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mm_n\Desktop\MonteCarlo\output_files\"/>
    </mc:Choice>
  </mc:AlternateContent>
  <xr:revisionPtr revIDLastSave="0" documentId="13_ncr:1_{389CB2EB-D35A-4469-AAFE-45FAC895A0F1}" xr6:coauthVersionLast="47" xr6:coauthVersionMax="47" xr10:uidLastSave="{00000000-0000-0000-0000-000000000000}"/>
  <bookViews>
    <workbookView xWindow="780" yWindow="780" windowWidth="15375" windowHeight="7995" activeTab="1" xr2:uid="{00000000-000D-0000-FFFF-FFFF00000000}"/>
  </bookViews>
  <sheets>
    <sheet name="input" sheetId="3" r:id="rId1"/>
    <sheet name="output" sheetId="5" r:id="rId2"/>
    <sheet name="output2" sheetId="7" state="veryHidden" r:id="rId3"/>
  </sheets>
  <definedNames>
    <definedName name="ac_price">input!$D$40</definedName>
    <definedName name="buffer_mlb">input!$K$59</definedName>
    <definedName name="buffer_nac">input!$K$57</definedName>
    <definedName name="buscas">input!$D$98</definedName>
    <definedName name="check">input!$P$94</definedName>
    <definedName name="cpv_mat">input!$D$39</definedName>
    <definedName name="cpv_ovh">input!$D$41</definedName>
    <definedName name="cpv_sus">input!$D$42</definedName>
    <definedName name="fator_a">input!$I$41</definedName>
    <definedName name="fator_b">input!$I$42</definedName>
    <definedName name="ga">input!$D$43</definedName>
    <definedName name="perda_max_usa">input!$D$46</definedName>
    <definedName name="perda_min_usa">input!$D$45</definedName>
    <definedName name="qtde_ac">input!#REF!</definedName>
    <definedName name="wacc">input!$D$38</definedName>
    <definedName name="wip_ac_dia">input!#REF!</definedName>
    <definedName name="wip_ac_dia_bas">input!#REF!</definedName>
    <definedName name="wip_ac_dia_int">input!#REF!</definedName>
    <definedName name="wip_ac_dia_pin">input!#REF!</definedName>
    <definedName name="wip_ac_dia_voo">input!$M$55</definedName>
    <definedName name="wip_tot">input!#REF!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7" l="1"/>
  <c r="AD32" i="7" l="1"/>
  <c r="AC32" i="7"/>
  <c r="AB32" i="7"/>
  <c r="AA32" i="7"/>
  <c r="Z32" i="7"/>
  <c r="Y32" i="7"/>
  <c r="X32" i="7"/>
  <c r="W32" i="7"/>
  <c r="V32" i="7"/>
  <c r="U32" i="7"/>
  <c r="T32" i="7"/>
  <c r="S32" i="7"/>
  <c r="AD31" i="7"/>
  <c r="AC31" i="7"/>
  <c r="AB31" i="7"/>
  <c r="AA31" i="7"/>
  <c r="Z31" i="7"/>
  <c r="Y31" i="7"/>
  <c r="X31" i="7"/>
  <c r="W31" i="7"/>
  <c r="V31" i="7"/>
  <c r="U31" i="7"/>
  <c r="T31" i="7"/>
  <c r="S31" i="7"/>
  <c r="AD16" i="7"/>
  <c r="AC16" i="7"/>
  <c r="AB16" i="7"/>
  <c r="AA16" i="7"/>
  <c r="Z16" i="7"/>
  <c r="Y16" i="7"/>
  <c r="X16" i="7"/>
  <c r="W16" i="7"/>
  <c r="V16" i="7"/>
  <c r="U16" i="7"/>
  <c r="T16" i="7"/>
  <c r="AD15" i="7"/>
  <c r="AC15" i="7"/>
  <c r="AB15" i="7"/>
  <c r="AA15" i="7"/>
  <c r="Z15" i="7"/>
  <c r="Y15" i="7"/>
  <c r="X15" i="7"/>
  <c r="W15" i="7"/>
  <c r="V15" i="7"/>
  <c r="U15" i="7"/>
  <c r="T15" i="7"/>
  <c r="S16" i="7"/>
  <c r="S15" i="7"/>
  <c r="AD45" i="7"/>
  <c r="AC45" i="7"/>
  <c r="AB45" i="7"/>
  <c r="AA45" i="7"/>
  <c r="Z45" i="7"/>
  <c r="Y45" i="7"/>
  <c r="X45" i="7"/>
  <c r="W45" i="7"/>
  <c r="V45" i="7"/>
  <c r="U45" i="7"/>
  <c r="T45" i="7"/>
  <c r="S45" i="7"/>
  <c r="AD44" i="7"/>
  <c r="AC44" i="7"/>
  <c r="AB44" i="7"/>
  <c r="AA44" i="7"/>
  <c r="Z44" i="7"/>
  <c r="Y44" i="7"/>
  <c r="X44" i="7"/>
  <c r="W44" i="7"/>
  <c r="V44" i="7"/>
  <c r="U44" i="7"/>
  <c r="T44" i="7"/>
  <c r="S44" i="7"/>
  <c r="AD43" i="7"/>
  <c r="AC43" i="7"/>
  <c r="AB43" i="7"/>
  <c r="AA43" i="7"/>
  <c r="Z43" i="7"/>
  <c r="Y43" i="7"/>
  <c r="X43" i="7"/>
  <c r="X47" i="7" s="1"/>
  <c r="W43" i="7"/>
  <c r="V43" i="7"/>
  <c r="U43" i="7"/>
  <c r="T43" i="7"/>
  <c r="S43" i="7"/>
  <c r="AD42" i="7"/>
  <c r="AC42" i="7"/>
  <c r="AB42" i="7"/>
  <c r="AA42" i="7"/>
  <c r="Z42" i="7"/>
  <c r="Y42" i="7"/>
  <c r="X42" i="7"/>
  <c r="W42" i="7"/>
  <c r="V42" i="7"/>
  <c r="U42" i="7"/>
  <c r="T42" i="7"/>
  <c r="S42" i="7"/>
  <c r="AD41" i="7"/>
  <c r="AC41" i="7"/>
  <c r="AB41" i="7"/>
  <c r="AA41" i="7"/>
  <c r="Z41" i="7"/>
  <c r="Y41" i="7"/>
  <c r="X41" i="7"/>
  <c r="W41" i="7"/>
  <c r="V41" i="7"/>
  <c r="U41" i="7"/>
  <c r="T41" i="7"/>
  <c r="S41" i="7"/>
  <c r="AD40" i="7"/>
  <c r="AC40" i="7"/>
  <c r="AB40" i="7"/>
  <c r="AA40" i="7"/>
  <c r="Z40" i="7"/>
  <c r="Y40" i="7"/>
  <c r="X40" i="7"/>
  <c r="W40" i="7"/>
  <c r="V40" i="7"/>
  <c r="U40" i="7"/>
  <c r="T40" i="7"/>
  <c r="S40" i="7"/>
  <c r="AD39" i="7"/>
  <c r="AD48" i="7" s="1"/>
  <c r="AC39" i="7"/>
  <c r="AC48" i="7" s="1"/>
  <c r="AB39" i="7"/>
  <c r="AB48" i="7" s="1"/>
  <c r="AA39" i="7"/>
  <c r="AA48" i="7" s="1"/>
  <c r="Z39" i="7"/>
  <c r="Z48" i="7" s="1"/>
  <c r="Y39" i="7"/>
  <c r="Y48" i="7" s="1"/>
  <c r="X39" i="7"/>
  <c r="X48" i="7" s="1"/>
  <c r="W39" i="7"/>
  <c r="W48" i="7" s="1"/>
  <c r="V39" i="7"/>
  <c r="V48" i="7" s="1"/>
  <c r="U39" i="7"/>
  <c r="U48" i="7" s="1"/>
  <c r="T39" i="7"/>
  <c r="T48" i="7" s="1"/>
  <c r="S39" i="7"/>
  <c r="S48" i="7" s="1"/>
  <c r="AD38" i="7"/>
  <c r="AC38" i="7"/>
  <c r="AB38" i="7"/>
  <c r="AA38" i="7"/>
  <c r="Z38" i="7"/>
  <c r="Y38" i="7"/>
  <c r="X38" i="7"/>
  <c r="W38" i="7"/>
  <c r="V38" i="7"/>
  <c r="U38" i="7"/>
  <c r="T38" i="7"/>
  <c r="S38" i="7"/>
  <c r="AD37" i="7"/>
  <c r="AC37" i="7"/>
  <c r="AB37" i="7"/>
  <c r="AA37" i="7"/>
  <c r="Z37" i="7"/>
  <c r="Y37" i="7"/>
  <c r="X37" i="7"/>
  <c r="W37" i="7"/>
  <c r="V37" i="7"/>
  <c r="U37" i="7"/>
  <c r="T37" i="7"/>
  <c r="S37" i="7"/>
  <c r="AD36" i="7"/>
  <c r="AC36" i="7"/>
  <c r="AB36" i="7"/>
  <c r="AA36" i="7"/>
  <c r="Z36" i="7"/>
  <c r="Y36" i="7"/>
  <c r="X36" i="7"/>
  <c r="W36" i="7"/>
  <c r="V36" i="7"/>
  <c r="U36" i="7"/>
  <c r="T36" i="7"/>
  <c r="S36" i="7"/>
  <c r="AD35" i="7"/>
  <c r="AC35" i="7"/>
  <c r="AB35" i="7"/>
  <c r="AA35" i="7"/>
  <c r="Z35" i="7"/>
  <c r="Y35" i="7"/>
  <c r="X35" i="7"/>
  <c r="W35" i="7"/>
  <c r="V35" i="7"/>
  <c r="U35" i="7"/>
  <c r="T35" i="7"/>
  <c r="S35" i="7"/>
  <c r="AD34" i="7"/>
  <c r="AC34" i="7"/>
  <c r="AB34" i="7"/>
  <c r="AA34" i="7"/>
  <c r="Z34" i="7"/>
  <c r="Y34" i="7"/>
  <c r="X34" i="7"/>
  <c r="W34" i="7"/>
  <c r="V34" i="7"/>
  <c r="U34" i="7"/>
  <c r="T34" i="7"/>
  <c r="S34" i="7"/>
  <c r="G13" i="5"/>
  <c r="G12" i="5"/>
  <c r="G11" i="5"/>
  <c r="F11" i="5"/>
  <c r="F12" i="5" s="1"/>
  <c r="F13" i="5" s="1"/>
  <c r="G10" i="5"/>
  <c r="G9" i="5"/>
  <c r="G8" i="5"/>
  <c r="G7" i="5"/>
  <c r="G6" i="5"/>
  <c r="G5" i="5"/>
  <c r="G4" i="5"/>
  <c r="G3" i="5"/>
  <c r="G2" i="5"/>
  <c r="F2" i="5"/>
  <c r="F3" i="5" s="1"/>
  <c r="F4" i="5" s="1"/>
  <c r="R19" i="7"/>
  <c r="R35" i="7" s="1"/>
  <c r="Q11" i="7"/>
  <c r="Q12" i="7" s="1"/>
  <c r="R13" i="7"/>
  <c r="R29" i="7" s="1"/>
  <c r="R45" i="7" s="1"/>
  <c r="R12" i="7"/>
  <c r="R28" i="7" s="1"/>
  <c r="R44" i="7" s="1"/>
  <c r="R11" i="7"/>
  <c r="R27" i="7" s="1"/>
  <c r="R43" i="7" s="1"/>
  <c r="R10" i="7"/>
  <c r="R26" i="7" s="1"/>
  <c r="R42" i="7" s="1"/>
  <c r="R9" i="7"/>
  <c r="R25" i="7" s="1"/>
  <c r="R41" i="7" s="1"/>
  <c r="R8" i="7"/>
  <c r="R24" i="7" s="1"/>
  <c r="R40" i="7" s="1"/>
  <c r="R7" i="7"/>
  <c r="R23" i="7" s="1"/>
  <c r="R39" i="7" s="1"/>
  <c r="R6" i="7"/>
  <c r="R22" i="7" s="1"/>
  <c r="R38" i="7" s="1"/>
  <c r="R5" i="7"/>
  <c r="R21" i="7" s="1"/>
  <c r="R37" i="7" s="1"/>
  <c r="R4" i="7"/>
  <c r="R20" i="7" s="1"/>
  <c r="R36" i="7" s="1"/>
  <c r="R3" i="7"/>
  <c r="R2" i="7"/>
  <c r="R18" i="7" s="1"/>
  <c r="R34" i="7" s="1"/>
  <c r="Q2" i="7"/>
  <c r="O94" i="3"/>
  <c r="N94" i="3"/>
  <c r="M94" i="3"/>
  <c r="L94" i="3"/>
  <c r="K94" i="3"/>
  <c r="J94" i="3"/>
  <c r="I94" i="3"/>
  <c r="H94" i="3"/>
  <c r="G94" i="3"/>
  <c r="F94" i="3"/>
  <c r="E94" i="3"/>
  <c r="D94" i="3"/>
  <c r="B85" i="3"/>
  <c r="Q5" i="7" s="1"/>
  <c r="B88" i="3"/>
  <c r="Q8" i="7" s="1"/>
  <c r="D28" i="7"/>
  <c r="D27" i="7"/>
  <c r="D26" i="7"/>
  <c r="R31" i="7" l="1"/>
  <c r="Z47" i="7"/>
  <c r="W47" i="7"/>
  <c r="Q27" i="7"/>
  <c r="Q43" i="7" s="1"/>
  <c r="Y47" i="7"/>
  <c r="U47" i="7"/>
  <c r="Q13" i="7"/>
  <c r="Q29" i="7" s="1"/>
  <c r="Q45" i="7" s="1"/>
  <c r="Q28" i="7"/>
  <c r="Q44" i="7" s="1"/>
  <c r="AB47" i="7"/>
  <c r="V47" i="7"/>
  <c r="Q18" i="7"/>
  <c r="Q34" i="7" s="1"/>
  <c r="AD47" i="7"/>
  <c r="T47" i="7"/>
  <c r="AC47" i="7"/>
  <c r="Q3" i="7"/>
  <c r="S47" i="7"/>
  <c r="AA47" i="7"/>
  <c r="R16" i="7"/>
  <c r="D32" i="7"/>
  <c r="P94" i="3"/>
  <c r="R32" i="7"/>
  <c r="R15" i="7"/>
  <c r="D33" i="7"/>
  <c r="D31" i="7"/>
  <c r="R48" i="7"/>
  <c r="F8" i="5"/>
  <c r="F9" i="5" s="1"/>
  <c r="F10" i="5" s="1"/>
  <c r="F5" i="5"/>
  <c r="F6" i="5" s="1"/>
  <c r="F7" i="5" s="1"/>
  <c r="Q9" i="7"/>
  <c r="Q24" i="7"/>
  <c r="Q40" i="7" s="1"/>
  <c r="Q6" i="7"/>
  <c r="Q21" i="7"/>
  <c r="Q37" i="7" s="1"/>
  <c r="C16" i="5"/>
  <c r="C15" i="5"/>
  <c r="C14" i="5"/>
  <c r="C13" i="5"/>
  <c r="C12" i="5"/>
  <c r="C11" i="5"/>
  <c r="C10" i="5"/>
  <c r="C9" i="5"/>
  <c r="C8" i="5"/>
  <c r="C7" i="5"/>
  <c r="C6" i="5"/>
  <c r="C5" i="5"/>
  <c r="R47" i="7" l="1"/>
  <c r="Q4" i="7"/>
  <c r="Q19" i="7"/>
  <c r="Q35" i="7" s="1"/>
  <c r="K33" i="7"/>
  <c r="J32" i="7"/>
  <c r="J33" i="7"/>
  <c r="Q7" i="7"/>
  <c r="Q22" i="7"/>
  <c r="Q38" i="7" s="1"/>
  <c r="Q10" i="7"/>
  <c r="Q26" i="7" s="1"/>
  <c r="Q42" i="7" s="1"/>
  <c r="Q25" i="7"/>
  <c r="Q41" i="7" s="1"/>
  <c r="E33" i="7"/>
  <c r="C5" i="3"/>
  <c r="Q20" i="7" l="1"/>
  <c r="Q36" i="7" s="1"/>
  <c r="E21" i="7"/>
  <c r="E19" i="7"/>
  <c r="Q23" i="7"/>
  <c r="Q39" i="7" s="1"/>
  <c r="J15" i="5"/>
  <c r="I16" i="5"/>
  <c r="S16" i="5"/>
  <c r="O12" i="5"/>
  <c r="K7" i="5"/>
  <c r="R9" i="5"/>
  <c r="J9" i="5"/>
  <c r="Q9" i="5"/>
  <c r="M4" i="5"/>
  <c r="L12" i="5"/>
  <c r="H7" i="5"/>
  <c r="R7" i="5"/>
  <c r="O9" i="5"/>
  <c r="K4" i="5"/>
  <c r="N11" i="5"/>
  <c r="J6" i="5"/>
  <c r="M13" i="5"/>
  <c r="I8" i="5"/>
  <c r="Q2" i="5"/>
  <c r="H10" i="5"/>
  <c r="P4" i="5"/>
  <c r="H4" i="5"/>
  <c r="N15" i="5"/>
  <c r="K5" i="5"/>
  <c r="Q7" i="5"/>
  <c r="H5" i="5"/>
  <c r="K2" i="5"/>
  <c r="M11" i="5"/>
  <c r="H8" i="5"/>
  <c r="P16" i="5"/>
  <c r="S3" i="5"/>
  <c r="H9" i="5"/>
  <c r="N13" i="5"/>
  <c r="Q4" i="5"/>
  <c r="G16" i="5"/>
  <c r="O8" i="5"/>
  <c r="Q5" i="5"/>
  <c r="S10" i="5"/>
  <c r="N7" i="5"/>
  <c r="L11" i="5"/>
  <c r="M15" i="5"/>
  <c r="O2" i="5"/>
  <c r="P7" i="5"/>
  <c r="J12" i="5"/>
  <c r="Q8" i="5"/>
  <c r="L5" i="5"/>
  <c r="R15" i="5"/>
  <c r="Q16" i="5"/>
  <c r="K15" i="5"/>
  <c r="S11" i="5"/>
  <c r="O6" i="5"/>
  <c r="J5" i="5"/>
  <c r="R5" i="5"/>
  <c r="I9" i="5"/>
  <c r="Q3" i="5"/>
  <c r="P11" i="5"/>
  <c r="L6" i="5"/>
  <c r="N2" i="5"/>
  <c r="S8" i="5"/>
  <c r="O3" i="5"/>
  <c r="R10" i="5"/>
  <c r="N5" i="5"/>
  <c r="Q12" i="5"/>
  <c r="M7" i="5"/>
  <c r="I2" i="5"/>
  <c r="L9" i="5"/>
  <c r="P15" i="5"/>
  <c r="J13" i="5"/>
  <c r="M2" i="5"/>
  <c r="O7" i="5"/>
  <c r="J4" i="5"/>
  <c r="L13" i="5"/>
  <c r="M16" i="5"/>
  <c r="K9" i="5"/>
  <c r="Q11" i="5"/>
  <c r="P3" i="5"/>
  <c r="R2" i="5"/>
  <c r="N4" i="5"/>
  <c r="K3" i="5"/>
  <c r="H3" i="5"/>
  <c r="J2" i="5"/>
  <c r="I15" i="5"/>
  <c r="S7" i="5"/>
  <c r="I5" i="5"/>
  <c r="S4" i="5"/>
  <c r="M3" i="5"/>
  <c r="N16" i="5"/>
  <c r="O16" i="5"/>
  <c r="H15" i="5"/>
  <c r="K11" i="5"/>
  <c r="S5" i="5"/>
  <c r="R13" i="5"/>
  <c r="Q13" i="5"/>
  <c r="M8" i="5"/>
  <c r="I3" i="5"/>
  <c r="H11" i="5"/>
  <c r="P5" i="5"/>
  <c r="O13" i="5"/>
  <c r="K8" i="5"/>
  <c r="S2" i="5"/>
  <c r="J10" i="5"/>
  <c r="R4" i="5"/>
  <c r="I12" i="5"/>
  <c r="Q6" i="5"/>
  <c r="J7" i="5"/>
  <c r="P8" i="5"/>
  <c r="L3" i="5"/>
  <c r="L15" i="5"/>
  <c r="O10" i="5"/>
  <c r="I13" i="5"/>
  <c r="L10" i="5"/>
  <c r="S12" i="5"/>
  <c r="N9" i="5"/>
  <c r="I6" i="5"/>
  <c r="P2" i="5"/>
  <c r="R16" i="5"/>
  <c r="R11" i="5"/>
  <c r="J3" i="5"/>
  <c r="O11" i="5"/>
  <c r="J8" i="5"/>
  <c r="H12" i="5"/>
  <c r="S15" i="5"/>
  <c r="S13" i="5"/>
  <c r="I11" i="5"/>
  <c r="L8" i="5"/>
  <c r="O5" i="5"/>
  <c r="M9" i="5"/>
  <c r="H6" i="5"/>
  <c r="K13" i="5"/>
  <c r="N10" i="5"/>
  <c r="H13" i="5"/>
  <c r="K10" i="5"/>
  <c r="R6" i="5"/>
  <c r="P10" i="5"/>
  <c r="Q15" i="5"/>
  <c r="H16" i="5"/>
  <c r="J16" i="5"/>
  <c r="L16" i="5"/>
  <c r="S9" i="5"/>
  <c r="O4" i="5"/>
  <c r="N12" i="5"/>
  <c r="M12" i="5"/>
  <c r="I7" i="5"/>
  <c r="N8" i="5"/>
  <c r="P9" i="5"/>
  <c r="L4" i="5"/>
  <c r="K12" i="5"/>
  <c r="S6" i="5"/>
  <c r="N6" i="5"/>
  <c r="R8" i="5"/>
  <c r="N3" i="5"/>
  <c r="Q10" i="5"/>
  <c r="M5" i="5"/>
  <c r="P12" i="5"/>
  <c r="L7" i="5"/>
  <c r="H2" i="5"/>
  <c r="G15" i="5"/>
  <c r="M6" i="5"/>
  <c r="K6" i="5"/>
  <c r="I10" i="5"/>
  <c r="P6" i="5"/>
  <c r="O15" i="5"/>
  <c r="J11" i="5"/>
  <c r="P13" i="5"/>
  <c r="R12" i="5"/>
  <c r="I4" i="5"/>
  <c r="K16" i="5"/>
  <c r="M10" i="5"/>
  <c r="L2" i="5"/>
  <c r="R3" i="5"/>
  <c r="G33" i="7"/>
  <c r="F33" i="7" s="1"/>
  <c r="F32" i="7"/>
  <c r="I32" i="7"/>
  <c r="I33" i="7" s="1"/>
  <c r="E32" i="7"/>
  <c r="H31" i="7"/>
  <c r="H32" i="7" s="1"/>
  <c r="H33" i="7" s="1"/>
  <c r="E31" i="7"/>
  <c r="E9" i="7"/>
  <c r="G24" i="5" s="1"/>
  <c r="E8" i="7"/>
  <c r="G23" i="5" s="1"/>
  <c r="E20" i="7" l="1"/>
  <c r="E22" i="7"/>
  <c r="G30" i="5"/>
  <c r="G31" i="5"/>
  <c r="G27" i="5"/>
  <c r="E3" i="7"/>
  <c r="E2" i="7"/>
  <c r="G20" i="5" s="1"/>
  <c r="D18" i="7" l="1"/>
  <c r="F14" i="5" s="1"/>
  <c r="G21" i="5"/>
  <c r="E13" i="7"/>
  <c r="D15" i="7" l="1"/>
  <c r="I18" i="5" s="1"/>
  <c r="G3" i="7"/>
  <c r="N18" i="3" l="1"/>
  <c r="O18" i="3"/>
  <c r="P18" i="3"/>
  <c r="N19" i="3"/>
  <c r="O19" i="3"/>
  <c r="P19" i="3"/>
  <c r="N20" i="3"/>
  <c r="O20" i="3"/>
  <c r="P20" i="3"/>
  <c r="N21" i="3"/>
  <c r="O21" i="3"/>
  <c r="P21" i="3"/>
  <c r="P14" i="3"/>
  <c r="O14" i="3"/>
  <c r="N14" i="3"/>
  <c r="P13" i="3"/>
  <c r="O13" i="3"/>
  <c r="N13" i="3"/>
  <c r="P12" i="3"/>
  <c r="O12" i="3"/>
  <c r="N12" i="3"/>
  <c r="P11" i="3"/>
  <c r="O11" i="3"/>
  <c r="N11" i="3"/>
  <c r="E4" i="7" l="1"/>
  <c r="P10" i="3"/>
  <c r="E6" i="7" l="1"/>
  <c r="G22" i="5"/>
  <c r="O75" i="3"/>
  <c r="O74" i="3"/>
  <c r="O73" i="3"/>
  <c r="O72" i="3"/>
  <c r="G75" i="3"/>
  <c r="G74" i="3"/>
  <c r="G73" i="3"/>
  <c r="G72" i="3"/>
  <c r="F64" i="3"/>
  <c r="E64" i="3"/>
  <c r="D64" i="3"/>
  <c r="F63" i="3"/>
  <c r="E63" i="3"/>
  <c r="D63" i="3"/>
  <c r="F62" i="3"/>
  <c r="E62" i="3"/>
  <c r="D62" i="3"/>
  <c r="F61" i="3"/>
  <c r="E61" i="3"/>
  <c r="D61" i="3"/>
  <c r="G4" i="7" l="1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" i="7"/>
  <c r="K3" i="7" s="1"/>
  <c r="K2" i="7" l="1"/>
  <c r="K4" i="7"/>
  <c r="K5" i="7" l="1"/>
  <c r="K6" i="7" l="1"/>
  <c r="K7" i="7" l="1"/>
  <c r="K8" i="7" l="1"/>
  <c r="K9" i="7" l="1"/>
  <c r="K10" i="7" l="1"/>
  <c r="K11" i="7" l="1"/>
  <c r="K12" i="7" l="1"/>
  <c r="K13" i="7" l="1"/>
  <c r="K14" i="7" l="1"/>
  <c r="K15" i="7" l="1"/>
  <c r="K16" i="7" l="1"/>
  <c r="K17" i="7" l="1"/>
  <c r="K18" i="7" l="1"/>
  <c r="K19" i="7" l="1"/>
  <c r="K20" i="7" l="1"/>
  <c r="K21" i="7" l="1"/>
  <c r="K22" i="7" l="1"/>
  <c r="H2" i="7" l="1" a="1"/>
  <c r="H11" i="7" s="1"/>
  <c r="K23" i="7"/>
  <c r="H21" i="7" l="1"/>
  <c r="H8" i="7"/>
  <c r="H10" i="7"/>
  <c r="H17" i="7"/>
  <c r="H16" i="7"/>
  <c r="H3" i="7"/>
  <c r="H13" i="7"/>
  <c r="H23" i="7"/>
  <c r="H5" i="7"/>
  <c r="H15" i="7"/>
  <c r="H20" i="7"/>
  <c r="H2" i="7"/>
  <c r="H7" i="7"/>
  <c r="H12" i="7"/>
  <c r="H22" i="7"/>
  <c r="H4" i="7"/>
  <c r="H9" i="7"/>
  <c r="H18" i="7"/>
  <c r="H14" i="7"/>
  <c r="H19" i="7"/>
  <c r="H6" i="7"/>
  <c r="E11" i="7" l="1"/>
  <c r="I2" i="7" l="1"/>
  <c r="J2" i="7"/>
  <c r="I3" i="7"/>
  <c r="J3" i="7"/>
  <c r="I4" i="7"/>
  <c r="J4" i="7"/>
  <c r="J5" i="7"/>
  <c r="I5" i="7"/>
  <c r="J6" i="7"/>
  <c r="I6" i="7"/>
  <c r="I7" i="7"/>
  <c r="J7" i="7"/>
  <c r="I8" i="7"/>
  <c r="J8" i="7"/>
  <c r="I9" i="7"/>
  <c r="J9" i="7"/>
  <c r="J10" i="7"/>
  <c r="I10" i="7"/>
  <c r="I11" i="7"/>
  <c r="J11" i="7"/>
  <c r="I12" i="7"/>
  <c r="J12" i="7"/>
  <c r="J13" i="7"/>
  <c r="I13" i="7"/>
  <c r="I14" i="7"/>
  <c r="J14" i="7"/>
  <c r="J15" i="7"/>
  <c r="I15" i="7"/>
  <c r="I16" i="7"/>
  <c r="J16" i="7"/>
  <c r="I17" i="7"/>
  <c r="J17" i="7"/>
  <c r="I18" i="7"/>
  <c r="J18" i="7"/>
  <c r="J19" i="7"/>
  <c r="I19" i="7"/>
  <c r="I20" i="7"/>
  <c r="J20" i="7"/>
  <c r="J21" i="7"/>
  <c r="I21" i="7"/>
  <c r="I22" i="7"/>
  <c r="J22" i="7"/>
  <c r="J23" i="7"/>
  <c r="I23" i="7"/>
</calcChain>
</file>

<file path=xl/sharedStrings.xml><?xml version="1.0" encoding="utf-8"?>
<sst xmlns="http://schemas.openxmlformats.org/spreadsheetml/2006/main" count="460" uniqueCount="155">
  <si>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</si>
  <si>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</si>
  <si>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</si>
  <si>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</si>
  <si>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</si>
  <si>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</si>
  <si>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</si>
  <si>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</si>
  <si>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</si>
  <si>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</si>
  <si>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</si>
  <si>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</si>
  <si>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[%]</t>
  </si>
  <si>
    <t>[h]</t>
  </si>
  <si>
    <t>Parâmetros Globais:</t>
  </si>
  <si>
    <t>Montagem básica</t>
  </si>
  <si>
    <t>Montagem Interior</t>
  </si>
  <si>
    <t>Pintura</t>
  </si>
  <si>
    <t>Voo Produção (AFA)</t>
  </si>
  <si>
    <t>Praetor 500/600</t>
  </si>
  <si>
    <t>GPX</t>
  </si>
  <si>
    <t>SJK</t>
  </si>
  <si>
    <t>MLB</t>
  </si>
  <si>
    <t>LeadTime</t>
  </si>
  <si>
    <t>LT Total</t>
  </si>
  <si>
    <t>[USD]</t>
  </si>
  <si>
    <t>Plano de Produção</t>
  </si>
  <si>
    <t>GPX &gt; SJK</t>
  </si>
  <si>
    <t>SJK &gt; GPX</t>
  </si>
  <si>
    <t>WIP total</t>
  </si>
  <si>
    <t>Wip/ ac/ dia</t>
  </si>
  <si>
    <t>Restrições</t>
  </si>
  <si>
    <t>QTDE ac</t>
  </si>
  <si>
    <t>[dias]</t>
  </si>
  <si>
    <t>[qtde]</t>
  </si>
  <si>
    <t>Custo Material</t>
  </si>
  <si>
    <t>Preço Venda</t>
  </si>
  <si>
    <t>WACC</t>
  </si>
  <si>
    <t>[USD / ac]</t>
  </si>
  <si>
    <t>[USD / year]</t>
  </si>
  <si>
    <t>Overhead</t>
  </si>
  <si>
    <t>Sustaining</t>
  </si>
  <si>
    <t>Perda USA Mín</t>
  </si>
  <si>
    <t>Perda USA Máx</t>
  </si>
  <si>
    <t>SG&amp;A</t>
  </si>
  <si>
    <t>Informações de Custos e LeadTime por Step por Site:</t>
  </si>
  <si>
    <t>BR &gt; MLB</t>
  </si>
  <si>
    <t>Considerar investimentos em:</t>
  </si>
  <si>
    <t>Valores dos investimentos:</t>
  </si>
  <si>
    <t>Quantidade mínima:</t>
  </si>
  <si>
    <t>Capacidade máxima da cabine de pintura:</t>
  </si>
  <si>
    <t>[quantidade]</t>
  </si>
  <si>
    <t>Considerar:</t>
  </si>
  <si>
    <t>Kit de horas</t>
  </si>
  <si>
    <t>Taxa/ Hora</t>
  </si>
  <si>
    <t>Custo MOD por SS</t>
  </si>
  <si>
    <t>Buffers</t>
  </si>
  <si>
    <t>[1-Sim | 0-Não]</t>
  </si>
  <si>
    <t>Investimentos</t>
  </si>
  <si>
    <t>Informações para WIP/ac/dia por Step:</t>
  </si>
  <si>
    <t>Quantidade mínima anual:</t>
  </si>
  <si>
    <t>Capacidade antes do investimento:</t>
  </si>
  <si>
    <t>[ac/mês]</t>
  </si>
  <si>
    <t>Cenário (1) - Interior &gt; Pintura</t>
  </si>
  <si>
    <t>[cenário]</t>
  </si>
  <si>
    <t>Considerar cenário:</t>
  </si>
  <si>
    <t>[anos]</t>
  </si>
  <si>
    <t>Novo investimento em:</t>
  </si>
  <si>
    <t>Custo do capital invest.:</t>
  </si>
  <si>
    <t>Capacidade adicionada após o investimento:</t>
  </si>
  <si>
    <t>Capacidade total:</t>
  </si>
  <si>
    <t>Cenário (2) - Pintura &gt; Interior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</si>
  <si>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</si>
  <si>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</si>
  <si>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</si>
  <si>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</si>
  <si>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</si>
  <si>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</si>
  <si>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</si>
  <si>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</si>
  <si>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</si>
  <si>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</si>
  <si>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</si>
  <si>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</si>
  <si>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Montagem Básica</t>
  </si>
  <si>
    <t>Voo Prod</t>
  </si>
  <si>
    <t>Receita</t>
  </si>
  <si>
    <t>Custo - Material</t>
  </si>
  <si>
    <t>Custo - Mtg Básica</t>
  </si>
  <si>
    <t>Custo - Mtg Interior</t>
  </si>
  <si>
    <t>Custo - Pintura</t>
  </si>
  <si>
    <t>Custo - Voo Prod</t>
  </si>
  <si>
    <t>Custo - Overhead</t>
  </si>
  <si>
    <t>Custo - Sustaining</t>
  </si>
  <si>
    <t>Custo Capital Investido</t>
  </si>
  <si>
    <t>Margem (USD)</t>
  </si>
  <si>
    <t>Margem (%)</t>
  </si>
  <si>
    <t>Cenários</t>
  </si>
  <si>
    <t>Menor</t>
  </si>
  <si>
    <t>Manior</t>
  </si>
  <si>
    <t>Amplitude</t>
  </si>
  <si>
    <t>Classes</t>
  </si>
  <si>
    <t>Intervalos</t>
  </si>
  <si>
    <t>Bins</t>
  </si>
  <si>
    <t>Freq</t>
  </si>
  <si>
    <t>.</t>
  </si>
  <si>
    <t>count</t>
  </si>
  <si>
    <t>Menor valor:</t>
  </si>
  <si>
    <t>Maior valor:</t>
  </si>
  <si>
    <t>Média:</t>
  </si>
  <si>
    <t>Desv. Padrão:</t>
  </si>
  <si>
    <t>Desv Pad:</t>
  </si>
  <si>
    <t>[USD MM]</t>
  </si>
  <si>
    <t>P(X1&lt;Margem&lt;X2):</t>
  </si>
  <si>
    <t>P(Margem&lt;0)</t>
  </si>
  <si>
    <t>X1:</t>
  </si>
  <si>
    <t>X2:</t>
  </si>
  <si>
    <t>menor</t>
  </si>
  <si>
    <t>maior</t>
  </si>
  <si>
    <t>apoio</t>
  </si>
  <si>
    <t>P(Margem&gt;X1)</t>
  </si>
  <si>
    <t>ESTATÍSTICAS</t>
  </si>
  <si>
    <t>PROBABILIDADES</t>
  </si>
  <si>
    <t>DRE</t>
  </si>
  <si>
    <t>PLANO</t>
  </si>
  <si>
    <t>Informações e Sugestões:</t>
  </si>
  <si>
    <t>Marcelo Machado Mendonça - MMMENDO</t>
  </si>
  <si>
    <t>marcelo.mendonca@embraer.com.br</t>
  </si>
  <si>
    <t>Atual</t>
  </si>
  <si>
    <t>Selecione o cenário:</t>
  </si>
  <si>
    <t>Método utilizado: Simulação de Monte Carlo</t>
  </si>
  <si>
    <t>Margem</t>
  </si>
  <si>
    <t>Cenário</t>
  </si>
  <si>
    <t>Ordenado</t>
  </si>
  <si>
    <t>Melhor Simul</t>
  </si>
  <si>
    <t>Pior Simul</t>
  </si>
  <si>
    <t>Delta</t>
  </si>
  <si>
    <t>d1</t>
  </si>
  <si>
    <t>d2</t>
  </si>
  <si>
    <t>Rótulo1</t>
  </si>
  <si>
    <t>Rótulo2</t>
  </si>
  <si>
    <t>Cenário específico para simular</t>
  </si>
  <si>
    <t>Check Demanda:</t>
  </si>
  <si>
    <t xml:space="preserve">Só será simulado se não houver erro no preenchimento. </t>
  </si>
  <si>
    <t>[AC]</t>
  </si>
  <si>
    <t>Comparação de Margens entre os Cenários. (USD MM)</t>
  </si>
  <si>
    <t>Perda não USA:</t>
  </si>
  <si>
    <t>Total:</t>
  </si>
  <si>
    <t>Total DRE:</t>
  </si>
  <si>
    <t>Int. MLB:</t>
  </si>
  <si>
    <t>MANUAL</t>
  </si>
  <si>
    <t>Manual</t>
  </si>
  <si>
    <t>Quantidade de cenários:</t>
  </si>
  <si>
    <t>Quantidade de Cenários para Simulação de Monte Carlo</t>
  </si>
  <si>
    <t>&gt; performance: até 10k cenários, por volta de 30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</si>
</sst>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%"/>
    <numFmt numFmtId="166" formatCode="#,##0.0"/>
    <numFmt numFmtId="167" formatCode="0.000"/>
    <numFmt numFmtId="168" formatCode="&quot;T: &quot;#"/>
    <numFmt numFmtId="169" formatCode="&quot;OK&quot;;;&quot;NOK&quot;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medium">
        <color theme="1" tint="0.34998626667073579"/>
      </top>
      <bottom style="thin">
        <color theme="0" tint="-0.24994659260841701"/>
      </bottom>
      <diagonal/>
    </border>
    <border>
      <left style="medium">
        <color theme="1" tint="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theme="1" tint="0.34998626667073579"/>
      </left>
      <right/>
      <top/>
      <bottom style="thin">
        <color theme="0" tint="-0.24994659260841701"/>
      </bottom>
      <diagonal/>
    </border>
    <border>
      <left/>
      <right style="thin">
        <color theme="0" tint="-0.34998626667073579"/>
      </right>
      <top/>
      <bottom style="thin">
        <color theme="0" tint="-0.24994659260841701"/>
      </bottom>
      <diagonal/>
    </border>
    <border>
      <left style="medium">
        <color theme="1" tint="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thin">
        <color theme="0" tint="-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 style="thin">
        <color theme="0" tint="-0.24994659260841701"/>
      </top>
      <bottom/>
      <diagonal/>
    </border>
    <border>
      <left/>
      <right style="thin">
        <color theme="0" tint="-0.34998626667073579"/>
      </right>
      <top style="thin">
        <color theme="0" tint="-0.24994659260841701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1" tint="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4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left" indent="2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left" indent="1"/>
    </xf>
    <xf numFmtId="0" fontId="0" fillId="3" borderId="3" xfId="0" applyFill="1" applyBorder="1"/>
    <xf numFmtId="0" fontId="0" fillId="3" borderId="6" xfId="0" applyFill="1" applyBorder="1"/>
    <xf numFmtId="0" fontId="2" fillId="3" borderId="8" xfId="0" applyFont="1" applyFill="1" applyBorder="1" applyAlignment="1">
      <alignment horizontal="left"/>
    </xf>
    <xf numFmtId="0" fontId="0" fillId="3" borderId="8" xfId="0" applyFill="1" applyBorder="1"/>
    <xf numFmtId="0" fontId="9" fillId="3" borderId="0" xfId="0" applyFont="1" applyFill="1"/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7" fillId="3" borderId="0" xfId="0" applyFont="1" applyFill="1"/>
    <xf numFmtId="0" fontId="7" fillId="3" borderId="8" xfId="0" applyFont="1" applyFill="1" applyBorder="1" applyAlignment="1">
      <alignment horizontal="center"/>
    </xf>
    <xf numFmtId="164" fontId="7" fillId="3" borderId="8" xfId="1" applyFont="1" applyFill="1" applyBorder="1" applyAlignment="1">
      <alignment horizontal="center"/>
    </xf>
    <xf numFmtId="3" fontId="8" fillId="3" borderId="8" xfId="0" applyNumberFormat="1" applyFont="1" applyFill="1" applyBorder="1"/>
    <xf numFmtId="3" fontId="8" fillId="3" borderId="8" xfId="0" applyNumberFormat="1" applyFont="1" applyFill="1" applyBorder="1" applyAlignment="1">
      <alignment horizontal="center"/>
    </xf>
    <xf numFmtId="3" fontId="0" fillId="3" borderId="0" xfId="0" applyNumberFormat="1" applyFill="1"/>
    <xf numFmtId="0" fontId="0" fillId="3" borderId="4" xfId="0" applyFill="1" applyBorder="1"/>
    <xf numFmtId="0" fontId="0" fillId="3" borderId="10" xfId="0" applyFill="1" applyBorder="1"/>
    <xf numFmtId="0" fontId="7" fillId="0" borderId="0" xfId="0" applyFont="1" applyAlignment="1">
      <alignment horizontal="center"/>
    </xf>
    <xf numFmtId="164" fontId="7" fillId="0" borderId="0" xfId="1" applyFont="1" applyFill="1" applyAlignment="1">
      <alignment horizontal="center"/>
    </xf>
    <xf numFmtId="3" fontId="8" fillId="0" borderId="0" xfId="0" applyNumberFormat="1" applyFont="1"/>
    <xf numFmtId="3" fontId="8" fillId="0" borderId="0" xfId="0" applyNumberFormat="1" applyFont="1" applyAlignment="1">
      <alignment horizontal="center"/>
    </xf>
    <xf numFmtId="0" fontId="10" fillId="3" borderId="5" xfId="0" applyFont="1" applyFill="1" applyBorder="1" applyAlignment="1">
      <alignment horizontal="left"/>
    </xf>
    <xf numFmtId="0" fontId="10" fillId="3" borderId="7" xfId="0" applyFont="1" applyFill="1" applyBorder="1" applyAlignment="1">
      <alignment horizontal="left"/>
    </xf>
    <xf numFmtId="0" fontId="10" fillId="3" borderId="9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3" fontId="0" fillId="0" borderId="2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3" fontId="0" fillId="4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 applyProtection="1">
      <alignment horizontal="center"/>
      <protection locked="0"/>
    </xf>
    <xf numFmtId="3" fontId="0" fillId="5" borderId="2" xfId="0" applyNumberFormat="1" applyFill="1" applyBorder="1" applyAlignment="1" applyProtection="1">
      <alignment horizontal="center"/>
      <protection locked="0"/>
    </xf>
    <xf numFmtId="165" fontId="0" fillId="5" borderId="2" xfId="0" applyNumberFormat="1" applyFill="1" applyBorder="1" applyProtection="1">
      <protection locked="0"/>
    </xf>
    <xf numFmtId="3" fontId="0" fillId="5" borderId="2" xfId="0" applyNumberFormat="1" applyFill="1" applyBorder="1" applyProtection="1">
      <protection locked="0"/>
    </xf>
    <xf numFmtId="166" fontId="0" fillId="5" borderId="2" xfId="0" applyNumberFormat="1" applyFill="1" applyBorder="1" applyAlignment="1" applyProtection="1">
      <alignment horizontal="center"/>
      <protection locked="0"/>
    </xf>
    <xf numFmtId="166" fontId="0" fillId="5" borderId="2" xfId="1" applyNumberFormat="1" applyFont="1" applyFill="1" applyBorder="1" applyAlignment="1" applyProtection="1">
      <alignment horizontal="center"/>
      <protection locked="0"/>
    </xf>
    <xf numFmtId="166" fontId="6" fillId="4" borderId="2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8" borderId="0" xfId="0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3" fontId="0" fillId="8" borderId="0" xfId="0" applyNumberFormat="1" applyFill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8" borderId="0" xfId="0" applyFont="1" applyFill="1" applyAlignment="1">
      <alignment horizontal="left"/>
    </xf>
    <xf numFmtId="168" fontId="5" fillId="3" borderId="0" xfId="0" applyNumberFormat="1" applyFont="1" applyFill="1" applyAlignment="1">
      <alignment horizontal="center"/>
    </xf>
    <xf numFmtId="0" fontId="0" fillId="7" borderId="0" xfId="0" applyFill="1"/>
    <xf numFmtId="0" fontId="11" fillId="7" borderId="0" xfId="0" applyFont="1" applyFill="1"/>
    <xf numFmtId="0" fontId="13" fillId="7" borderId="0" xfId="3" applyFont="1" applyFill="1"/>
    <xf numFmtId="0" fontId="14" fillId="7" borderId="0" xfId="0" applyFont="1" applyFill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0" borderId="10" xfId="0" applyBorder="1"/>
    <xf numFmtId="0" fontId="0" fillId="0" borderId="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8" borderId="0" xfId="0" applyFill="1" applyAlignment="1">
      <alignment horizontal="left"/>
    </xf>
    <xf numFmtId="4" fontId="0" fillId="9" borderId="15" xfId="0" applyNumberFormat="1" applyFill="1" applyBorder="1" applyProtection="1">
      <protection locked="0"/>
    </xf>
    <xf numFmtId="4" fontId="0" fillId="10" borderId="15" xfId="0" applyNumberFormat="1" applyFill="1" applyBorder="1" applyProtection="1">
      <protection locked="0"/>
    </xf>
    <xf numFmtId="0" fontId="2" fillId="8" borderId="4" xfId="0" applyFont="1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4" xfId="0" applyFill="1" applyBorder="1" applyAlignment="1">
      <alignment horizontal="center"/>
    </xf>
    <xf numFmtId="4" fontId="0" fillId="8" borderId="0" xfId="0" applyNumberFormat="1" applyFill="1" applyAlignment="1">
      <alignment horizontal="center"/>
    </xf>
    <xf numFmtId="0" fontId="15" fillId="0" borderId="7" xfId="0" applyFont="1" applyBorder="1"/>
    <xf numFmtId="0" fontId="15" fillId="0" borderId="9" xfId="0" applyFont="1" applyBorder="1"/>
    <xf numFmtId="0" fontId="2" fillId="11" borderId="21" xfId="0" applyFont="1" applyFill="1" applyBorder="1"/>
    <xf numFmtId="0" fontId="2" fillId="11" borderId="23" xfId="0" applyFont="1" applyFill="1" applyBorder="1"/>
    <xf numFmtId="3" fontId="0" fillId="11" borderId="22" xfId="0" applyNumberFormat="1" applyFill="1" applyBorder="1" applyAlignment="1">
      <alignment horizontal="center"/>
    </xf>
    <xf numFmtId="3" fontId="0" fillId="11" borderId="23" xfId="0" applyNumberFormat="1" applyFill="1" applyBorder="1" applyAlignment="1">
      <alignment horizontal="center"/>
    </xf>
    <xf numFmtId="0" fontId="2" fillId="11" borderId="15" xfId="0" applyFont="1" applyFill="1" applyBorder="1"/>
    <xf numFmtId="3" fontId="0" fillId="11" borderId="0" xfId="0" applyNumberFormat="1" applyFill="1" applyAlignment="1">
      <alignment horizontal="center"/>
    </xf>
    <xf numFmtId="3" fontId="0" fillId="11" borderId="15" xfId="0" applyNumberFormat="1" applyFill="1" applyBorder="1" applyAlignment="1">
      <alignment horizontal="center"/>
    </xf>
    <xf numFmtId="0" fontId="2" fillId="11" borderId="17" xfId="0" applyFont="1" applyFill="1" applyBorder="1"/>
    <xf numFmtId="3" fontId="0" fillId="11" borderId="11" xfId="0" applyNumberFormat="1" applyFill="1" applyBorder="1" applyAlignment="1">
      <alignment horizontal="center"/>
    </xf>
    <xf numFmtId="3" fontId="0" fillId="11" borderId="17" xfId="0" applyNumberFormat="1" applyFill="1" applyBorder="1" applyAlignment="1">
      <alignment horizontal="center"/>
    </xf>
    <xf numFmtId="0" fontId="2" fillId="11" borderId="24" xfId="0" applyFont="1" applyFill="1" applyBorder="1"/>
    <xf numFmtId="0" fontId="2" fillId="11" borderId="25" xfId="0" applyFont="1" applyFill="1" applyBorder="1"/>
    <xf numFmtId="3" fontId="0" fillId="11" borderId="20" xfId="0" applyNumberFormat="1" applyFill="1" applyBorder="1" applyAlignment="1">
      <alignment horizontal="center"/>
    </xf>
    <xf numFmtId="3" fontId="0" fillId="11" borderId="25" xfId="0" applyNumberFormat="1" applyFill="1" applyBorder="1" applyAlignment="1">
      <alignment horizontal="center"/>
    </xf>
    <xf numFmtId="0" fontId="2" fillId="11" borderId="19" xfId="0" applyFont="1" applyFill="1" applyBorder="1"/>
    <xf numFmtId="3" fontId="0" fillId="11" borderId="26" xfId="0" applyNumberFormat="1" applyFill="1" applyBorder="1" applyAlignment="1">
      <alignment horizontal="center"/>
    </xf>
    <xf numFmtId="3" fontId="0" fillId="11" borderId="19" xfId="0" applyNumberFormat="1" applyFill="1" applyBorder="1" applyAlignment="1">
      <alignment horizontal="center"/>
    </xf>
    <xf numFmtId="0" fontId="2" fillId="11" borderId="23" xfId="0" applyFont="1" applyFill="1" applyBorder="1" applyAlignment="1">
      <alignment horizontal="left"/>
    </xf>
    <xf numFmtId="3" fontId="2" fillId="11" borderId="22" xfId="0" applyNumberFormat="1" applyFont="1" applyFill="1" applyBorder="1" applyAlignment="1">
      <alignment horizontal="center"/>
    </xf>
    <xf numFmtId="3" fontId="2" fillId="11" borderId="23" xfId="0" applyNumberFormat="1" applyFont="1" applyFill="1" applyBorder="1" applyAlignment="1">
      <alignment horizontal="center"/>
    </xf>
    <xf numFmtId="0" fontId="2" fillId="11" borderId="18" xfId="0" applyFont="1" applyFill="1" applyBorder="1"/>
    <xf numFmtId="0" fontId="2" fillId="11" borderId="19" xfId="0" applyFont="1" applyFill="1" applyBorder="1" applyAlignment="1">
      <alignment horizontal="left"/>
    </xf>
    <xf numFmtId="0" fontId="16" fillId="11" borderId="14" xfId="0" applyFont="1" applyFill="1" applyBorder="1"/>
    <xf numFmtId="0" fontId="16" fillId="11" borderId="16" xfId="0" applyFont="1" applyFill="1" applyBorder="1"/>
    <xf numFmtId="0" fontId="16" fillId="11" borderId="18" xfId="0" applyFont="1" applyFill="1" applyBorder="1"/>
    <xf numFmtId="0" fontId="2" fillId="5" borderId="31" xfId="0" applyFont="1" applyFill="1" applyBorder="1" applyAlignment="1" applyProtection="1">
      <alignment horizontal="center"/>
      <protection locked="0"/>
    </xf>
    <xf numFmtId="0" fontId="2" fillId="11" borderId="12" xfId="0" applyFont="1" applyFill="1" applyBorder="1"/>
    <xf numFmtId="4" fontId="0" fillId="11" borderId="13" xfId="0" applyNumberFormat="1" applyFill="1" applyBorder="1"/>
    <xf numFmtId="0" fontId="2" fillId="11" borderId="14" xfId="0" applyFont="1" applyFill="1" applyBorder="1"/>
    <xf numFmtId="4" fontId="0" fillId="11" borderId="15" xfId="0" applyNumberFormat="1" applyFill="1" applyBorder="1"/>
    <xf numFmtId="0" fontId="2" fillId="11" borderId="16" xfId="0" applyFont="1" applyFill="1" applyBorder="1"/>
    <xf numFmtId="4" fontId="0" fillId="11" borderId="17" xfId="0" applyNumberFormat="1" applyFill="1" applyBorder="1"/>
    <xf numFmtId="10" fontId="0" fillId="11" borderId="19" xfId="2" applyNumberFormat="1" applyFont="1" applyFill="1" applyBorder="1"/>
    <xf numFmtId="0" fontId="2" fillId="11" borderId="30" xfId="0" applyFont="1" applyFill="1" applyBorder="1"/>
    <xf numFmtId="4" fontId="0" fillId="11" borderId="23" xfId="0" applyNumberFormat="1" applyFill="1" applyBorder="1"/>
    <xf numFmtId="4" fontId="0" fillId="11" borderId="19" xfId="0" applyNumberFormat="1" applyFill="1" applyBorder="1"/>
    <xf numFmtId="10" fontId="0" fillId="11" borderId="23" xfId="2" applyNumberFormat="1" applyFont="1" applyFill="1" applyBorder="1"/>
    <xf numFmtId="10" fontId="0" fillId="11" borderId="15" xfId="2" applyNumberFormat="1" applyFont="1" applyFill="1" applyBorder="1"/>
    <xf numFmtId="3" fontId="0" fillId="0" borderId="22" xfId="0" applyNumberFormat="1" applyBorder="1" applyAlignment="1" applyProtection="1">
      <alignment horizontal="center"/>
      <protection locked="0"/>
    </xf>
    <xf numFmtId="3" fontId="0" fillId="0" borderId="23" xfId="0" applyNumberFormat="1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15" xfId="0" applyNumberFormat="1" applyBorder="1" applyAlignment="1" applyProtection="1">
      <alignment horizontal="center"/>
      <protection locked="0"/>
    </xf>
    <xf numFmtId="3" fontId="0" fillId="0" borderId="11" xfId="0" applyNumberFormat="1" applyBorder="1" applyAlignment="1" applyProtection="1">
      <alignment horizontal="center"/>
      <protection locked="0"/>
    </xf>
    <xf numFmtId="3" fontId="0" fillId="0" borderId="17" xfId="0" applyNumberFormat="1" applyBorder="1" applyAlignment="1" applyProtection="1">
      <alignment horizontal="center"/>
      <protection locked="0"/>
    </xf>
    <xf numFmtId="3" fontId="0" fillId="0" borderId="20" xfId="0" applyNumberFormat="1" applyBorder="1" applyAlignment="1" applyProtection="1">
      <alignment horizontal="center"/>
      <protection locked="0"/>
    </xf>
    <xf numFmtId="3" fontId="0" fillId="0" borderId="25" xfId="0" applyNumberFormat="1" applyBorder="1" applyAlignment="1" applyProtection="1">
      <alignment horizontal="center"/>
      <protection locked="0"/>
    </xf>
    <xf numFmtId="3" fontId="0" fillId="0" borderId="26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169" fontId="17" fillId="3" borderId="0" xfId="0" applyNumberFormat="1" applyFont="1" applyFill="1" applyAlignment="1">
      <alignment horizontal="center"/>
    </xf>
    <xf numFmtId="0" fontId="17" fillId="3" borderId="0" xfId="0" applyFont="1" applyFill="1"/>
    <xf numFmtId="3" fontId="0" fillId="0" borderId="3" xfId="0" applyNumberFormat="1" applyBorder="1"/>
    <xf numFmtId="0" fontId="0" fillId="6" borderId="3" xfId="0" applyFill="1" applyBorder="1"/>
    <xf numFmtId="0" fontId="0" fillId="6" borderId="6" xfId="0" applyFill="1" applyBorder="1"/>
    <xf numFmtId="0" fontId="0" fillId="6" borderId="0" xfId="0" applyFill="1"/>
    <xf numFmtId="0" fontId="0" fillId="6" borderId="8" xfId="0" applyFill="1" applyBorder="1"/>
    <xf numFmtId="0" fontId="0" fillId="6" borderId="4" xfId="0" applyFill="1" applyBorder="1"/>
    <xf numFmtId="0" fontId="0" fillId="6" borderId="10" xfId="0" applyFill="1" applyBorder="1"/>
    <xf numFmtId="4" fontId="0" fillId="6" borderId="0" xfId="0" applyNumberFormat="1" applyFill="1"/>
    <xf numFmtId="10" fontId="0" fillId="6" borderId="0" xfId="2" applyNumberFormat="1" applyFont="1" applyFill="1" applyBorder="1"/>
    <xf numFmtId="0" fontId="2" fillId="8" borderId="0" xfId="0" applyFont="1" applyFill="1" applyAlignment="1">
      <alignment horizontal="left"/>
    </xf>
    <xf numFmtId="3" fontId="0" fillId="0" borderId="0" xfId="0" applyNumberFormat="1"/>
    <xf numFmtId="10" fontId="0" fillId="0" borderId="0" xfId="0" applyNumberFormat="1"/>
    <xf numFmtId="0" fontId="18" fillId="8" borderId="0" xfId="0" applyFont="1" applyFill="1"/>
    <xf numFmtId="0" fontId="11" fillId="3" borderId="0" xfId="0" applyFont="1" applyFill="1"/>
    <xf numFmtId="0" fontId="2" fillId="8" borderId="4" xfId="0" applyFont="1" applyFill="1" applyBorder="1" applyAlignment="1">
      <alignment horizontal="left"/>
    </xf>
  </cellXfs>
  <cellStyles count="4">
    <cellStyle name="Hiperlink" xfId="3" builtinId="8"/>
    <cellStyle name="Normal" xfId="0" builtinId="0"/>
    <cellStyle name="Porcentagem" xfId="2" builtinId="5"/>
    <cellStyle name="Vírgula" xfId="1" builtinId="3"/>
  </cellStyles>
  <dxfs count="2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EEEEE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572853224821756E-2"/>
          <c:y val="3.6353735648930595E-2"/>
          <c:w val="0.97285429355035646"/>
          <c:h val="0.668927266747846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output2!$H$1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0;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output2!$K$2:$K$23</c:f>
              <c:strCache>
                <c:ptCount val="22"/>
                <c:pt idx="0">
                  <c:v>]~35,42]</c:v>
                </c:pt>
                <c:pt idx="1">
                  <c:v>]35,42~35,98]</c:v>
                </c:pt>
                <c:pt idx="2">
                  <c:v>]35,98~36,54]</c:v>
                </c:pt>
                <c:pt idx="3">
                  <c:v>]36,54~37,1]</c:v>
                </c:pt>
                <c:pt idx="4">
                  <c:v>]37,1~37,66]</c:v>
                </c:pt>
                <c:pt idx="5">
                  <c:v>]37,66~38,22]</c:v>
                </c:pt>
                <c:pt idx="6">
                  <c:v>]38,22~38,78]</c:v>
                </c:pt>
                <c:pt idx="7">
                  <c:v>]38,78~39,34]</c:v>
                </c:pt>
                <c:pt idx="8">
                  <c:v>]39,34~39,9]</c:v>
                </c:pt>
                <c:pt idx="9">
                  <c:v>]39,9~40,46]</c:v>
                </c:pt>
                <c:pt idx="10">
                  <c:v>]40,46~41,02]</c:v>
                </c:pt>
                <c:pt idx="11">
                  <c:v>]41,02~41,58]</c:v>
                </c:pt>
                <c:pt idx="12">
                  <c:v>]41,58~42,14]</c:v>
                </c:pt>
                <c:pt idx="13">
                  <c:v>]42,14~42,7]</c:v>
                </c:pt>
                <c:pt idx="14">
                  <c:v>]42,7~43,26]</c:v>
                </c:pt>
                <c:pt idx="15">
                  <c:v>]43,26~43,82]</c:v>
                </c:pt>
                <c:pt idx="16">
                  <c:v>]43,82~44,38]</c:v>
                </c:pt>
                <c:pt idx="17">
                  <c:v>]44,38~44,94]</c:v>
                </c:pt>
                <c:pt idx="18">
                  <c:v>]44,94~45,5]</c:v>
                </c:pt>
                <c:pt idx="19">
                  <c:v>]45,5~46,06]</c:v>
                </c:pt>
                <c:pt idx="20">
                  <c:v>]46,06~46,62]</c:v>
                </c:pt>
                <c:pt idx="21">
                  <c:v>]46,62~47,18]</c:v>
                </c:pt>
              </c:strCache>
            </c:strRef>
          </c:cat>
          <c:val>
            <c:numRef>
              <c:f>output2!$H$2:$H$23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22</c:v>
                </c:pt>
                <c:pt idx="11">
                  <c:v>181</c:v>
                </c:pt>
                <c:pt idx="12">
                  <c:v>125</c:v>
                </c:pt>
                <c:pt idx="13">
                  <c:v>78</c:v>
                </c:pt>
                <c:pt idx="14">
                  <c:v>146</c:v>
                </c:pt>
                <c:pt idx="15">
                  <c:v>229</c:v>
                </c:pt>
                <c:pt idx="16">
                  <c:v>387</c:v>
                </c:pt>
                <c:pt idx="17">
                  <c:v>458</c:v>
                </c:pt>
                <c:pt idx="18">
                  <c:v>428</c:v>
                </c:pt>
                <c:pt idx="19">
                  <c:v>287</c:v>
                </c:pt>
                <c:pt idx="20">
                  <c:v>0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E-4639-89CA-F65B71D09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488828808"/>
        <c:axId val="488831104"/>
      </c:barChart>
      <c:lineChart>
        <c:grouping val="standard"/>
        <c:varyColors val="0"/>
        <c:ser>
          <c:idx val="1"/>
          <c:order val="1"/>
          <c:tx>
            <c:v>X1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31750" cap="flat" cmpd="sng" algn="ctr">
                <a:solidFill>
                  <a:schemeClr val="accent4"/>
                </a:solidFill>
                <a:prstDash val="sysDash"/>
                <a:round/>
              </a:ln>
              <a:effectLst/>
            </c:spPr>
          </c:errBars>
          <c:cat>
            <c:strRef>
              <c:f>output2!$K$2:$K$23</c:f>
              <c:strCache>
                <c:ptCount val="22"/>
                <c:pt idx="0">
                  <c:v>]~35,42]</c:v>
                </c:pt>
                <c:pt idx="1">
                  <c:v>]35,42~35,98]</c:v>
                </c:pt>
                <c:pt idx="2">
                  <c:v>]35,98~36,54]</c:v>
                </c:pt>
                <c:pt idx="3">
                  <c:v>]36,54~37,1]</c:v>
                </c:pt>
                <c:pt idx="4">
                  <c:v>]37,1~37,66]</c:v>
                </c:pt>
                <c:pt idx="5">
                  <c:v>]37,66~38,22]</c:v>
                </c:pt>
                <c:pt idx="6">
                  <c:v>]38,22~38,78]</c:v>
                </c:pt>
                <c:pt idx="7">
                  <c:v>]38,78~39,34]</c:v>
                </c:pt>
                <c:pt idx="8">
                  <c:v>]39,34~39,9]</c:v>
                </c:pt>
                <c:pt idx="9">
                  <c:v>]39,9~40,46]</c:v>
                </c:pt>
                <c:pt idx="10">
                  <c:v>]40,46~41,02]</c:v>
                </c:pt>
                <c:pt idx="11">
                  <c:v>]41,02~41,58]</c:v>
                </c:pt>
                <c:pt idx="12">
                  <c:v>]41,58~42,14]</c:v>
                </c:pt>
                <c:pt idx="13">
                  <c:v>]42,14~42,7]</c:v>
                </c:pt>
                <c:pt idx="14">
                  <c:v>]42,7~43,26]</c:v>
                </c:pt>
                <c:pt idx="15">
                  <c:v>]43,26~43,82]</c:v>
                </c:pt>
                <c:pt idx="16">
                  <c:v>]43,82~44,38]</c:v>
                </c:pt>
                <c:pt idx="17">
                  <c:v>]44,38~44,94]</c:v>
                </c:pt>
                <c:pt idx="18">
                  <c:v>]44,94~45,5]</c:v>
                </c:pt>
                <c:pt idx="19">
                  <c:v>]45,5~46,06]</c:v>
                </c:pt>
                <c:pt idx="20">
                  <c:v>]46,06~46,62]</c:v>
                </c:pt>
                <c:pt idx="21">
                  <c:v>]46,62~47,18]</c:v>
                </c:pt>
              </c:strCache>
            </c:strRef>
          </c:cat>
          <c:val>
            <c:numRef>
              <c:f>output2!$I$2:$I$23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458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1-4A67-ACD5-8B2C71F8EC3F}"/>
            </c:ext>
          </c:extLst>
        </c:ser>
        <c:ser>
          <c:idx val="2"/>
          <c:order val="2"/>
          <c:tx>
            <c:v>X2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31750" cap="flat" cmpd="sng" algn="ctr">
                <a:solidFill>
                  <a:schemeClr val="accent2"/>
                </a:solidFill>
                <a:prstDash val="sysDash"/>
                <a:round/>
              </a:ln>
              <a:effectLst/>
            </c:spPr>
          </c:errBars>
          <c:cat>
            <c:strRef>
              <c:f>output2!$K$2:$K$23</c:f>
              <c:strCache>
                <c:ptCount val="22"/>
                <c:pt idx="0">
                  <c:v>]~35,42]</c:v>
                </c:pt>
                <c:pt idx="1">
                  <c:v>]35,42~35,98]</c:v>
                </c:pt>
                <c:pt idx="2">
                  <c:v>]35,98~36,54]</c:v>
                </c:pt>
                <c:pt idx="3">
                  <c:v>]36,54~37,1]</c:v>
                </c:pt>
                <c:pt idx="4">
                  <c:v>]37,1~37,66]</c:v>
                </c:pt>
                <c:pt idx="5">
                  <c:v>]37,66~38,22]</c:v>
                </c:pt>
                <c:pt idx="6">
                  <c:v>]38,22~38,78]</c:v>
                </c:pt>
                <c:pt idx="7">
                  <c:v>]38,78~39,34]</c:v>
                </c:pt>
                <c:pt idx="8">
                  <c:v>]39,34~39,9]</c:v>
                </c:pt>
                <c:pt idx="9">
                  <c:v>]39,9~40,46]</c:v>
                </c:pt>
                <c:pt idx="10">
                  <c:v>]40,46~41,02]</c:v>
                </c:pt>
                <c:pt idx="11">
                  <c:v>]41,02~41,58]</c:v>
                </c:pt>
                <c:pt idx="12">
                  <c:v>]41,58~42,14]</c:v>
                </c:pt>
                <c:pt idx="13">
                  <c:v>]42,14~42,7]</c:v>
                </c:pt>
                <c:pt idx="14">
                  <c:v>]42,7~43,26]</c:v>
                </c:pt>
                <c:pt idx="15">
                  <c:v>]43,26~43,82]</c:v>
                </c:pt>
                <c:pt idx="16">
                  <c:v>]43,82~44,38]</c:v>
                </c:pt>
                <c:pt idx="17">
                  <c:v>]44,38~44,94]</c:v>
                </c:pt>
                <c:pt idx="18">
                  <c:v>]44,94~45,5]</c:v>
                </c:pt>
                <c:pt idx="19">
                  <c:v>]45,5~46,06]</c:v>
                </c:pt>
                <c:pt idx="20">
                  <c:v>]46,06~46,62]</c:v>
                </c:pt>
                <c:pt idx="21">
                  <c:v>]46,62~47,18]</c:v>
                </c:pt>
              </c:strCache>
            </c:strRef>
          </c:cat>
          <c:val>
            <c:numRef>
              <c:f>output2!$J$2:$J$23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458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11-4A67-ACD5-8B2C71F8E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828808"/>
        <c:axId val="488831104"/>
      </c:lineChart>
      <c:catAx>
        <c:axId val="488828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(USD 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8831104"/>
        <c:crosses val="autoZero"/>
        <c:auto val="1"/>
        <c:lblAlgn val="ctr"/>
        <c:lblOffset val="100"/>
        <c:noMultiLvlLbl val="0"/>
      </c:catAx>
      <c:valAx>
        <c:axId val="48883110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48882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"/>
          <c:y val="4.4490927977097741E-3"/>
          <c:w val="0.25446877797164608"/>
          <c:h val="7.0834954506027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479462972887551E-2"/>
          <c:y val="4.3184885290148446E-2"/>
          <c:w val="0.96104134888898052"/>
          <c:h val="0.81153367974752144"/>
        </c:manualLayout>
      </c:layout>
      <c:barChart>
        <c:barDir val="col"/>
        <c:grouping val="stacked"/>
        <c:varyColors val="0"/>
        <c:ser>
          <c:idx val="0"/>
          <c:order val="0"/>
          <c:tx>
            <c:v>Margens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output2!$E$31:$E$33</c:f>
              <c:strCache>
                <c:ptCount val="3"/>
                <c:pt idx="0">
                  <c:v>Melhor Simul</c:v>
                </c:pt>
                <c:pt idx="1">
                  <c:v>Pior Simul</c:v>
                </c:pt>
                <c:pt idx="2">
                  <c:v>Atual</c:v>
                </c:pt>
              </c:strCache>
            </c:strRef>
          </c:cat>
          <c:val>
            <c:numRef>
              <c:f>output2!$D$31:$D$33</c:f>
              <c:numCache>
                <c:formatCode>#,##0.00</c:formatCode>
                <c:ptCount val="3"/>
                <c:pt idx="0">
                  <c:v>46.625455206023631</c:v>
                </c:pt>
                <c:pt idx="1">
                  <c:v>35.979304224363652</c:v>
                </c:pt>
                <c:pt idx="2">
                  <c:v>14.320084833421513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4F03-8FF8-AFEDDCE9EECF}"/>
            </c:ext>
          </c:extLst>
        </c:ser>
        <c:ser>
          <c:idx val="4"/>
          <c:order val="3"/>
          <c:tx>
            <c:v>delta2</c:v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A1DA-4F03-8FF8-AFEDDCE9EE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1DA-4F03-8FF8-AFEDDCE9EE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72B224-F6C9-43D1-8694-4FB91A6C7E4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1DA-4F03-8FF8-AFEDDCE9EE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output2!$G$31:$G$33</c:f>
              <c:numCache>
                <c:formatCode>General</c:formatCode>
                <c:ptCount val="3"/>
                <c:pt idx="2">
                  <c:v>21.659219390942141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output2!$K$31:$K$33</c15:f>
                <c15:dlblRangeCache>
                  <c:ptCount val="3"/>
                  <c:pt idx="2">
                    <c:v>Delta: 21,66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A1DA-4F03-8FF8-AFEDDCE9EECF}"/>
            </c:ext>
          </c:extLst>
        </c:ser>
        <c:ser>
          <c:idx val="3"/>
          <c:order val="4"/>
          <c:tx>
            <c:v>delta1</c:v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1DA-4F03-8FF8-AFEDDCE9EE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AC53643-DFBA-4AB9-B7F0-DD07C59EF37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1DA-4F03-8FF8-AFEDDCE9EE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E37462-3D43-4E60-86AE-EDE357DF2E86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1DA-4F03-8FF8-AFEDDCE9EE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output2!$E$31:$E$33</c:f>
              <c:strCache>
                <c:ptCount val="3"/>
                <c:pt idx="0">
                  <c:v>Melhor Simul</c:v>
                </c:pt>
                <c:pt idx="1">
                  <c:v>Pior Simul</c:v>
                </c:pt>
                <c:pt idx="2">
                  <c:v>Atual</c:v>
                </c:pt>
              </c:strCache>
            </c:strRef>
          </c:cat>
          <c:val>
            <c:numRef>
              <c:f>output2!$F$31:$F$33</c:f>
              <c:numCache>
                <c:formatCode>General</c:formatCode>
                <c:ptCount val="3"/>
                <c:pt idx="1">
                  <c:v>10.646150981659979</c:v>
                </c:pt>
                <c:pt idx="2">
                  <c:v>10.646150981659979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output2!$J$31:$J$33</c15:f>
                <c15:dlblRangeCache>
                  <c:ptCount val="3"/>
                  <c:pt idx="1">
                    <c:v>Delta: 10,65</c:v>
                  </c:pt>
                  <c:pt idx="2">
                    <c:v>Delta: 32,31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A1DA-4F03-8FF8-AFEDDCE9E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766183640"/>
        <c:axId val="766182328"/>
      </c:barChart>
      <c:lineChart>
        <c:grouping val="standard"/>
        <c:varyColors val="0"/>
        <c:ser>
          <c:idx val="1"/>
          <c:order val="1"/>
          <c:tx>
            <c:v>linha1</c:v>
          </c:tx>
          <c:spPr>
            <a:ln w="28575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output2!$E$31:$E$33</c:f>
              <c:strCache>
                <c:ptCount val="3"/>
                <c:pt idx="0">
                  <c:v>Melhor Simul</c:v>
                </c:pt>
                <c:pt idx="1">
                  <c:v>Pior Simul</c:v>
                </c:pt>
                <c:pt idx="2">
                  <c:v>Atual</c:v>
                </c:pt>
              </c:strCache>
            </c:strRef>
          </c:cat>
          <c:val>
            <c:numRef>
              <c:f>output2!$H$31:$H$33</c:f>
              <c:numCache>
                <c:formatCode>General</c:formatCode>
                <c:ptCount val="3"/>
                <c:pt idx="0">
                  <c:v>46.625455206023631</c:v>
                </c:pt>
                <c:pt idx="1">
                  <c:v>46.625455206023631</c:v>
                </c:pt>
                <c:pt idx="2">
                  <c:v>46.625455206023631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1DA-4F03-8FF8-AFEDDCE9EECF}"/>
            </c:ext>
          </c:extLst>
        </c:ser>
        <c:ser>
          <c:idx val="2"/>
          <c:order val="2"/>
          <c:tx>
            <c:v>linha2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output2!$E$31:$E$33</c:f>
              <c:strCache>
                <c:ptCount val="3"/>
                <c:pt idx="0">
                  <c:v>Melhor Simul</c:v>
                </c:pt>
                <c:pt idx="1">
                  <c:v>Pior Simul</c:v>
                </c:pt>
                <c:pt idx="2">
                  <c:v>Atual</c:v>
                </c:pt>
              </c:strCache>
            </c:strRef>
          </c:cat>
          <c:val>
            <c:numRef>
              <c:f>output2!$I$31:$I$33</c:f>
              <c:numCache>
                <c:formatCode>General</c:formatCode>
                <c:ptCount val="3"/>
                <c:pt idx="1">
                  <c:v>35.979304224363652</c:v>
                </c:pt>
                <c:pt idx="2">
                  <c:v>35.979304224363652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DA-4F03-8FF8-AFEDDCE9E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183640"/>
        <c:axId val="766182328"/>
      </c:lineChart>
      <c:catAx>
        <c:axId val="76618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6182328"/>
        <c:crosses val="autoZero"/>
        <c:auto val="1"/>
        <c:lblAlgn val="ctr"/>
        <c:lblOffset val="100"/>
        <c:noMultiLvlLbl val="0"/>
      </c:catAx>
      <c:valAx>
        <c:axId val="76618232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76618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</xdr:colOff>
      <xdr:row>18</xdr:row>
      <xdr:rowOff>11206</xdr:rowOff>
    </xdr:from>
    <xdr:to>
      <xdr:col>19</xdr:col>
      <xdr:colOff>11206</xdr:colOff>
      <xdr:row>32</xdr:row>
      <xdr:rowOff>123264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4C246C25-7C45-46C0-92AE-3F66D2C3E136}"/>
            </a:ext>
          </a:extLst>
        </xdr:cNvPr>
        <xdr:cNvGrpSpPr/>
      </xdr:nvGrpSpPr>
      <xdr:grpSpPr>
        <a:xfrm>
          <a:off x="6308912" y="3485030"/>
          <a:ext cx="6656294" cy="2812675"/>
          <a:chOff x="6308912" y="3518647"/>
          <a:chExt cx="6656294" cy="280147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D51B43FB-2596-44FB-AE8E-53D2EE6F7907}"/>
              </a:ext>
            </a:extLst>
          </xdr:cNvPr>
          <xdr:cNvGraphicFramePr>
            <a:graphicFrameLocks/>
          </xdr:cNvGraphicFramePr>
        </xdr:nvGraphicFramePr>
        <xdr:xfrm>
          <a:off x="6308912" y="3518647"/>
          <a:ext cx="6656294" cy="28014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Conector reto 3">
            <a:extLst>
              <a:ext uri="{FF2B5EF4-FFF2-40B4-BE49-F238E27FC236}">
                <a16:creationId xmlns:a16="http://schemas.microsoft.com/office/drawing/2014/main" id="{8E3ED494-1503-4087-BB82-BF1C90DBB97F}"/>
              </a:ext>
            </a:extLst>
          </xdr:cNvPr>
          <xdr:cNvCxnSpPr/>
        </xdr:nvCxnSpPr>
        <xdr:spPr>
          <a:xfrm>
            <a:off x="6958854" y="3619500"/>
            <a:ext cx="180000" cy="0"/>
          </a:xfrm>
          <a:prstGeom prst="line">
            <a:avLst/>
          </a:prstGeom>
          <a:ln w="28575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A96EF409-E2A1-407C-9FF4-FC479FB7D1AD}"/>
              </a:ext>
            </a:extLst>
          </xdr:cNvPr>
          <xdr:cNvCxnSpPr/>
        </xdr:nvCxnSpPr>
        <xdr:spPr>
          <a:xfrm>
            <a:off x="7474324" y="3619500"/>
            <a:ext cx="180000" cy="0"/>
          </a:xfrm>
          <a:prstGeom prst="line">
            <a:avLst/>
          </a:prstGeom>
          <a:ln w="28575">
            <a:solidFill>
              <a:schemeClr val="accent2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11205</xdr:colOff>
      <xdr:row>18</xdr:row>
      <xdr:rowOff>11207</xdr:rowOff>
    </xdr:from>
    <xdr:to>
      <xdr:col>3</xdr:col>
      <xdr:colOff>605116</xdr:colOff>
      <xdr:row>28</xdr:row>
      <xdr:rowOff>11206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CF96A6B-5006-4850-973C-39E3184EE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celo.mendonca@embraer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BC3-AFE3-4BC7-B8A7-61F4B5A4FB36}">
  <sheetPr codeName="Planilha1"/>
  <dimension ref="A1:X100"/>
  <sheetViews>
    <sheetView showGridLines="0" zoomScale="85" zoomScaleNormal="85" workbookViewId="0">
      <selection activeCell="D5" sqref="D5"/>
    </sheetView>
  </sheetViews>
  <sheetFormatPr defaultColWidth="0" defaultRowHeight="15" zeroHeight="1" x14ac:dyDescent="0.25"/>
  <cols>
    <col min="1" max="1" width="0.85546875" style="31" customWidth="1"/>
    <col min="2" max="2" width="17.7109375" customWidth="1"/>
    <col min="3" max="3" width="7.85546875" customWidth="1"/>
    <col min="4" max="16" width="11.5703125" customWidth="1"/>
    <col min="17" max="17" width="6.85546875" customWidth="1"/>
    <col min="18" max="18" width="2.7109375" customWidth="1"/>
    <col min="19" max="19" width="1" customWidth="1"/>
    <col min="20" max="24" width="12" hidden="1" customWidth="1"/>
    <col min="25" max="16384" width="9.140625" hidden="1"/>
  </cols>
  <sheetData>
    <row r="1" spans="1:18" ht="5.25" customHeight="1" x14ac:dyDescent="0.25">
      <c r="A1" s="2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25">
      <c r="A2" s="29"/>
      <c r="B2" s="1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1"/>
    </row>
    <row r="3" spans="1:18" x14ac:dyDescent="0.25">
      <c r="A3" s="2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2"/>
    </row>
    <row r="4" spans="1:18" x14ac:dyDescent="0.25">
      <c r="A4" s="29"/>
      <c r="B4" s="2"/>
      <c r="C4" s="2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/>
      <c r="Q4" s="2"/>
      <c r="R4" s="12"/>
    </row>
    <row r="5" spans="1:18" x14ac:dyDescent="0.25">
      <c r="A5" s="29"/>
      <c r="B5" s="2" t="s">
        <v>19</v>
      </c>
      <c r="C5" s="53">
        <f>SUM(D5:O5)</f>
        <v>42</v>
      </c>
      <c r="D5" s="33">
        <v>3</v>
      </c>
      <c r="E5" s="33">
        <v>2</v>
      </c>
      <c r="F5" s="33">
        <v>7</v>
      </c>
      <c r="G5" s="33">
        <v>3</v>
      </c>
      <c r="H5" s="33">
        <v>6</v>
      </c>
      <c r="I5" s="33">
        <v>2</v>
      </c>
      <c r="J5" s="33">
        <v>5</v>
      </c>
      <c r="K5" s="33">
        <v>2</v>
      </c>
      <c r="L5" s="33">
        <v>4</v>
      </c>
      <c r="M5" s="33">
        <v>1</v>
      </c>
      <c r="N5" s="33">
        <v>3</v>
      </c>
      <c r="O5" s="33">
        <v>4</v>
      </c>
      <c r="P5" s="4" t="s">
        <v>51</v>
      </c>
      <c r="Q5" s="2"/>
      <c r="R5" s="12"/>
    </row>
    <row r="6" spans="1:18" x14ac:dyDescent="0.25">
      <c r="A6" s="2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2"/>
    </row>
    <row r="7" spans="1:18" x14ac:dyDescent="0.25">
      <c r="A7" s="29"/>
      <c r="B7" s="1" t="s">
        <v>58</v>
      </c>
      <c r="C7" s="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12"/>
    </row>
    <row r="8" spans="1:18" x14ac:dyDescent="0.25">
      <c r="A8" s="2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2"/>
    </row>
    <row r="9" spans="1:18" x14ac:dyDescent="0.25">
      <c r="A9" s="29"/>
      <c r="B9" s="13" t="s">
        <v>47</v>
      </c>
      <c r="C9" s="2"/>
      <c r="D9" s="2"/>
      <c r="E9" s="2"/>
      <c r="F9" s="2"/>
      <c r="G9" s="2"/>
      <c r="H9" s="2"/>
      <c r="I9" s="13" t="s">
        <v>48</v>
      </c>
      <c r="J9" s="2"/>
      <c r="K9" s="2"/>
      <c r="L9" s="2"/>
      <c r="M9" s="2"/>
      <c r="N9" s="5" t="s">
        <v>67</v>
      </c>
      <c r="O9" s="2"/>
      <c r="P9" s="33">
        <v>15</v>
      </c>
      <c r="Q9" s="4" t="s">
        <v>66</v>
      </c>
      <c r="R9" s="12"/>
    </row>
    <row r="10" spans="1:18" x14ac:dyDescent="0.25">
      <c r="A10" s="29"/>
      <c r="B10" s="2"/>
      <c r="C10" s="2"/>
      <c r="D10" s="3" t="s">
        <v>20</v>
      </c>
      <c r="E10" s="3" t="s">
        <v>21</v>
      </c>
      <c r="F10" s="3" t="s">
        <v>22</v>
      </c>
      <c r="G10" s="2"/>
      <c r="H10" s="2"/>
      <c r="I10" s="3" t="s">
        <v>20</v>
      </c>
      <c r="J10" s="3" t="s">
        <v>21</v>
      </c>
      <c r="K10" s="3" t="s">
        <v>22</v>
      </c>
      <c r="L10" s="4"/>
      <c r="M10" s="2"/>
      <c r="N10" s="5" t="s">
        <v>68</v>
      </c>
      <c r="O10" s="3"/>
      <c r="P10" s="35">
        <f>ROUND(SUM(N11:P14),3)</f>
        <v>0</v>
      </c>
      <c r="Q10" s="4" t="s">
        <v>25</v>
      </c>
      <c r="R10" s="12"/>
    </row>
    <row r="11" spans="1:18" x14ac:dyDescent="0.25">
      <c r="A11" s="29"/>
      <c r="B11" s="2" t="s">
        <v>15</v>
      </c>
      <c r="C11" s="2"/>
      <c r="D11" s="34">
        <v>0</v>
      </c>
      <c r="E11" s="34">
        <v>0</v>
      </c>
      <c r="F11" s="34">
        <v>0</v>
      </c>
      <c r="G11" s="4" t="s">
        <v>57</v>
      </c>
      <c r="H11" s="2"/>
      <c r="I11" s="33">
        <v>0</v>
      </c>
      <c r="J11" s="33">
        <v>0</v>
      </c>
      <c r="K11" s="33">
        <v>0</v>
      </c>
      <c r="L11" s="4" t="s">
        <v>25</v>
      </c>
      <c r="M11" s="2"/>
      <c r="N11" s="35">
        <f t="shared" ref="N11:P14" si="0">IF(D11=0,0,I11/(I18*12*$P$9)*wacc*I18)</f>
        <v>0</v>
      </c>
      <c r="O11" s="35">
        <f t="shared" si="0"/>
        <v>0</v>
      </c>
      <c r="P11" s="35">
        <f t="shared" si="0"/>
        <v>0</v>
      </c>
      <c r="Q11" s="4" t="s">
        <v>25</v>
      </c>
      <c r="R11" s="12"/>
    </row>
    <row r="12" spans="1:18" x14ac:dyDescent="0.25">
      <c r="A12" s="29"/>
      <c r="B12" s="2" t="s">
        <v>16</v>
      </c>
      <c r="C12" s="2"/>
      <c r="D12" s="34">
        <v>0</v>
      </c>
      <c r="E12" s="34">
        <v>0</v>
      </c>
      <c r="F12" s="34">
        <v>0</v>
      </c>
      <c r="G12" s="4" t="s">
        <v>57</v>
      </c>
      <c r="H12" s="2"/>
      <c r="I12" s="33">
        <v>0</v>
      </c>
      <c r="J12" s="33">
        <v>0</v>
      </c>
      <c r="K12" s="33">
        <v>0</v>
      </c>
      <c r="L12" s="4" t="s">
        <v>25</v>
      </c>
      <c r="M12" s="2"/>
      <c r="N12" s="35">
        <f t="shared" si="0"/>
        <v>0</v>
      </c>
      <c r="O12" s="35">
        <f t="shared" si="0"/>
        <v>0</v>
      </c>
      <c r="P12" s="35">
        <f t="shared" si="0"/>
        <v>0</v>
      </c>
      <c r="Q12" s="4" t="s">
        <v>25</v>
      </c>
      <c r="R12" s="12"/>
    </row>
    <row r="13" spans="1:18" x14ac:dyDescent="0.25">
      <c r="A13" s="29"/>
      <c r="B13" s="2" t="s">
        <v>17</v>
      </c>
      <c r="C13" s="2"/>
      <c r="D13" s="34">
        <v>0</v>
      </c>
      <c r="E13" s="34">
        <v>0</v>
      </c>
      <c r="F13" s="34">
        <v>0</v>
      </c>
      <c r="G13" s="4" t="s">
        <v>57</v>
      </c>
      <c r="H13" s="2"/>
      <c r="I13" s="33">
        <v>0</v>
      </c>
      <c r="J13" s="33">
        <v>0</v>
      </c>
      <c r="K13" s="33">
        <v>0</v>
      </c>
      <c r="L13" s="4" t="s">
        <v>25</v>
      </c>
      <c r="M13" s="2"/>
      <c r="N13" s="35">
        <f t="shared" si="0"/>
        <v>0</v>
      </c>
      <c r="O13" s="35">
        <f t="shared" si="0"/>
        <v>0</v>
      </c>
      <c r="P13" s="35">
        <f t="shared" si="0"/>
        <v>0</v>
      </c>
      <c r="Q13" s="4" t="s">
        <v>25</v>
      </c>
      <c r="R13" s="12"/>
    </row>
    <row r="14" spans="1:18" x14ac:dyDescent="0.25">
      <c r="A14" s="29"/>
      <c r="B14" s="2" t="s">
        <v>18</v>
      </c>
      <c r="C14" s="2"/>
      <c r="D14" s="34">
        <v>0</v>
      </c>
      <c r="E14" s="34">
        <v>0</v>
      </c>
      <c r="F14" s="34">
        <v>0</v>
      </c>
      <c r="G14" s="4" t="s">
        <v>57</v>
      </c>
      <c r="H14" s="2"/>
      <c r="I14" s="33">
        <v>0</v>
      </c>
      <c r="J14" s="33">
        <v>0</v>
      </c>
      <c r="K14" s="33">
        <v>0</v>
      </c>
      <c r="L14" s="4" t="s">
        <v>25</v>
      </c>
      <c r="M14" s="2"/>
      <c r="N14" s="35">
        <f t="shared" si="0"/>
        <v>0</v>
      </c>
      <c r="O14" s="35">
        <f t="shared" si="0"/>
        <v>0</v>
      </c>
      <c r="P14" s="35">
        <f t="shared" si="0"/>
        <v>0</v>
      </c>
      <c r="Q14" s="4" t="s">
        <v>25</v>
      </c>
      <c r="R14" s="12"/>
    </row>
    <row r="15" spans="1:18" x14ac:dyDescent="0.25">
      <c r="A15" s="2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2"/>
    </row>
    <row r="16" spans="1:18" x14ac:dyDescent="0.25">
      <c r="A16" s="29"/>
      <c r="B16" s="13" t="s">
        <v>61</v>
      </c>
      <c r="C16" s="2"/>
      <c r="D16" s="2"/>
      <c r="E16" s="2"/>
      <c r="F16" s="2"/>
      <c r="G16" s="2"/>
      <c r="H16" s="2"/>
      <c r="I16" s="13" t="s">
        <v>69</v>
      </c>
      <c r="J16" s="2"/>
      <c r="K16" s="2"/>
      <c r="L16" s="2"/>
      <c r="M16" s="2"/>
      <c r="N16" s="13" t="s">
        <v>70</v>
      </c>
      <c r="O16" s="2"/>
      <c r="P16" s="2"/>
      <c r="Q16" s="2"/>
      <c r="R16" s="12"/>
    </row>
    <row r="17" spans="1:18" x14ac:dyDescent="0.25">
      <c r="A17" s="29"/>
      <c r="B17" s="13"/>
      <c r="C17" s="2"/>
      <c r="D17" s="3" t="s">
        <v>20</v>
      </c>
      <c r="E17" s="3" t="s">
        <v>21</v>
      </c>
      <c r="F17" s="3" t="s">
        <v>22</v>
      </c>
      <c r="G17" s="2"/>
      <c r="H17" s="2"/>
      <c r="I17" s="3" t="s">
        <v>20</v>
      </c>
      <c r="J17" s="3" t="s">
        <v>21</v>
      </c>
      <c r="K17" s="3" t="s">
        <v>22</v>
      </c>
      <c r="L17" s="2"/>
      <c r="M17" s="2"/>
      <c r="N17" s="3" t="s">
        <v>20</v>
      </c>
      <c r="O17" s="3" t="s">
        <v>21</v>
      </c>
      <c r="P17" s="3" t="s">
        <v>22</v>
      </c>
      <c r="Q17" s="2"/>
      <c r="R17" s="12"/>
    </row>
    <row r="18" spans="1:18" x14ac:dyDescent="0.25">
      <c r="A18" s="29"/>
      <c r="B18" s="2" t="s">
        <v>15</v>
      </c>
      <c r="C18" s="2"/>
      <c r="D18" s="35"/>
      <c r="E18" s="35"/>
      <c r="F18" s="35"/>
      <c r="G18" s="4" t="s">
        <v>62</v>
      </c>
      <c r="H18" s="2"/>
      <c r="I18" s="33">
        <v>0</v>
      </c>
      <c r="J18" s="33">
        <v>0</v>
      </c>
      <c r="K18" s="33">
        <v>0</v>
      </c>
      <c r="L18" s="4" t="s">
        <v>62</v>
      </c>
      <c r="M18" s="2"/>
      <c r="N18" s="35">
        <f t="shared" ref="N18:P21" si="1">D18+(D11*I18)</f>
        <v>0</v>
      </c>
      <c r="O18" s="35">
        <f t="shared" si="1"/>
        <v>0</v>
      </c>
      <c r="P18" s="35">
        <f t="shared" si="1"/>
        <v>0</v>
      </c>
      <c r="Q18" s="4" t="s">
        <v>62</v>
      </c>
      <c r="R18" s="12"/>
    </row>
    <row r="19" spans="1:18" x14ac:dyDescent="0.25">
      <c r="A19" s="29"/>
      <c r="B19" s="2" t="s">
        <v>16</v>
      </c>
      <c r="C19" s="2"/>
      <c r="D19" s="35"/>
      <c r="E19" s="35"/>
      <c r="F19" s="35"/>
      <c r="G19" s="4" t="s">
        <v>62</v>
      </c>
      <c r="H19" s="2"/>
      <c r="I19" s="33">
        <v>0</v>
      </c>
      <c r="J19" s="33">
        <v>0</v>
      </c>
      <c r="K19" s="33">
        <v>0</v>
      </c>
      <c r="L19" s="4" t="s">
        <v>62</v>
      </c>
      <c r="M19" s="2"/>
      <c r="N19" s="35">
        <f t="shared" si="1"/>
        <v>0</v>
      </c>
      <c r="O19" s="35">
        <f t="shared" si="1"/>
        <v>0</v>
      </c>
      <c r="P19" s="35">
        <f t="shared" si="1"/>
        <v>0</v>
      </c>
      <c r="Q19" s="4" t="s">
        <v>62</v>
      </c>
      <c r="R19" s="11"/>
    </row>
    <row r="20" spans="1:18" x14ac:dyDescent="0.25">
      <c r="A20" s="29"/>
      <c r="B20" s="2" t="s">
        <v>17</v>
      </c>
      <c r="C20" s="2"/>
      <c r="D20" s="33">
        <v>0</v>
      </c>
      <c r="E20" s="33">
        <v>5</v>
      </c>
      <c r="F20" s="33">
        <v>2</v>
      </c>
      <c r="G20" s="4" t="s">
        <v>62</v>
      </c>
      <c r="H20" s="2"/>
      <c r="I20" s="33">
        <v>0</v>
      </c>
      <c r="J20" s="33">
        <v>0</v>
      </c>
      <c r="K20" s="33">
        <v>0</v>
      </c>
      <c r="L20" s="4" t="s">
        <v>62</v>
      </c>
      <c r="M20" s="2"/>
      <c r="N20" s="35">
        <f t="shared" si="1"/>
        <v>0</v>
      </c>
      <c r="O20" s="35">
        <f t="shared" si="1"/>
        <v>5</v>
      </c>
      <c r="P20" s="35">
        <f t="shared" si="1"/>
        <v>2</v>
      </c>
      <c r="Q20" s="4" t="s">
        <v>62</v>
      </c>
      <c r="R20" s="12"/>
    </row>
    <row r="21" spans="1:18" x14ac:dyDescent="0.25">
      <c r="A21" s="29"/>
      <c r="B21" s="2" t="s">
        <v>18</v>
      </c>
      <c r="C21" s="2"/>
      <c r="D21" s="35"/>
      <c r="E21" s="35"/>
      <c r="F21" s="35"/>
      <c r="G21" s="4" t="s">
        <v>62</v>
      </c>
      <c r="H21" s="2"/>
      <c r="I21" s="33">
        <v>0</v>
      </c>
      <c r="J21" s="33">
        <v>0</v>
      </c>
      <c r="K21" s="33">
        <v>0</v>
      </c>
      <c r="L21" s="4" t="s">
        <v>62</v>
      </c>
      <c r="M21" s="2"/>
      <c r="N21" s="35">
        <f t="shared" si="1"/>
        <v>0</v>
      </c>
      <c r="O21" s="35">
        <f t="shared" si="1"/>
        <v>0</v>
      </c>
      <c r="P21" s="35">
        <f t="shared" si="1"/>
        <v>0</v>
      </c>
      <c r="Q21" s="4" t="s">
        <v>62</v>
      </c>
      <c r="R21" s="12"/>
    </row>
    <row r="22" spans="1:18" x14ac:dyDescent="0.25">
      <c r="A22" s="2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2"/>
    </row>
    <row r="23" spans="1:18" x14ac:dyDescent="0.25">
      <c r="A23" s="2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2"/>
    </row>
    <row r="24" spans="1:18" x14ac:dyDescent="0.25">
      <c r="A24" s="29"/>
      <c r="B24" s="1" t="s">
        <v>31</v>
      </c>
      <c r="C24" s="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12"/>
    </row>
    <row r="25" spans="1:18" x14ac:dyDescent="0.25">
      <c r="A25" s="2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2"/>
    </row>
    <row r="26" spans="1:18" x14ac:dyDescent="0.25">
      <c r="A26" s="29"/>
      <c r="B26" s="13" t="s">
        <v>60</v>
      </c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2"/>
    </row>
    <row r="27" spans="1:18" x14ac:dyDescent="0.25">
      <c r="A27" s="29"/>
      <c r="B27" s="13"/>
      <c r="C27" s="2"/>
      <c r="D27" s="3" t="s">
        <v>20</v>
      </c>
      <c r="E27" s="3" t="s">
        <v>21</v>
      </c>
      <c r="F27" s="3" t="s">
        <v>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2"/>
    </row>
    <row r="28" spans="1:18" x14ac:dyDescent="0.25">
      <c r="A28" s="29"/>
      <c r="B28" s="2" t="s">
        <v>52</v>
      </c>
      <c r="C28" s="2"/>
      <c r="D28" s="36">
        <v>0</v>
      </c>
      <c r="E28" s="36">
        <v>0</v>
      </c>
      <c r="F28" s="36">
        <v>0</v>
      </c>
      <c r="G28" s="4" t="s">
        <v>57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12"/>
    </row>
    <row r="29" spans="1:18" x14ac:dyDescent="0.25">
      <c r="A29" s="29"/>
      <c r="B29" s="2" t="s">
        <v>49</v>
      </c>
      <c r="C29" s="2"/>
      <c r="D29" s="37">
        <v>0</v>
      </c>
      <c r="E29" s="37">
        <v>0</v>
      </c>
      <c r="F29" s="37">
        <v>12</v>
      </c>
      <c r="G29" s="4" t="s">
        <v>51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12"/>
    </row>
    <row r="30" spans="1:18" x14ac:dyDescent="0.25">
      <c r="A30" s="2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2"/>
    </row>
    <row r="31" spans="1:18" x14ac:dyDescent="0.25">
      <c r="A31" s="29"/>
      <c r="B31" s="13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1"/>
    </row>
    <row r="32" spans="1:18" x14ac:dyDescent="0.25">
      <c r="A32" s="29"/>
      <c r="B32" s="2"/>
      <c r="C32" s="2"/>
      <c r="D32" s="3" t="s">
        <v>20</v>
      </c>
      <c r="E32" s="3" t="s">
        <v>21</v>
      </c>
      <c r="F32" s="3" t="s">
        <v>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2"/>
    </row>
    <row r="33" spans="1:18" x14ac:dyDescent="0.25">
      <c r="A33" s="29"/>
      <c r="B33" s="2" t="s">
        <v>52</v>
      </c>
      <c r="C33" s="2"/>
      <c r="D33" s="36">
        <v>0</v>
      </c>
      <c r="E33" s="36">
        <v>1</v>
      </c>
      <c r="F33" s="36">
        <v>1</v>
      </c>
      <c r="G33" s="4" t="s">
        <v>57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12"/>
    </row>
    <row r="34" spans="1:18" x14ac:dyDescent="0.25">
      <c r="A34" s="2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2"/>
    </row>
    <row r="35" spans="1:18" x14ac:dyDescent="0.25">
      <c r="A35" s="2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2"/>
    </row>
    <row r="36" spans="1:18" x14ac:dyDescent="0.25">
      <c r="A36" s="29"/>
      <c r="B36" s="1" t="s">
        <v>14</v>
      </c>
      <c r="C36" s="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11"/>
    </row>
    <row r="37" spans="1:18" x14ac:dyDescent="0.25">
      <c r="A37" s="2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2"/>
    </row>
    <row r="38" spans="1:18" x14ac:dyDescent="0.25">
      <c r="A38" s="29"/>
      <c r="B38" s="5" t="s">
        <v>37</v>
      </c>
      <c r="C38" s="2"/>
      <c r="D38" s="38">
        <v>8.5000000000000006E-2</v>
      </c>
      <c r="E38" s="4" t="s">
        <v>12</v>
      </c>
      <c r="F38" s="2"/>
      <c r="G38" s="2"/>
      <c r="H38" s="2"/>
      <c r="I38" s="2"/>
      <c r="J38" s="14"/>
      <c r="K38" s="2"/>
      <c r="L38" s="2"/>
      <c r="M38" s="2"/>
      <c r="N38" s="2"/>
      <c r="O38" s="2"/>
      <c r="P38" s="2"/>
      <c r="Q38" s="2"/>
      <c r="R38" s="12"/>
    </row>
    <row r="39" spans="1:18" x14ac:dyDescent="0.25">
      <c r="A39" s="29"/>
      <c r="B39" s="5" t="s">
        <v>35</v>
      </c>
      <c r="C39" s="2"/>
      <c r="D39" s="39">
        <v>12500000</v>
      </c>
      <c r="E39" s="4" t="s">
        <v>38</v>
      </c>
      <c r="F39" s="4"/>
      <c r="G39" s="2"/>
      <c r="H39" s="2"/>
      <c r="I39" s="2"/>
      <c r="J39" s="15"/>
      <c r="K39" s="2"/>
      <c r="L39" s="2"/>
      <c r="M39" s="2"/>
      <c r="N39" s="2"/>
      <c r="O39" s="2"/>
      <c r="P39" s="2"/>
      <c r="Q39" s="2"/>
      <c r="R39" s="12"/>
    </row>
    <row r="40" spans="1:18" x14ac:dyDescent="0.25">
      <c r="A40" s="29"/>
      <c r="B40" s="5" t="s">
        <v>36</v>
      </c>
      <c r="C40" s="2"/>
      <c r="D40" s="39">
        <v>17500000</v>
      </c>
      <c r="E40" s="4" t="s">
        <v>38</v>
      </c>
      <c r="F40" s="4"/>
      <c r="G40" s="2"/>
      <c r="H40" s="2"/>
      <c r="I40" s="2"/>
      <c r="J40" s="15"/>
      <c r="K40" s="2"/>
      <c r="L40" s="2"/>
      <c r="M40" s="2"/>
      <c r="N40" s="2"/>
      <c r="O40" s="2"/>
      <c r="P40" s="2"/>
      <c r="Q40" s="2"/>
      <c r="R40" s="12"/>
    </row>
    <row r="41" spans="1:18" x14ac:dyDescent="0.25">
      <c r="A41" s="29"/>
      <c r="B41" s="5" t="s">
        <v>40</v>
      </c>
      <c r="C41" s="2"/>
      <c r="D41" s="39">
        <v>4500000</v>
      </c>
      <c r="E41" s="4" t="s">
        <v>39</v>
      </c>
      <c r="F41" s="4"/>
      <c r="G41" s="2"/>
      <c r="H41" s="2"/>
      <c r="I41" s="15"/>
      <c r="J41" s="2"/>
      <c r="K41" s="2"/>
      <c r="L41" s="2"/>
      <c r="M41" s="2"/>
      <c r="N41" s="2"/>
      <c r="O41" s="2"/>
      <c r="P41" s="2"/>
      <c r="Q41" s="2"/>
      <c r="R41" s="12"/>
    </row>
    <row r="42" spans="1:18" x14ac:dyDescent="0.25">
      <c r="A42" s="29"/>
      <c r="B42" s="5" t="s">
        <v>41</v>
      </c>
      <c r="C42" s="2"/>
      <c r="D42" s="39">
        <v>5500000</v>
      </c>
      <c r="E42" s="4" t="s">
        <v>39</v>
      </c>
      <c r="F42" s="4"/>
      <c r="G42" s="2"/>
      <c r="H42" s="2"/>
      <c r="I42" s="15"/>
      <c r="J42" s="2"/>
      <c r="K42" s="2"/>
      <c r="L42" s="2"/>
      <c r="M42" s="2"/>
      <c r="N42" s="2"/>
      <c r="O42" s="2"/>
      <c r="P42" s="2"/>
      <c r="Q42" s="2"/>
      <c r="R42" s="12"/>
    </row>
    <row r="43" spans="1:18" x14ac:dyDescent="0.25">
      <c r="A43" s="29"/>
      <c r="B43" s="5" t="s">
        <v>44</v>
      </c>
      <c r="C43" s="2"/>
      <c r="D43" s="39">
        <v>90000000</v>
      </c>
      <c r="E43" s="4" t="s">
        <v>39</v>
      </c>
      <c r="F43" s="4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12"/>
    </row>
    <row r="44" spans="1:18" x14ac:dyDescent="0.25">
      <c r="A44" s="2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2"/>
    </row>
    <row r="45" spans="1:18" x14ac:dyDescent="0.25">
      <c r="A45" s="29"/>
      <c r="B45" s="5" t="s">
        <v>42</v>
      </c>
      <c r="C45" s="2"/>
      <c r="D45" s="38">
        <v>0.05</v>
      </c>
      <c r="E45" s="4" t="s">
        <v>12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2"/>
    </row>
    <row r="46" spans="1:18" x14ac:dyDescent="0.25">
      <c r="A46" s="29"/>
      <c r="B46" s="5" t="s">
        <v>43</v>
      </c>
      <c r="C46" s="2"/>
      <c r="D46" s="38">
        <v>0.25</v>
      </c>
      <c r="E46" s="4" t="s">
        <v>12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2"/>
    </row>
    <row r="47" spans="1:18" x14ac:dyDescent="0.25">
      <c r="A47" s="2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2"/>
    </row>
    <row r="48" spans="1:18" x14ac:dyDescent="0.25">
      <c r="A48" s="29"/>
      <c r="B48" s="1" t="s">
        <v>45</v>
      </c>
      <c r="C48" s="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11"/>
    </row>
    <row r="49" spans="1:24" x14ac:dyDescent="0.25">
      <c r="A49" s="29"/>
      <c r="B49" s="2"/>
      <c r="C49" s="2"/>
      <c r="D49" s="7"/>
      <c r="E49" s="2"/>
      <c r="F49" s="2"/>
      <c r="G49" s="2"/>
      <c r="H49" s="2"/>
      <c r="I49" s="2"/>
      <c r="J49" s="2"/>
      <c r="K49" s="2"/>
      <c r="L49" s="2"/>
      <c r="M49" s="2"/>
      <c r="N49" s="16"/>
      <c r="O49" s="2"/>
      <c r="P49" s="16"/>
      <c r="Q49" s="16"/>
      <c r="R49" s="17"/>
      <c r="S49" s="24"/>
      <c r="T49" s="24"/>
      <c r="U49" s="24"/>
      <c r="V49" s="24"/>
      <c r="W49" s="24"/>
      <c r="X49" s="24"/>
    </row>
    <row r="50" spans="1:24" x14ac:dyDescent="0.25">
      <c r="A50" s="29"/>
      <c r="B50" s="13" t="s">
        <v>53</v>
      </c>
      <c r="C50" s="2"/>
      <c r="D50" s="3" t="s">
        <v>20</v>
      </c>
      <c r="E50" s="3" t="s">
        <v>21</v>
      </c>
      <c r="F50" s="3" t="s">
        <v>22</v>
      </c>
      <c r="G50" s="2"/>
      <c r="H50" s="2"/>
      <c r="I50" s="13" t="s">
        <v>23</v>
      </c>
      <c r="J50" s="2"/>
      <c r="K50" s="3" t="s">
        <v>20</v>
      </c>
      <c r="L50" s="3" t="s">
        <v>21</v>
      </c>
      <c r="M50" s="3" t="s">
        <v>22</v>
      </c>
      <c r="N50" s="16"/>
      <c r="O50" s="2"/>
      <c r="P50" s="16"/>
      <c r="Q50" s="16"/>
      <c r="R50" s="18"/>
      <c r="S50" s="25"/>
      <c r="T50" s="25"/>
      <c r="U50" s="25"/>
      <c r="V50" s="25"/>
      <c r="W50" s="25"/>
      <c r="X50" s="25"/>
    </row>
    <row r="51" spans="1:24" x14ac:dyDescent="0.25">
      <c r="A51" s="29"/>
      <c r="B51" s="6" t="s">
        <v>15</v>
      </c>
      <c r="C51" s="2"/>
      <c r="D51" s="40">
        <v>2692.8</v>
      </c>
      <c r="E51" s="40">
        <v>2692.8</v>
      </c>
      <c r="F51" s="40">
        <v>2692.8</v>
      </c>
      <c r="G51" s="4" t="s">
        <v>13</v>
      </c>
      <c r="H51" s="2"/>
      <c r="I51" s="8" t="s">
        <v>15</v>
      </c>
      <c r="J51" s="2"/>
      <c r="K51" s="37">
        <v>37</v>
      </c>
      <c r="L51" s="37">
        <v>37</v>
      </c>
      <c r="M51" s="37">
        <v>37</v>
      </c>
      <c r="N51" s="4" t="s">
        <v>33</v>
      </c>
      <c r="O51" s="2"/>
      <c r="P51" s="16"/>
      <c r="Q51" s="16"/>
      <c r="R51" s="17"/>
      <c r="S51" s="24"/>
      <c r="T51" s="24"/>
      <c r="U51" s="24"/>
      <c r="V51" s="24"/>
      <c r="W51" s="24"/>
      <c r="X51" s="24"/>
    </row>
    <row r="52" spans="1:24" x14ac:dyDescent="0.25">
      <c r="A52" s="29"/>
      <c r="B52" s="6" t="s">
        <v>16</v>
      </c>
      <c r="C52" s="2"/>
      <c r="D52" s="40">
        <v>2203.1999999999998</v>
      </c>
      <c r="E52" s="40">
        <v>2203.1999999999998</v>
      </c>
      <c r="F52" s="40">
        <v>2203.1999999999998</v>
      </c>
      <c r="G52" s="4" t="s">
        <v>13</v>
      </c>
      <c r="H52" s="2"/>
      <c r="I52" s="8" t="s">
        <v>16</v>
      </c>
      <c r="J52" s="2"/>
      <c r="K52" s="37">
        <v>37</v>
      </c>
      <c r="L52" s="37">
        <v>37</v>
      </c>
      <c r="M52" s="37">
        <v>37</v>
      </c>
      <c r="N52" s="4" t="s">
        <v>33</v>
      </c>
      <c r="O52" s="2"/>
      <c r="P52" s="16"/>
      <c r="Q52" s="16"/>
      <c r="R52" s="19"/>
      <c r="S52" s="26"/>
      <c r="T52" s="26"/>
      <c r="U52" s="26"/>
      <c r="V52" s="26"/>
      <c r="W52" s="26"/>
      <c r="X52" s="26"/>
    </row>
    <row r="53" spans="1:24" x14ac:dyDescent="0.25">
      <c r="A53" s="29"/>
      <c r="B53" s="6" t="s">
        <v>17</v>
      </c>
      <c r="C53" s="2"/>
      <c r="D53" s="40">
        <v>2352</v>
      </c>
      <c r="E53" s="40">
        <v>2352</v>
      </c>
      <c r="F53" s="40">
        <v>2352</v>
      </c>
      <c r="G53" s="4" t="s">
        <v>13</v>
      </c>
      <c r="H53" s="2"/>
      <c r="I53" s="8" t="s">
        <v>17</v>
      </c>
      <c r="J53" s="2"/>
      <c r="K53" s="37">
        <v>8</v>
      </c>
      <c r="L53" s="37">
        <v>8</v>
      </c>
      <c r="M53" s="37">
        <v>8</v>
      </c>
      <c r="N53" s="4" t="s">
        <v>33</v>
      </c>
      <c r="O53" s="2"/>
      <c r="P53" s="16"/>
      <c r="Q53" s="16"/>
      <c r="R53" s="20"/>
      <c r="S53" s="27"/>
      <c r="T53" s="27"/>
      <c r="U53" s="27"/>
      <c r="V53" s="27"/>
      <c r="W53" s="27"/>
      <c r="X53" s="27"/>
    </row>
    <row r="54" spans="1:24" x14ac:dyDescent="0.25">
      <c r="A54" s="29"/>
      <c r="B54" s="6" t="s">
        <v>18</v>
      </c>
      <c r="C54" s="2"/>
      <c r="D54" s="40">
        <v>1628</v>
      </c>
      <c r="E54" s="40">
        <v>1628</v>
      </c>
      <c r="F54" s="40">
        <v>1628</v>
      </c>
      <c r="G54" s="4" t="s">
        <v>13</v>
      </c>
      <c r="H54" s="2"/>
      <c r="I54" s="8" t="s">
        <v>18</v>
      </c>
      <c r="J54" s="2"/>
      <c r="K54" s="37">
        <v>8</v>
      </c>
      <c r="L54" s="37">
        <v>8</v>
      </c>
      <c r="M54" s="37">
        <v>8</v>
      </c>
      <c r="N54" s="4" t="s">
        <v>33</v>
      </c>
      <c r="O54" s="2"/>
      <c r="P54" s="16"/>
      <c r="Q54" s="16"/>
      <c r="R54" s="19"/>
      <c r="S54" s="26"/>
      <c r="T54" s="26"/>
      <c r="U54" s="26"/>
      <c r="V54" s="26"/>
      <c r="W54" s="26"/>
      <c r="X54" s="26"/>
    </row>
    <row r="55" spans="1:24" x14ac:dyDescent="0.25">
      <c r="A55" s="29"/>
      <c r="B55" s="13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1"/>
      <c r="O55" s="2"/>
      <c r="P55" s="2"/>
      <c r="Q55" s="2"/>
      <c r="R55" s="12"/>
    </row>
    <row r="56" spans="1:24" x14ac:dyDescent="0.25">
      <c r="A56" s="29"/>
      <c r="B56" s="6" t="s">
        <v>15</v>
      </c>
      <c r="C56" s="2"/>
      <c r="D56" s="41">
        <v>38</v>
      </c>
      <c r="E56" s="41">
        <v>42</v>
      </c>
      <c r="F56" s="41">
        <v>110</v>
      </c>
      <c r="G56" s="4" t="s">
        <v>25</v>
      </c>
      <c r="H56" s="2"/>
      <c r="I56" s="13" t="s">
        <v>56</v>
      </c>
      <c r="J56" s="2"/>
      <c r="K56" s="3"/>
      <c r="L56" s="2"/>
      <c r="M56" s="2"/>
      <c r="N56" s="2"/>
      <c r="O56" s="2"/>
      <c r="P56" s="2"/>
      <c r="Q56" s="2"/>
      <c r="R56" s="12"/>
    </row>
    <row r="57" spans="1:24" x14ac:dyDescent="0.25">
      <c r="A57" s="29"/>
      <c r="B57" s="6" t="s">
        <v>16</v>
      </c>
      <c r="C57" s="2"/>
      <c r="D57" s="41">
        <v>38</v>
      </c>
      <c r="E57" s="41">
        <v>42</v>
      </c>
      <c r="F57" s="41">
        <v>110</v>
      </c>
      <c r="G57" s="4" t="s">
        <v>25</v>
      </c>
      <c r="H57" s="2"/>
      <c r="I57" s="8" t="s">
        <v>27</v>
      </c>
      <c r="J57" s="2"/>
      <c r="K57" s="37">
        <v>5</v>
      </c>
      <c r="L57" s="4" t="s">
        <v>33</v>
      </c>
      <c r="M57" s="2"/>
      <c r="N57" s="2"/>
      <c r="O57" s="2"/>
      <c r="P57" s="2"/>
      <c r="Q57" s="2"/>
      <c r="R57" s="12"/>
    </row>
    <row r="58" spans="1:24" x14ac:dyDescent="0.25">
      <c r="A58" s="29"/>
      <c r="B58" s="6" t="s">
        <v>17</v>
      </c>
      <c r="C58" s="2"/>
      <c r="D58" s="41">
        <v>38</v>
      </c>
      <c r="E58" s="41">
        <v>42</v>
      </c>
      <c r="F58" s="41">
        <v>110</v>
      </c>
      <c r="G58" s="4" t="s">
        <v>25</v>
      </c>
      <c r="H58" s="2"/>
      <c r="I58" s="8" t="s">
        <v>28</v>
      </c>
      <c r="J58" s="2"/>
      <c r="K58" s="37">
        <v>5</v>
      </c>
      <c r="L58" s="4" t="s">
        <v>33</v>
      </c>
      <c r="M58" s="2"/>
      <c r="N58" s="2"/>
      <c r="O58" s="2"/>
      <c r="P58" s="2"/>
      <c r="Q58" s="2"/>
      <c r="R58" s="12"/>
    </row>
    <row r="59" spans="1:24" x14ac:dyDescent="0.25">
      <c r="A59" s="29"/>
      <c r="B59" s="6" t="s">
        <v>18</v>
      </c>
      <c r="C59" s="2"/>
      <c r="D59" s="41">
        <v>38</v>
      </c>
      <c r="E59" s="41">
        <v>42</v>
      </c>
      <c r="F59" s="41">
        <v>110</v>
      </c>
      <c r="G59" s="4" t="s">
        <v>25</v>
      </c>
      <c r="H59" s="2"/>
      <c r="I59" s="8" t="s">
        <v>46</v>
      </c>
      <c r="J59" s="2"/>
      <c r="K59" s="37">
        <v>8</v>
      </c>
      <c r="L59" s="4" t="s">
        <v>33</v>
      </c>
      <c r="M59" s="2"/>
      <c r="N59" s="2"/>
      <c r="O59" s="2"/>
      <c r="P59" s="2"/>
      <c r="Q59" s="2"/>
      <c r="R59" s="12"/>
    </row>
    <row r="60" spans="1:24" x14ac:dyDescent="0.25">
      <c r="A60" s="29"/>
      <c r="B60" s="13" t="s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2"/>
    </row>
    <row r="61" spans="1:24" x14ac:dyDescent="0.25">
      <c r="A61" s="29"/>
      <c r="B61" s="6" t="s">
        <v>15</v>
      </c>
      <c r="C61" s="2"/>
      <c r="D61" s="42">
        <f>ROUND(D51*D56,3)</f>
        <v>102326.39999999999</v>
      </c>
      <c r="E61" s="42">
        <f t="shared" ref="E61:F61" si="2">ROUND(E51*E56,3)</f>
        <v>113097.60000000001</v>
      </c>
      <c r="F61" s="42">
        <f t="shared" si="2"/>
        <v>296208</v>
      </c>
      <c r="G61" s="4" t="s">
        <v>25</v>
      </c>
      <c r="H61" s="2"/>
      <c r="I61" s="2"/>
      <c r="J61" s="2"/>
      <c r="K61" s="2"/>
      <c r="L61" s="2"/>
      <c r="M61" s="2"/>
      <c r="N61" s="21"/>
      <c r="O61" s="2"/>
      <c r="P61" s="2"/>
      <c r="Q61" s="2"/>
      <c r="R61" s="12"/>
    </row>
    <row r="62" spans="1:24" x14ac:dyDescent="0.25">
      <c r="A62" s="29"/>
      <c r="B62" s="6" t="s">
        <v>16</v>
      </c>
      <c r="C62" s="2"/>
      <c r="D62" s="42">
        <f t="shared" ref="D62:F62" si="3">ROUND(D52*D57,3)</f>
        <v>83721.600000000006</v>
      </c>
      <c r="E62" s="42">
        <f t="shared" si="3"/>
        <v>92534.399999999994</v>
      </c>
      <c r="F62" s="42">
        <f t="shared" si="3"/>
        <v>242352</v>
      </c>
      <c r="G62" s="4" t="s">
        <v>25</v>
      </c>
      <c r="H62" s="21"/>
      <c r="I62" s="2"/>
      <c r="J62" s="2"/>
      <c r="K62" s="2"/>
      <c r="L62" s="2"/>
      <c r="M62" s="2"/>
      <c r="N62" s="2"/>
      <c r="O62" s="2"/>
      <c r="P62" s="2"/>
      <c r="Q62" s="2"/>
      <c r="R62" s="12"/>
    </row>
    <row r="63" spans="1:24" x14ac:dyDescent="0.25">
      <c r="A63" s="29"/>
      <c r="B63" s="6" t="s">
        <v>17</v>
      </c>
      <c r="C63" s="2"/>
      <c r="D63" s="42">
        <f t="shared" ref="D63:F63" si="4">ROUND(D53*D58,3)</f>
        <v>89376</v>
      </c>
      <c r="E63" s="42">
        <f t="shared" si="4"/>
        <v>98784</v>
      </c>
      <c r="F63" s="42">
        <f t="shared" si="4"/>
        <v>258720</v>
      </c>
      <c r="G63" s="4" t="s">
        <v>25</v>
      </c>
      <c r="H63" s="2"/>
      <c r="I63" s="2"/>
      <c r="J63" s="2"/>
      <c r="K63" s="14"/>
      <c r="L63" s="2"/>
      <c r="M63" s="2"/>
      <c r="N63" s="2"/>
      <c r="O63" s="2"/>
      <c r="P63" s="2"/>
      <c r="Q63" s="2"/>
      <c r="R63" s="12"/>
    </row>
    <row r="64" spans="1:24" x14ac:dyDescent="0.25">
      <c r="A64" s="29"/>
      <c r="B64" s="6" t="s">
        <v>18</v>
      </c>
      <c r="C64" s="2"/>
      <c r="D64" s="42">
        <f t="shared" ref="D64:F64" si="5">ROUND(D54*D59,3)</f>
        <v>61864</v>
      </c>
      <c r="E64" s="42">
        <f t="shared" si="5"/>
        <v>68376</v>
      </c>
      <c r="F64" s="42">
        <f t="shared" si="5"/>
        <v>179080</v>
      </c>
      <c r="G64" s="4" t="s">
        <v>25</v>
      </c>
      <c r="H64" s="2"/>
      <c r="I64" s="2"/>
      <c r="J64" s="2"/>
      <c r="K64" s="14"/>
      <c r="L64" s="2"/>
      <c r="M64" s="2"/>
      <c r="N64" s="2"/>
      <c r="O64" s="2"/>
      <c r="P64" s="2"/>
      <c r="Q64" s="2"/>
      <c r="R64" s="12"/>
    </row>
    <row r="65" spans="1:18" x14ac:dyDescent="0.25">
      <c r="A65" s="2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2"/>
    </row>
    <row r="66" spans="1:18" x14ac:dyDescent="0.25">
      <c r="A66" s="29"/>
      <c r="B66" s="1" t="s">
        <v>59</v>
      </c>
      <c r="C66" s="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11"/>
    </row>
    <row r="67" spans="1:18" x14ac:dyDescent="0.25">
      <c r="A67" s="2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2"/>
    </row>
    <row r="68" spans="1:18" x14ac:dyDescent="0.25">
      <c r="A68" s="29"/>
      <c r="B68" s="5" t="s">
        <v>65</v>
      </c>
      <c r="C68" s="2"/>
      <c r="D68" s="34">
        <v>1</v>
      </c>
      <c r="E68" s="4" t="s">
        <v>64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2"/>
    </row>
    <row r="69" spans="1:18" x14ac:dyDescent="0.25">
      <c r="A69" s="2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2"/>
    </row>
    <row r="70" spans="1:18" x14ac:dyDescent="0.25">
      <c r="A70" s="29"/>
      <c r="B70" s="2"/>
      <c r="C70" s="2"/>
      <c r="D70" s="13" t="s">
        <v>63</v>
      </c>
      <c r="E70" s="2"/>
      <c r="F70" s="2"/>
      <c r="G70" s="2"/>
      <c r="H70" s="2"/>
      <c r="I70" s="2"/>
      <c r="J70" s="2"/>
      <c r="K70" s="2"/>
      <c r="L70" s="13" t="s">
        <v>71</v>
      </c>
      <c r="M70" s="2"/>
      <c r="N70" s="2"/>
      <c r="O70" s="2"/>
      <c r="P70" s="2"/>
      <c r="Q70" s="2"/>
      <c r="R70" s="12"/>
    </row>
    <row r="71" spans="1:18" x14ac:dyDescent="0.25">
      <c r="A71" s="29"/>
      <c r="B71" s="2"/>
      <c r="C71" s="2"/>
      <c r="D71" s="3" t="s">
        <v>29</v>
      </c>
      <c r="E71" s="3" t="s">
        <v>32</v>
      </c>
      <c r="F71" s="3" t="s">
        <v>24</v>
      </c>
      <c r="G71" s="3" t="s">
        <v>30</v>
      </c>
      <c r="H71" s="2"/>
      <c r="I71" s="2"/>
      <c r="J71" s="2"/>
      <c r="K71" s="2"/>
      <c r="L71" s="3" t="s">
        <v>29</v>
      </c>
      <c r="M71" s="3" t="s">
        <v>32</v>
      </c>
      <c r="N71" s="3" t="s">
        <v>24</v>
      </c>
      <c r="O71" s="3" t="s">
        <v>30</v>
      </c>
      <c r="P71" s="2"/>
      <c r="Q71" s="2"/>
      <c r="R71" s="12"/>
    </row>
    <row r="72" spans="1:18" x14ac:dyDescent="0.25">
      <c r="A72" s="29"/>
      <c r="B72" s="2" t="s">
        <v>15</v>
      </c>
      <c r="C72" s="2"/>
      <c r="D72" s="33">
        <v>75000000</v>
      </c>
      <c r="E72" s="33">
        <v>5</v>
      </c>
      <c r="F72" s="33">
        <v>40</v>
      </c>
      <c r="G72" s="35">
        <f>ROUND((D72/E72)/F72,3)</f>
        <v>375000</v>
      </c>
      <c r="H72" s="2"/>
      <c r="I72" s="2"/>
      <c r="J72" s="2" t="s">
        <v>15</v>
      </c>
      <c r="K72" s="2"/>
      <c r="L72" s="33">
        <v>75000000</v>
      </c>
      <c r="M72" s="33">
        <v>5</v>
      </c>
      <c r="N72" s="33">
        <v>40</v>
      </c>
      <c r="O72" s="35">
        <f t="shared" ref="O72:O75" si="6">ROUND((L72/M72)/N72,3)</f>
        <v>375000</v>
      </c>
      <c r="P72" s="2"/>
      <c r="Q72" s="2"/>
      <c r="R72" s="12"/>
    </row>
    <row r="73" spans="1:18" x14ac:dyDescent="0.25">
      <c r="A73" s="29"/>
      <c r="B73" s="5" t="s">
        <v>16</v>
      </c>
      <c r="C73" s="2"/>
      <c r="D73" s="33">
        <v>96000000</v>
      </c>
      <c r="E73" s="33">
        <v>6</v>
      </c>
      <c r="F73" s="33">
        <v>40</v>
      </c>
      <c r="G73" s="35">
        <f>ROUND((D73/E73)/F73,3)</f>
        <v>400000</v>
      </c>
      <c r="H73" s="2"/>
      <c r="I73" s="2"/>
      <c r="J73" s="5" t="s">
        <v>17</v>
      </c>
      <c r="K73" s="2"/>
      <c r="L73" s="33">
        <v>45300000</v>
      </c>
      <c r="M73" s="33">
        <v>3</v>
      </c>
      <c r="N73" s="33">
        <v>15</v>
      </c>
      <c r="O73" s="35">
        <f t="shared" si="6"/>
        <v>1006666.667</v>
      </c>
      <c r="P73" s="2"/>
      <c r="Q73" s="2"/>
      <c r="R73" s="12"/>
    </row>
    <row r="74" spans="1:18" x14ac:dyDescent="0.25">
      <c r="A74" s="29"/>
      <c r="B74" s="5" t="s">
        <v>17</v>
      </c>
      <c r="C74" s="2"/>
      <c r="D74" s="33">
        <v>48300000</v>
      </c>
      <c r="E74" s="33">
        <v>3</v>
      </c>
      <c r="F74" s="33">
        <v>15</v>
      </c>
      <c r="G74" s="35">
        <f>ROUND((D74/E74)/F74,3)</f>
        <v>1073333.3330000001</v>
      </c>
      <c r="H74" s="2"/>
      <c r="I74" s="2"/>
      <c r="J74" s="5" t="s">
        <v>16</v>
      </c>
      <c r="K74" s="2"/>
      <c r="L74" s="33">
        <v>96600000</v>
      </c>
      <c r="M74" s="33">
        <v>6</v>
      </c>
      <c r="N74" s="33">
        <v>40</v>
      </c>
      <c r="O74" s="35">
        <f t="shared" si="6"/>
        <v>402500</v>
      </c>
      <c r="P74" s="2"/>
      <c r="Q74" s="2"/>
      <c r="R74" s="12"/>
    </row>
    <row r="75" spans="1:18" x14ac:dyDescent="0.25">
      <c r="A75" s="29"/>
      <c r="B75" s="2" t="s">
        <v>18</v>
      </c>
      <c r="C75" s="2"/>
      <c r="D75" s="33">
        <v>32500000</v>
      </c>
      <c r="E75" s="33">
        <v>2</v>
      </c>
      <c r="F75" s="33">
        <v>10</v>
      </c>
      <c r="G75" s="35">
        <f>ROUND((D75/E75)/F75,3)</f>
        <v>1625000</v>
      </c>
      <c r="H75" s="2"/>
      <c r="I75" s="2"/>
      <c r="J75" s="2" t="s">
        <v>18</v>
      </c>
      <c r="K75" s="2"/>
      <c r="L75" s="33">
        <v>32500000</v>
      </c>
      <c r="M75" s="33">
        <v>2</v>
      </c>
      <c r="N75" s="33">
        <v>10</v>
      </c>
      <c r="O75" s="35">
        <f t="shared" si="6"/>
        <v>1625000</v>
      </c>
      <c r="P75" s="2"/>
      <c r="Q75" s="2"/>
      <c r="R75" s="12"/>
    </row>
    <row r="76" spans="1:18" x14ac:dyDescent="0.25">
      <c r="A76" s="29"/>
      <c r="B76" s="2"/>
      <c r="C76" s="2"/>
      <c r="D76" s="7" t="s">
        <v>25</v>
      </c>
      <c r="E76" s="7" t="s">
        <v>34</v>
      </c>
      <c r="F76" s="7" t="s">
        <v>33</v>
      </c>
      <c r="G76" s="7" t="s">
        <v>25</v>
      </c>
      <c r="H76" s="2"/>
      <c r="I76" s="2"/>
      <c r="J76" s="2"/>
      <c r="K76" s="2"/>
      <c r="L76" s="7" t="s">
        <v>25</v>
      </c>
      <c r="M76" s="7" t="s">
        <v>34</v>
      </c>
      <c r="N76" s="7" t="s">
        <v>33</v>
      </c>
      <c r="O76" s="7" t="s">
        <v>25</v>
      </c>
      <c r="P76" s="2"/>
      <c r="Q76" s="2"/>
      <c r="R76" s="12"/>
    </row>
    <row r="77" spans="1:18" x14ac:dyDescent="0.25">
      <c r="A77" s="2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2"/>
    </row>
    <row r="78" spans="1:18" x14ac:dyDescent="0.25">
      <c r="A78" s="29"/>
      <c r="B78" s="1" t="s">
        <v>141</v>
      </c>
      <c r="C78" s="1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11"/>
    </row>
    <row r="79" spans="1:18" x14ac:dyDescent="0.25">
      <c r="A79" s="29"/>
      <c r="B79" s="2" t="s">
        <v>143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2"/>
    </row>
    <row r="80" spans="1:18" ht="8.25" customHeight="1" x14ac:dyDescent="0.25">
      <c r="A80" s="2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2"/>
    </row>
    <row r="81" spans="1:18" ht="15.75" thickBot="1" x14ac:dyDescent="0.3">
      <c r="A81" s="29"/>
      <c r="B81" s="5" t="s">
        <v>150</v>
      </c>
      <c r="C81" s="5"/>
      <c r="D81" s="3" t="s">
        <v>72</v>
      </c>
      <c r="E81" s="3" t="s">
        <v>73</v>
      </c>
      <c r="F81" s="3" t="s">
        <v>74</v>
      </c>
      <c r="G81" s="3" t="s">
        <v>75</v>
      </c>
      <c r="H81" s="3" t="s">
        <v>76</v>
      </c>
      <c r="I81" s="3" t="s">
        <v>77</v>
      </c>
      <c r="J81" s="3" t="s">
        <v>78</v>
      </c>
      <c r="K81" s="3" t="s">
        <v>79</v>
      </c>
      <c r="L81" s="3" t="s">
        <v>80</v>
      </c>
      <c r="M81" s="3" t="s">
        <v>81</v>
      </c>
      <c r="N81" s="3" t="s">
        <v>82</v>
      </c>
      <c r="O81" s="3" t="s">
        <v>83</v>
      </c>
      <c r="P81" s="2"/>
      <c r="Q81" s="2"/>
      <c r="R81" s="12"/>
    </row>
    <row r="82" spans="1:18" x14ac:dyDescent="0.25">
      <c r="A82" s="29"/>
      <c r="B82" s="78" t="s">
        <v>84</v>
      </c>
      <c r="C82" s="79" t="s">
        <v>20</v>
      </c>
      <c r="D82" s="116">
        <v>3</v>
      </c>
      <c r="E82" s="116">
        <v>2</v>
      </c>
      <c r="F82" s="116">
        <v>7</v>
      </c>
      <c r="G82" s="116">
        <v>3</v>
      </c>
      <c r="H82" s="116">
        <v>6</v>
      </c>
      <c r="I82" s="116">
        <v>2</v>
      </c>
      <c r="J82" s="116">
        <v>5</v>
      </c>
      <c r="K82" s="116">
        <v>2</v>
      </c>
      <c r="L82" s="116">
        <v>4</v>
      </c>
      <c r="M82" s="116">
        <v>1</v>
      </c>
      <c r="N82" s="116">
        <v>3</v>
      </c>
      <c r="O82" s="117">
        <v>4</v>
      </c>
      <c r="P82" s="2"/>
      <c r="Q82" s="2"/>
      <c r="R82" s="12"/>
    </row>
    <row r="83" spans="1:18" x14ac:dyDescent="0.25">
      <c r="A83" s="29"/>
      <c r="B83" s="100"/>
      <c r="C83" s="82" t="s">
        <v>21</v>
      </c>
      <c r="D83" s="118">
        <v>0</v>
      </c>
      <c r="E83" s="118">
        <v>0</v>
      </c>
      <c r="F83" s="118">
        <v>0</v>
      </c>
      <c r="G83" s="118">
        <v>0</v>
      </c>
      <c r="H83" s="118">
        <v>0</v>
      </c>
      <c r="I83" s="118">
        <v>0</v>
      </c>
      <c r="J83" s="118">
        <v>0</v>
      </c>
      <c r="K83" s="118">
        <v>0</v>
      </c>
      <c r="L83" s="118">
        <v>0</v>
      </c>
      <c r="M83" s="118">
        <v>0</v>
      </c>
      <c r="N83" s="118">
        <v>0</v>
      </c>
      <c r="O83" s="119">
        <v>0</v>
      </c>
      <c r="P83" s="2"/>
      <c r="Q83" s="2"/>
      <c r="R83" s="12"/>
    </row>
    <row r="84" spans="1:18" x14ac:dyDescent="0.25">
      <c r="A84" s="29"/>
      <c r="B84" s="101"/>
      <c r="C84" s="85" t="s">
        <v>22</v>
      </c>
      <c r="D84" s="120">
        <v>0</v>
      </c>
      <c r="E84" s="120">
        <v>0</v>
      </c>
      <c r="F84" s="120">
        <v>0</v>
      </c>
      <c r="G84" s="120">
        <v>0</v>
      </c>
      <c r="H84" s="120">
        <v>0</v>
      </c>
      <c r="I84" s="120">
        <v>0</v>
      </c>
      <c r="J84" s="120">
        <v>0</v>
      </c>
      <c r="K84" s="120">
        <v>0</v>
      </c>
      <c r="L84" s="120">
        <v>0</v>
      </c>
      <c r="M84" s="120">
        <v>0</v>
      </c>
      <c r="N84" s="120">
        <v>0</v>
      </c>
      <c r="O84" s="121">
        <v>0</v>
      </c>
      <c r="P84" s="2"/>
      <c r="Q84" s="2"/>
      <c r="R84" s="12"/>
    </row>
    <row r="85" spans="1:18" x14ac:dyDescent="0.25">
      <c r="A85" s="29"/>
      <c r="B85" s="88" t="str">
        <f>IF($D$68=1,"Montagem Interior","Pintura")</f>
        <v>Montagem Interior</v>
      </c>
      <c r="C85" s="89" t="s">
        <v>20</v>
      </c>
      <c r="D85" s="122">
        <v>3</v>
      </c>
      <c r="E85" s="122">
        <v>2</v>
      </c>
      <c r="F85" s="122">
        <v>7</v>
      </c>
      <c r="G85" s="122">
        <v>3</v>
      </c>
      <c r="H85" s="122">
        <v>6</v>
      </c>
      <c r="I85" s="122">
        <v>2</v>
      </c>
      <c r="J85" s="122">
        <v>5</v>
      </c>
      <c r="K85" s="122">
        <v>2</v>
      </c>
      <c r="L85" s="122">
        <v>4</v>
      </c>
      <c r="M85" s="122">
        <v>1</v>
      </c>
      <c r="N85" s="122">
        <v>3</v>
      </c>
      <c r="O85" s="123">
        <v>4</v>
      </c>
      <c r="P85" s="2"/>
      <c r="Q85" s="2"/>
      <c r="R85" s="12"/>
    </row>
    <row r="86" spans="1:18" x14ac:dyDescent="0.25">
      <c r="A86" s="29"/>
      <c r="B86" s="100"/>
      <c r="C86" s="82" t="s">
        <v>21</v>
      </c>
      <c r="D86" s="118">
        <v>0</v>
      </c>
      <c r="E86" s="118">
        <v>0</v>
      </c>
      <c r="F86" s="118">
        <v>0</v>
      </c>
      <c r="G86" s="118">
        <v>0</v>
      </c>
      <c r="H86" s="118">
        <v>0</v>
      </c>
      <c r="I86" s="118">
        <v>0</v>
      </c>
      <c r="J86" s="118">
        <v>0</v>
      </c>
      <c r="K86" s="118">
        <v>0</v>
      </c>
      <c r="L86" s="118">
        <v>0</v>
      </c>
      <c r="M86" s="118">
        <v>0</v>
      </c>
      <c r="N86" s="118">
        <v>0</v>
      </c>
      <c r="O86" s="119">
        <v>0</v>
      </c>
      <c r="P86" s="2"/>
      <c r="Q86" s="2"/>
      <c r="R86" s="12"/>
    </row>
    <row r="87" spans="1:18" x14ac:dyDescent="0.25">
      <c r="A87" s="29"/>
      <c r="B87" s="101"/>
      <c r="C87" s="85" t="s">
        <v>22</v>
      </c>
      <c r="D87" s="120">
        <v>0</v>
      </c>
      <c r="E87" s="120">
        <v>0</v>
      </c>
      <c r="F87" s="120">
        <v>0</v>
      </c>
      <c r="G87" s="120">
        <v>0</v>
      </c>
      <c r="H87" s="120">
        <v>0</v>
      </c>
      <c r="I87" s="120">
        <v>0</v>
      </c>
      <c r="J87" s="120">
        <v>0</v>
      </c>
      <c r="K87" s="120">
        <v>0</v>
      </c>
      <c r="L87" s="120">
        <v>0</v>
      </c>
      <c r="M87" s="120">
        <v>0</v>
      </c>
      <c r="N87" s="120">
        <v>0</v>
      </c>
      <c r="O87" s="121">
        <v>0</v>
      </c>
      <c r="P87" s="2"/>
      <c r="Q87" s="2"/>
      <c r="R87" s="12"/>
    </row>
    <row r="88" spans="1:18" x14ac:dyDescent="0.25">
      <c r="A88" s="29"/>
      <c r="B88" s="88" t="str">
        <f>IF($D$68=1,"Pintura","Montagem Interior")</f>
        <v>Pintura</v>
      </c>
      <c r="C88" s="89" t="s">
        <v>20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3">
        <v>0</v>
      </c>
      <c r="P88" s="2"/>
      <c r="Q88" s="2"/>
      <c r="R88" s="12"/>
    </row>
    <row r="89" spans="1:18" x14ac:dyDescent="0.25">
      <c r="A89" s="29"/>
      <c r="B89" s="100"/>
      <c r="C89" s="82" t="s">
        <v>21</v>
      </c>
      <c r="D89" s="118">
        <v>3</v>
      </c>
      <c r="E89" s="118">
        <v>2</v>
      </c>
      <c r="F89" s="118">
        <v>5</v>
      </c>
      <c r="G89" s="118">
        <v>3</v>
      </c>
      <c r="H89" s="118">
        <v>5</v>
      </c>
      <c r="I89" s="118">
        <v>2</v>
      </c>
      <c r="J89" s="118">
        <v>5</v>
      </c>
      <c r="K89" s="118">
        <v>2</v>
      </c>
      <c r="L89" s="118">
        <v>4</v>
      </c>
      <c r="M89" s="118">
        <v>1</v>
      </c>
      <c r="N89" s="118">
        <v>3</v>
      </c>
      <c r="O89" s="119">
        <v>4</v>
      </c>
      <c r="P89" s="2"/>
      <c r="Q89" s="2"/>
      <c r="R89" s="12"/>
    </row>
    <row r="90" spans="1:18" x14ac:dyDescent="0.25">
      <c r="A90" s="29"/>
      <c r="B90" s="101"/>
      <c r="C90" s="85" t="s">
        <v>22</v>
      </c>
      <c r="D90" s="120">
        <v>0</v>
      </c>
      <c r="E90" s="120">
        <v>0</v>
      </c>
      <c r="F90" s="120">
        <v>2</v>
      </c>
      <c r="G90" s="120">
        <v>0</v>
      </c>
      <c r="H90" s="120">
        <v>1</v>
      </c>
      <c r="I90" s="120">
        <v>0</v>
      </c>
      <c r="J90" s="120">
        <v>0</v>
      </c>
      <c r="K90" s="120">
        <v>0</v>
      </c>
      <c r="L90" s="120">
        <v>0</v>
      </c>
      <c r="M90" s="120">
        <v>0</v>
      </c>
      <c r="N90" s="120">
        <v>0</v>
      </c>
      <c r="O90" s="121">
        <v>0</v>
      </c>
      <c r="P90" s="2"/>
      <c r="Q90" s="2"/>
      <c r="R90" s="12"/>
    </row>
    <row r="91" spans="1:18" x14ac:dyDescent="0.25">
      <c r="A91" s="29"/>
      <c r="B91" s="88" t="s">
        <v>85</v>
      </c>
      <c r="C91" s="89" t="s">
        <v>20</v>
      </c>
      <c r="D91" s="122">
        <v>0</v>
      </c>
      <c r="E91" s="122">
        <v>0</v>
      </c>
      <c r="F91" s="122">
        <v>0</v>
      </c>
      <c r="G91" s="122">
        <v>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0</v>
      </c>
      <c r="N91" s="122">
        <v>0</v>
      </c>
      <c r="O91" s="123">
        <v>0</v>
      </c>
      <c r="P91" s="2"/>
      <c r="Q91" s="2"/>
      <c r="R91" s="12"/>
    </row>
    <row r="92" spans="1:18" x14ac:dyDescent="0.25">
      <c r="A92" s="29"/>
      <c r="B92" s="100"/>
      <c r="C92" s="82" t="s">
        <v>21</v>
      </c>
      <c r="D92" s="118">
        <v>0</v>
      </c>
      <c r="E92" s="118">
        <v>0</v>
      </c>
      <c r="F92" s="118">
        <v>0</v>
      </c>
      <c r="G92" s="118">
        <v>0</v>
      </c>
      <c r="H92" s="118">
        <v>0</v>
      </c>
      <c r="I92" s="118">
        <v>0</v>
      </c>
      <c r="J92" s="118">
        <v>0</v>
      </c>
      <c r="K92" s="118">
        <v>0</v>
      </c>
      <c r="L92" s="118">
        <v>0</v>
      </c>
      <c r="M92" s="118">
        <v>0</v>
      </c>
      <c r="N92" s="118">
        <v>0</v>
      </c>
      <c r="O92" s="119">
        <v>0</v>
      </c>
      <c r="P92" s="2"/>
      <c r="Q92" s="2"/>
      <c r="R92" s="12"/>
    </row>
    <row r="93" spans="1:18" x14ac:dyDescent="0.25">
      <c r="A93" s="29"/>
      <c r="B93" s="102"/>
      <c r="C93" s="92" t="s">
        <v>22</v>
      </c>
      <c r="D93" s="124">
        <v>3</v>
      </c>
      <c r="E93" s="124">
        <v>2</v>
      </c>
      <c r="F93" s="124">
        <v>7</v>
      </c>
      <c r="G93" s="124">
        <v>3</v>
      </c>
      <c r="H93" s="124">
        <v>6</v>
      </c>
      <c r="I93" s="124">
        <v>2</v>
      </c>
      <c r="J93" s="124">
        <v>5</v>
      </c>
      <c r="K93" s="124">
        <v>2</v>
      </c>
      <c r="L93" s="124">
        <v>4</v>
      </c>
      <c r="M93" s="124">
        <v>1</v>
      </c>
      <c r="N93" s="124">
        <v>3</v>
      </c>
      <c r="O93" s="125">
        <v>4</v>
      </c>
      <c r="P93" s="2"/>
      <c r="Q93" s="2"/>
      <c r="R93" s="12"/>
    </row>
    <row r="94" spans="1:18" x14ac:dyDescent="0.25">
      <c r="A94" s="29"/>
      <c r="B94" s="127" t="s">
        <v>142</v>
      </c>
      <c r="C94" s="2"/>
      <c r="D94" s="126">
        <f>(SUM(D82:D84)=SUM(D85:D87))*(SUM(D88:D90)=SUM(D91:D93))*(SUM(D91:D93)=D5)</f>
        <v>1</v>
      </c>
      <c r="E94" s="126">
        <f t="shared" ref="E94:O94" si="7">(SUM(E82:E84)=SUM(E85:E87))*(SUM(E88:E90)=SUM(E91:E93))*(SUM(E91:E93)=E5)</f>
        <v>1</v>
      </c>
      <c r="F94" s="126">
        <f t="shared" si="7"/>
        <v>1</v>
      </c>
      <c r="G94" s="126">
        <f t="shared" si="7"/>
        <v>1</v>
      </c>
      <c r="H94" s="126">
        <f t="shared" si="7"/>
        <v>1</v>
      </c>
      <c r="I94" s="126">
        <f t="shared" si="7"/>
        <v>1</v>
      </c>
      <c r="J94" s="126">
        <f t="shared" si="7"/>
        <v>1</v>
      </c>
      <c r="K94" s="126">
        <f t="shared" si="7"/>
        <v>1</v>
      </c>
      <c r="L94" s="126">
        <f t="shared" si="7"/>
        <v>1</v>
      </c>
      <c r="M94" s="126">
        <f t="shared" si="7"/>
        <v>1</v>
      </c>
      <c r="N94" s="126">
        <f t="shared" si="7"/>
        <v>1</v>
      </c>
      <c r="O94" s="126">
        <f t="shared" si="7"/>
        <v>1</v>
      </c>
      <c r="P94" s="126">
        <f>PRODUCT(D94:O94)</f>
        <v>1</v>
      </c>
      <c r="Q94" s="2"/>
      <c r="R94" s="12"/>
    </row>
    <row r="95" spans="1:18" x14ac:dyDescent="0.25">
      <c r="A95" s="29"/>
      <c r="B95" s="127"/>
      <c r="C95" s="2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2"/>
      <c r="R95" s="12"/>
    </row>
    <row r="96" spans="1:18" x14ac:dyDescent="0.25">
      <c r="A96" s="29"/>
      <c r="B96" s="1" t="s">
        <v>153</v>
      </c>
      <c r="C96" s="1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11"/>
    </row>
    <row r="97" spans="1:18" ht="9" customHeight="1" x14ac:dyDescent="0.25">
      <c r="A97" s="29"/>
      <c r="B97" s="127"/>
      <c r="C97" s="2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2"/>
      <c r="R97" s="12"/>
    </row>
    <row r="98" spans="1:18" x14ac:dyDescent="0.25">
      <c r="A98" s="29"/>
      <c r="B98" s="5" t="s">
        <v>152</v>
      </c>
      <c r="C98" s="2"/>
      <c r="D98" s="33">
        <v>2350</v>
      </c>
      <c r="E98" s="4" t="s">
        <v>34</v>
      </c>
      <c r="F98" s="141" t="s">
        <v>154</v>
      </c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2"/>
      <c r="R98" s="12"/>
    </row>
    <row r="99" spans="1:18" x14ac:dyDescent="0.25">
      <c r="A99" s="30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3"/>
    </row>
    <row r="100" spans="1:18" ht="4.5" customHeight="1" x14ac:dyDescent="0.25"/>
  </sheetData>
  <sheetProtection sheet="1" selectLockedCells="1"/>
  <phoneticPr fontId="3" type="noConversion"/>
  <conditionalFormatting sqref="I18:K21">
    <cfRule type="expression" dxfId="1" priority="5">
      <formula>AND(D11&gt;0,I18=0)</formula>
    </cfRule>
  </conditionalFormatting>
  <conditionalFormatting sqref="D94:P94">
    <cfRule type="cellIs" dxfId="0" priority="1" operator="equal">
      <formula>0</formula>
    </cfRule>
  </conditionalFormatting>
  <dataValidations count="8">
    <dataValidation type="list" allowBlank="1" showInputMessage="1" showErrorMessage="1" sqref="D11:F14 D33:F33 D28:F28" xr:uid="{C6C55A8E-F5FB-4760-90A8-115D9718976D}">
      <formula1>"0,1"</formula1>
    </dataValidation>
    <dataValidation type="decimal" allowBlank="1" showInputMessage="1" showErrorMessage="1" sqref="I11:K14 D39:D43 D72:D75 L72:L75 D51:F54 D56:F59" xr:uid="{604D277C-773B-4D16-90CF-7F6C44C3B37E}">
      <formula1>0</formula1>
      <formula2>999999999</formula2>
    </dataValidation>
    <dataValidation type="whole" allowBlank="1" showInputMessage="1" showErrorMessage="1" sqref="D5:O5 D29:F29 D18:F21 I18:K21 D82:O93" xr:uid="{5F74FBFD-6E2E-43B2-9E29-2E3AD3AFCFA6}">
      <formula1>0</formula1>
      <formula2>99</formula2>
    </dataValidation>
    <dataValidation type="decimal" allowBlank="1" showInputMessage="1" showErrorMessage="1" sqref="D38 D45:D46" xr:uid="{D8653D5C-6AE7-4D48-9989-0DD105426D09}">
      <formula1>0</formula1>
      <formula2>1</formula2>
    </dataValidation>
    <dataValidation type="whole" allowBlank="1" showInputMessage="1" showErrorMessage="1" sqref="E72:F75 M72:N75 K51:M54 K57:K59" xr:uid="{B0A148CE-6C04-4114-8A33-CC2EFFA71644}">
      <formula1>0</formula1>
      <formula2>999</formula2>
    </dataValidation>
    <dataValidation type="list" allowBlank="1" showInputMessage="1" showErrorMessage="1" sqref="D68" xr:uid="{6E78E31F-7866-4636-8E47-6D65589C69EE}">
      <formula1>"1,2"</formula1>
    </dataValidation>
    <dataValidation type="whole" allowBlank="1" showInputMessage="1" showErrorMessage="1" sqref="P9" xr:uid="{78711EF6-F1AD-4737-A2F0-1245F77299D3}">
      <formula1>1</formula1>
      <formula2>25</formula2>
    </dataValidation>
    <dataValidation type="whole" allowBlank="1" showInputMessage="1" showErrorMessage="1" sqref="D98" xr:uid="{88D87ED2-57E2-4D38-B3FC-36C4BD05A94D}">
      <formula1>1</formula1>
      <formula2>10000000</formula2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70EB-E273-415A-BB40-E7E3CF87B87B}">
  <sheetPr codeName="Planilha2"/>
  <dimension ref="A1:T34"/>
  <sheetViews>
    <sheetView showGridLines="0" showRowColHeaders="0" tabSelected="1" zoomScale="85" zoomScaleNormal="85" workbookViewId="0">
      <selection activeCell="C2" sqref="C2"/>
    </sheetView>
  </sheetViews>
  <sheetFormatPr defaultColWidth="0" defaultRowHeight="15" zeroHeight="1" x14ac:dyDescent="0.25"/>
  <cols>
    <col min="1" max="1" width="1" customWidth="1"/>
    <col min="2" max="2" width="23.7109375" customWidth="1"/>
    <col min="3" max="3" width="17.140625" customWidth="1"/>
    <col min="4" max="4" width="9.140625" customWidth="1"/>
    <col min="5" max="5" width="6.85546875" customWidth="1"/>
    <col min="6" max="6" width="18.42578125" customWidth="1"/>
    <col min="7" max="7" width="9.140625" customWidth="1"/>
    <col min="8" max="19" width="9.140625" style="43" customWidth="1"/>
    <col min="20" max="20" width="5.42578125" customWidth="1"/>
    <col min="21" max="16384" width="9.140625" hidden="1"/>
  </cols>
  <sheetData>
    <row r="1" spans="1:20" ht="17.100000000000001" customHeight="1" thickBot="1" x14ac:dyDescent="0.3">
      <c r="A1" s="45"/>
      <c r="B1" s="45"/>
      <c r="C1" s="45"/>
      <c r="D1" s="45"/>
      <c r="E1" s="45"/>
      <c r="F1" s="47" t="s">
        <v>124</v>
      </c>
      <c r="G1" s="45"/>
      <c r="H1" s="46" t="s">
        <v>72</v>
      </c>
      <c r="I1" s="46" t="s">
        <v>73</v>
      </c>
      <c r="J1" s="46" t="s">
        <v>74</v>
      </c>
      <c r="K1" s="46" t="s">
        <v>75</v>
      </c>
      <c r="L1" s="46" t="s">
        <v>76</v>
      </c>
      <c r="M1" s="46" t="s">
        <v>77</v>
      </c>
      <c r="N1" s="46" t="s">
        <v>78</v>
      </c>
      <c r="O1" s="46" t="s">
        <v>79</v>
      </c>
      <c r="P1" s="46" t="s">
        <v>80</v>
      </c>
      <c r="Q1" s="46" t="s">
        <v>81</v>
      </c>
      <c r="R1" s="46" t="s">
        <v>82</v>
      </c>
      <c r="S1" s="46" t="s">
        <v>83</v>
      </c>
      <c r="T1" s="45"/>
    </row>
    <row r="2" spans="1:20" x14ac:dyDescent="0.25">
      <c r="A2" s="45"/>
      <c r="B2" s="111" t="s">
        <v>129</v>
      </c>
      <c r="C2" s="103" t="s">
        <v>134</v>
      </c>
      <c r="D2" s="45"/>
      <c r="E2" s="45"/>
      <c r="F2" s="78" t="str">
        <f>input!B82</f>
        <v>Montagem Básica</v>
      </c>
      <c r="G2" s="79" t="str">
        <f>input!C82</f>
        <v>GPX</v>
      </c>
      <c r="H2" s="80">
        <f>SUMIFS(output2!S$1:S$50,output2!$M$1:$M$50,$C$2,output2!$Q$1:$Q$50,$F2,output2!$R$1:$R$50,$G2)</f>
        <v>3</v>
      </c>
      <c r="I2" s="80">
        <f>SUMIFS(output2!T$1:T$50,output2!$M$1:$M$50,$C$2,output2!$Q$1:$Q$50,$F2,output2!$R$1:$R$50,$G2)</f>
        <v>2</v>
      </c>
      <c r="J2" s="80">
        <f>SUMIFS(output2!U$1:U$50,output2!$M$1:$M$50,$C$2,output2!$Q$1:$Q$50,$F2,output2!$R$1:$R$50,$G2)</f>
        <v>7</v>
      </c>
      <c r="K2" s="80">
        <f>SUMIFS(output2!V$1:V$50,output2!$M$1:$M$50,$C$2,output2!$Q$1:$Q$50,$F2,output2!$R$1:$R$50,$G2)</f>
        <v>3</v>
      </c>
      <c r="L2" s="80">
        <f>SUMIFS(output2!W$1:W$50,output2!$M$1:$M$50,$C$2,output2!$Q$1:$Q$50,$F2,output2!$R$1:$R$50,$G2)</f>
        <v>6</v>
      </c>
      <c r="M2" s="80">
        <f>SUMIFS(output2!X$1:X$50,output2!$M$1:$M$50,$C$2,output2!$Q$1:$Q$50,$F2,output2!$R$1:$R$50,$G2)</f>
        <v>2</v>
      </c>
      <c r="N2" s="80">
        <f>SUMIFS(output2!Y$1:Y$50,output2!$M$1:$M$50,$C$2,output2!$Q$1:$Q$50,$F2,output2!$R$1:$R$50,$G2)</f>
        <v>5</v>
      </c>
      <c r="O2" s="80">
        <f>SUMIFS(output2!Z$1:Z$50,output2!$M$1:$M$50,$C$2,output2!$Q$1:$Q$50,$F2,output2!$R$1:$R$50,$G2)</f>
        <v>2</v>
      </c>
      <c r="P2" s="80">
        <f>SUMIFS(output2!AA$1:AA$50,output2!$M$1:$M$50,$C$2,output2!$Q$1:$Q$50,$F2,output2!$R$1:$R$50,$G2)</f>
        <v>4</v>
      </c>
      <c r="Q2" s="80">
        <f>SUMIFS(output2!AB$1:AB$50,output2!$M$1:$M$50,$C$2,output2!$Q$1:$Q$50,$F2,output2!$R$1:$R$50,$G2)</f>
        <v>1</v>
      </c>
      <c r="R2" s="80">
        <f>SUMIFS(output2!AC$1:AC$50,output2!$M$1:$M$50,$C$2,output2!$Q$1:$Q$50,$F2,output2!$R$1:$R$50,$G2)</f>
        <v>3</v>
      </c>
      <c r="S2" s="81">
        <f>SUMIFS(output2!AD$1:AD$50,output2!$M$1:$M$50,$C$2,output2!$Q$1:$Q$50,$F2,output2!$R$1:$R$50,$G2)</f>
        <v>4</v>
      </c>
      <c r="T2" s="52" t="s">
        <v>144</v>
      </c>
    </row>
    <row r="3" spans="1:20" x14ac:dyDescent="0.25">
      <c r="A3" s="45"/>
      <c r="B3" s="45"/>
      <c r="C3" s="45"/>
      <c r="D3" s="45"/>
      <c r="E3" s="45"/>
      <c r="F3" s="100" t="str">
        <f>F2</f>
        <v>Montagem Básica</v>
      </c>
      <c r="G3" s="82" t="str">
        <f>input!C83</f>
        <v>SJK</v>
      </c>
      <c r="H3" s="83">
        <f>SUMIFS(output2!S$1:S$50,output2!$M$1:$M$50,$C$2,output2!$Q$1:$Q$50,$F3,output2!$R$1:$R$50,$G3)</f>
        <v>0</v>
      </c>
      <c r="I3" s="83">
        <f>SUMIFS(output2!T$1:T$50,output2!$M$1:$M$50,$C$2,output2!$Q$1:$Q$50,$F3,output2!$R$1:$R$50,$G3)</f>
        <v>0</v>
      </c>
      <c r="J3" s="83">
        <f>SUMIFS(output2!U$1:U$50,output2!$M$1:$M$50,$C$2,output2!$Q$1:$Q$50,$F3,output2!$R$1:$R$50,$G3)</f>
        <v>0</v>
      </c>
      <c r="K3" s="83">
        <f>SUMIFS(output2!V$1:V$50,output2!$M$1:$M$50,$C$2,output2!$Q$1:$Q$50,$F3,output2!$R$1:$R$50,$G3)</f>
        <v>0</v>
      </c>
      <c r="L3" s="83">
        <f>SUMIFS(output2!W$1:W$50,output2!$M$1:$M$50,$C$2,output2!$Q$1:$Q$50,$F3,output2!$R$1:$R$50,$G3)</f>
        <v>0</v>
      </c>
      <c r="M3" s="83">
        <f>SUMIFS(output2!X$1:X$50,output2!$M$1:$M$50,$C$2,output2!$Q$1:$Q$50,$F3,output2!$R$1:$R$50,$G3)</f>
        <v>0</v>
      </c>
      <c r="N3" s="83">
        <f>SUMIFS(output2!Y$1:Y$50,output2!$M$1:$M$50,$C$2,output2!$Q$1:$Q$50,$F3,output2!$R$1:$R$50,$G3)</f>
        <v>0</v>
      </c>
      <c r="O3" s="83">
        <f>SUMIFS(output2!Z$1:Z$50,output2!$M$1:$M$50,$C$2,output2!$Q$1:$Q$50,$F3,output2!$R$1:$R$50,$G3)</f>
        <v>0</v>
      </c>
      <c r="P3" s="83">
        <f>SUMIFS(output2!AA$1:AA$50,output2!$M$1:$M$50,$C$2,output2!$Q$1:$Q$50,$F3,output2!$R$1:$R$50,$G3)</f>
        <v>0</v>
      </c>
      <c r="Q3" s="83">
        <f>SUMIFS(output2!AB$1:AB$50,output2!$M$1:$M$50,$C$2,output2!$Q$1:$Q$50,$F3,output2!$R$1:$R$50,$G3)</f>
        <v>0</v>
      </c>
      <c r="R3" s="83">
        <f>SUMIFS(output2!AC$1:AC$50,output2!$M$1:$M$50,$C$2,output2!$Q$1:$Q$50,$F3,output2!$R$1:$R$50,$G3)</f>
        <v>0</v>
      </c>
      <c r="S3" s="84">
        <f>SUMIFS(output2!AD$1:AD$50,output2!$M$1:$M$50,$C$2,output2!$Q$1:$Q$50,$F3,output2!$R$1:$R$50,$G3)</f>
        <v>0</v>
      </c>
      <c r="T3" s="52" t="s">
        <v>144</v>
      </c>
    </row>
    <row r="4" spans="1:20" ht="15.75" thickBot="1" x14ac:dyDescent="0.3">
      <c r="A4" s="45"/>
      <c r="B4" s="47" t="s">
        <v>123</v>
      </c>
      <c r="C4" s="46"/>
      <c r="D4" s="45"/>
      <c r="E4" s="45"/>
      <c r="F4" s="101" t="str">
        <f>F3</f>
        <v>Montagem Básica</v>
      </c>
      <c r="G4" s="85" t="str">
        <f>input!C84</f>
        <v>MLB</v>
      </c>
      <c r="H4" s="86">
        <f>SUMIFS(output2!S$1:S$50,output2!$M$1:$M$50,$C$2,output2!$Q$1:$Q$50,$F4,output2!$R$1:$R$50,$G4)</f>
        <v>0</v>
      </c>
      <c r="I4" s="86">
        <f>SUMIFS(output2!T$1:T$50,output2!$M$1:$M$50,$C$2,output2!$Q$1:$Q$50,$F4,output2!$R$1:$R$50,$G4)</f>
        <v>0</v>
      </c>
      <c r="J4" s="86">
        <f>SUMIFS(output2!U$1:U$50,output2!$M$1:$M$50,$C$2,output2!$Q$1:$Q$50,$F4,output2!$R$1:$R$50,$G4)</f>
        <v>0</v>
      </c>
      <c r="K4" s="86">
        <f>SUMIFS(output2!V$1:V$50,output2!$M$1:$M$50,$C$2,output2!$Q$1:$Q$50,$F4,output2!$R$1:$R$50,$G4)</f>
        <v>0</v>
      </c>
      <c r="L4" s="86">
        <f>SUMIFS(output2!W$1:W$50,output2!$M$1:$M$50,$C$2,output2!$Q$1:$Q$50,$F4,output2!$R$1:$R$50,$G4)</f>
        <v>0</v>
      </c>
      <c r="M4" s="86">
        <f>SUMIFS(output2!X$1:X$50,output2!$M$1:$M$50,$C$2,output2!$Q$1:$Q$50,$F4,output2!$R$1:$R$50,$G4)</f>
        <v>0</v>
      </c>
      <c r="N4" s="86">
        <f>SUMIFS(output2!Y$1:Y$50,output2!$M$1:$M$50,$C$2,output2!$Q$1:$Q$50,$F4,output2!$R$1:$R$50,$G4)</f>
        <v>0</v>
      </c>
      <c r="O4" s="86">
        <f>SUMIFS(output2!Z$1:Z$50,output2!$M$1:$M$50,$C$2,output2!$Q$1:$Q$50,$F4,output2!$R$1:$R$50,$G4)</f>
        <v>0</v>
      </c>
      <c r="P4" s="86">
        <f>SUMIFS(output2!AA$1:AA$50,output2!$M$1:$M$50,$C$2,output2!$Q$1:$Q$50,$F4,output2!$R$1:$R$50,$G4)</f>
        <v>0</v>
      </c>
      <c r="Q4" s="86">
        <f>SUMIFS(output2!AB$1:AB$50,output2!$M$1:$M$50,$C$2,output2!$Q$1:$Q$50,$F4,output2!$R$1:$R$50,$G4)</f>
        <v>0</v>
      </c>
      <c r="R4" s="86">
        <f>SUMIFS(output2!AC$1:AC$50,output2!$M$1:$M$50,$C$2,output2!$Q$1:$Q$50,$F4,output2!$R$1:$R$50,$G4)</f>
        <v>0</v>
      </c>
      <c r="S4" s="87">
        <f>SUMIFS(output2!AD$1:AD$50,output2!$M$1:$M$50,$C$2,output2!$Q$1:$Q$50,$F4,output2!$R$1:$R$50,$G4)</f>
        <v>0</v>
      </c>
      <c r="T4" s="52" t="s">
        <v>144</v>
      </c>
    </row>
    <row r="5" spans="1:20" x14ac:dyDescent="0.25">
      <c r="A5" s="45"/>
      <c r="B5" s="104" t="s">
        <v>86</v>
      </c>
      <c r="C5" s="105">
        <f>SUMIFS(output2!$O$1:$O$50,output2!$M$1:$M$50,$C$2,output2!$N$1:$N$50,$B5)</f>
        <v>735000000</v>
      </c>
      <c r="D5" s="52" t="s">
        <v>25</v>
      </c>
      <c r="E5" s="45"/>
      <c r="F5" s="88" t="str">
        <f>input!B85</f>
        <v>Montagem Interior</v>
      </c>
      <c r="G5" s="89" t="str">
        <f>input!C85</f>
        <v>GPX</v>
      </c>
      <c r="H5" s="90">
        <f>SUMIFS(output2!S$1:S$50,output2!$M$1:$M$50,$C$2,output2!$Q$1:$Q$50,$F5,output2!$R$1:$R$50,$G5)</f>
        <v>1</v>
      </c>
      <c r="I5" s="90">
        <f>SUMIFS(output2!T$1:T$50,output2!$M$1:$M$50,$C$2,output2!$Q$1:$Q$50,$F5,output2!$R$1:$R$50,$G5)</f>
        <v>0</v>
      </c>
      <c r="J5" s="90">
        <f>SUMIFS(output2!U$1:U$50,output2!$M$1:$M$50,$C$2,output2!$Q$1:$Q$50,$F5,output2!$R$1:$R$50,$G5)</f>
        <v>5</v>
      </c>
      <c r="K5" s="90">
        <f>SUMIFS(output2!V$1:V$50,output2!$M$1:$M$50,$C$2,output2!$Q$1:$Q$50,$F5,output2!$R$1:$R$50,$G5)</f>
        <v>1</v>
      </c>
      <c r="L5" s="90">
        <f>SUMIFS(output2!W$1:W$50,output2!$M$1:$M$50,$C$2,output2!$Q$1:$Q$50,$F5,output2!$R$1:$R$50,$G5)</f>
        <v>4</v>
      </c>
      <c r="M5" s="90">
        <f>SUMIFS(output2!X$1:X$50,output2!$M$1:$M$50,$C$2,output2!$Q$1:$Q$50,$F5,output2!$R$1:$R$50,$G5)</f>
        <v>0</v>
      </c>
      <c r="N5" s="90">
        <f>SUMIFS(output2!Y$1:Y$50,output2!$M$1:$M$50,$C$2,output2!$Q$1:$Q$50,$F5,output2!$R$1:$R$50,$G5)</f>
        <v>3</v>
      </c>
      <c r="O5" s="90">
        <f>SUMIFS(output2!Z$1:Z$50,output2!$M$1:$M$50,$C$2,output2!$Q$1:$Q$50,$F5,output2!$R$1:$R$50,$G5)</f>
        <v>0</v>
      </c>
      <c r="P5" s="90">
        <f>SUMIFS(output2!AA$1:AA$50,output2!$M$1:$M$50,$C$2,output2!$Q$1:$Q$50,$F5,output2!$R$1:$R$50,$G5)</f>
        <v>2</v>
      </c>
      <c r="Q5" s="90">
        <f>SUMIFS(output2!AB$1:AB$50,output2!$M$1:$M$50,$C$2,output2!$Q$1:$Q$50,$F5,output2!$R$1:$R$50,$G5)</f>
        <v>0</v>
      </c>
      <c r="R5" s="90">
        <f>SUMIFS(output2!AC$1:AC$50,output2!$M$1:$M$50,$C$2,output2!$Q$1:$Q$50,$F5,output2!$R$1:$R$50,$G5)</f>
        <v>1</v>
      </c>
      <c r="S5" s="91">
        <f>SUMIFS(output2!AD$1:AD$50,output2!$M$1:$M$50,$C$2,output2!$Q$1:$Q$50,$F5,output2!$R$1:$R$50,$G5)</f>
        <v>2</v>
      </c>
      <c r="T5" s="52" t="s">
        <v>144</v>
      </c>
    </row>
    <row r="6" spans="1:20" x14ac:dyDescent="0.25">
      <c r="A6" s="45"/>
      <c r="B6" s="106" t="s">
        <v>87</v>
      </c>
      <c r="C6" s="107">
        <f>SUMIFS(output2!$O$1:$O$50,output2!$M$1:$M$50,$C$2,output2!$N$1:$N$50,$B6)</f>
        <v>-525000000</v>
      </c>
      <c r="D6" s="52" t="s">
        <v>25</v>
      </c>
      <c r="E6" s="45"/>
      <c r="F6" s="100" t="str">
        <f>F5</f>
        <v>Montagem Interior</v>
      </c>
      <c r="G6" s="82" t="str">
        <f>input!C86</f>
        <v>SJK</v>
      </c>
      <c r="H6" s="83">
        <f>SUMIFS(output2!S$1:S$50,output2!$M$1:$M$50,$C$2,output2!$Q$1:$Q$50,$F6,output2!$R$1:$R$50,$G6)</f>
        <v>0</v>
      </c>
      <c r="I6" s="83">
        <f>SUMIFS(output2!T$1:T$50,output2!$M$1:$M$50,$C$2,output2!$Q$1:$Q$50,$F6,output2!$R$1:$R$50,$G6)</f>
        <v>0</v>
      </c>
      <c r="J6" s="83">
        <f>SUMIFS(output2!U$1:U$50,output2!$M$1:$M$50,$C$2,output2!$Q$1:$Q$50,$F6,output2!$R$1:$R$50,$G6)</f>
        <v>0</v>
      </c>
      <c r="K6" s="83">
        <f>SUMIFS(output2!V$1:V$50,output2!$M$1:$M$50,$C$2,output2!$Q$1:$Q$50,$F6,output2!$R$1:$R$50,$G6)</f>
        <v>0</v>
      </c>
      <c r="L6" s="83">
        <f>SUMIFS(output2!W$1:W$50,output2!$M$1:$M$50,$C$2,output2!$Q$1:$Q$50,$F6,output2!$R$1:$R$50,$G6)</f>
        <v>0</v>
      </c>
      <c r="M6" s="83">
        <f>SUMIFS(output2!X$1:X$50,output2!$M$1:$M$50,$C$2,output2!$Q$1:$Q$50,$F6,output2!$R$1:$R$50,$G6)</f>
        <v>0</v>
      </c>
      <c r="N6" s="83">
        <f>SUMIFS(output2!Y$1:Y$50,output2!$M$1:$M$50,$C$2,output2!$Q$1:$Q$50,$F6,output2!$R$1:$R$50,$G6)</f>
        <v>0</v>
      </c>
      <c r="O6" s="83">
        <f>SUMIFS(output2!Z$1:Z$50,output2!$M$1:$M$50,$C$2,output2!$Q$1:$Q$50,$F6,output2!$R$1:$R$50,$G6)</f>
        <v>0</v>
      </c>
      <c r="P6" s="83">
        <f>SUMIFS(output2!AA$1:AA$50,output2!$M$1:$M$50,$C$2,output2!$Q$1:$Q$50,$F6,output2!$R$1:$R$50,$G6)</f>
        <v>0</v>
      </c>
      <c r="Q6" s="83">
        <f>SUMIFS(output2!AB$1:AB$50,output2!$M$1:$M$50,$C$2,output2!$Q$1:$Q$50,$F6,output2!$R$1:$R$50,$G6)</f>
        <v>0</v>
      </c>
      <c r="R6" s="83">
        <f>SUMIFS(output2!AC$1:AC$50,output2!$M$1:$M$50,$C$2,output2!$Q$1:$Q$50,$F6,output2!$R$1:$R$50,$G6)</f>
        <v>0</v>
      </c>
      <c r="S6" s="84">
        <f>SUMIFS(output2!AD$1:AD$50,output2!$M$1:$M$50,$C$2,output2!$Q$1:$Q$50,$F6,output2!$R$1:$R$50,$G6)</f>
        <v>0</v>
      </c>
      <c r="T6" s="52" t="s">
        <v>144</v>
      </c>
    </row>
    <row r="7" spans="1:20" x14ac:dyDescent="0.25">
      <c r="A7" s="45"/>
      <c r="B7" s="106" t="s">
        <v>88</v>
      </c>
      <c r="C7" s="107">
        <f>SUMIFS(output2!$O$1:$O$50,output2!$M$1:$M$50,$C$2,output2!$N$1:$N$50,$B7)</f>
        <v>-17786316.643211201</v>
      </c>
      <c r="D7" s="52" t="s">
        <v>25</v>
      </c>
      <c r="E7" s="45"/>
      <c r="F7" s="101" t="str">
        <f>F6</f>
        <v>Montagem Interior</v>
      </c>
      <c r="G7" s="85" t="str">
        <f>input!C87</f>
        <v>MLB</v>
      </c>
      <c r="H7" s="86">
        <f>SUMIFS(output2!S$1:S$50,output2!$M$1:$M$50,$C$2,output2!$Q$1:$Q$50,$F7,output2!$R$1:$R$50,$G7)</f>
        <v>2</v>
      </c>
      <c r="I7" s="86">
        <f>SUMIFS(output2!T$1:T$50,output2!$M$1:$M$50,$C$2,output2!$Q$1:$Q$50,$F7,output2!$R$1:$R$50,$G7)</f>
        <v>2</v>
      </c>
      <c r="J7" s="86">
        <f>SUMIFS(output2!U$1:U$50,output2!$M$1:$M$50,$C$2,output2!$Q$1:$Q$50,$F7,output2!$R$1:$R$50,$G7)</f>
        <v>2</v>
      </c>
      <c r="K7" s="86">
        <f>SUMIFS(output2!V$1:V$50,output2!$M$1:$M$50,$C$2,output2!$Q$1:$Q$50,$F7,output2!$R$1:$R$50,$G7)</f>
        <v>2</v>
      </c>
      <c r="L7" s="86">
        <f>SUMIFS(output2!W$1:W$50,output2!$M$1:$M$50,$C$2,output2!$Q$1:$Q$50,$F7,output2!$R$1:$R$50,$G7)</f>
        <v>2</v>
      </c>
      <c r="M7" s="86">
        <f>SUMIFS(output2!X$1:X$50,output2!$M$1:$M$50,$C$2,output2!$Q$1:$Q$50,$F7,output2!$R$1:$R$50,$G7)</f>
        <v>2</v>
      </c>
      <c r="N7" s="86">
        <f>SUMIFS(output2!Y$1:Y$50,output2!$M$1:$M$50,$C$2,output2!$Q$1:$Q$50,$F7,output2!$R$1:$R$50,$G7)</f>
        <v>2</v>
      </c>
      <c r="O7" s="86">
        <f>SUMIFS(output2!Z$1:Z$50,output2!$M$1:$M$50,$C$2,output2!$Q$1:$Q$50,$F7,output2!$R$1:$R$50,$G7)</f>
        <v>2</v>
      </c>
      <c r="P7" s="86">
        <f>SUMIFS(output2!AA$1:AA$50,output2!$M$1:$M$50,$C$2,output2!$Q$1:$Q$50,$F7,output2!$R$1:$R$50,$G7)</f>
        <v>2</v>
      </c>
      <c r="Q7" s="86">
        <f>SUMIFS(output2!AB$1:AB$50,output2!$M$1:$M$50,$C$2,output2!$Q$1:$Q$50,$F7,output2!$R$1:$R$50,$G7)</f>
        <v>1</v>
      </c>
      <c r="R7" s="86">
        <f>SUMIFS(output2!AC$1:AC$50,output2!$M$1:$M$50,$C$2,output2!$Q$1:$Q$50,$F7,output2!$R$1:$R$50,$G7)</f>
        <v>2</v>
      </c>
      <c r="S7" s="87">
        <f>SUMIFS(output2!AD$1:AD$50,output2!$M$1:$M$50,$C$2,output2!$Q$1:$Q$50,$F7,output2!$R$1:$R$50,$G7)</f>
        <v>2</v>
      </c>
      <c r="T7" s="52" t="s">
        <v>144</v>
      </c>
    </row>
    <row r="8" spans="1:20" x14ac:dyDescent="0.25">
      <c r="A8" s="45"/>
      <c r="B8" s="106" t="s">
        <v>89</v>
      </c>
      <c r="C8" s="107">
        <f>SUMIFS(output2!$O$1:$O$50,output2!$M$1:$M$50,$C$2,output2!$N$1:$N$50,$B8)</f>
        <v>-27441360.94308006</v>
      </c>
      <c r="D8" s="52" t="s">
        <v>25</v>
      </c>
      <c r="E8" s="45"/>
      <c r="F8" s="88" t="str">
        <f>input!B88</f>
        <v>Pintura</v>
      </c>
      <c r="G8" s="89" t="str">
        <f>input!C88</f>
        <v>GPX</v>
      </c>
      <c r="H8" s="90">
        <f>SUMIFS(output2!S$1:S$50,output2!$M$1:$M$50,$C$2,output2!$Q$1:$Q$50,$F8,output2!$R$1:$R$50,$G8)</f>
        <v>0</v>
      </c>
      <c r="I8" s="90">
        <f>SUMIFS(output2!T$1:T$50,output2!$M$1:$M$50,$C$2,output2!$Q$1:$Q$50,$F8,output2!$R$1:$R$50,$G8)</f>
        <v>0</v>
      </c>
      <c r="J8" s="90">
        <f>SUMIFS(output2!U$1:U$50,output2!$M$1:$M$50,$C$2,output2!$Q$1:$Q$50,$F8,output2!$R$1:$R$50,$G8)</f>
        <v>0</v>
      </c>
      <c r="K8" s="90">
        <f>SUMIFS(output2!V$1:V$50,output2!$M$1:$M$50,$C$2,output2!$Q$1:$Q$50,$F8,output2!$R$1:$R$50,$G8)</f>
        <v>0</v>
      </c>
      <c r="L8" s="90">
        <f>SUMIFS(output2!W$1:W$50,output2!$M$1:$M$50,$C$2,output2!$Q$1:$Q$50,$F8,output2!$R$1:$R$50,$G8)</f>
        <v>0</v>
      </c>
      <c r="M8" s="90">
        <f>SUMIFS(output2!X$1:X$50,output2!$M$1:$M$50,$C$2,output2!$Q$1:$Q$50,$F8,output2!$R$1:$R$50,$G8)</f>
        <v>0</v>
      </c>
      <c r="N8" s="90">
        <f>SUMIFS(output2!Y$1:Y$50,output2!$M$1:$M$50,$C$2,output2!$Q$1:$Q$50,$F8,output2!$R$1:$R$50,$G8)</f>
        <v>0</v>
      </c>
      <c r="O8" s="90">
        <f>SUMIFS(output2!Z$1:Z$50,output2!$M$1:$M$50,$C$2,output2!$Q$1:$Q$50,$F8,output2!$R$1:$R$50,$G8)</f>
        <v>0</v>
      </c>
      <c r="P8" s="90">
        <f>SUMIFS(output2!AA$1:AA$50,output2!$M$1:$M$50,$C$2,output2!$Q$1:$Q$50,$F8,output2!$R$1:$R$50,$G8)</f>
        <v>0</v>
      </c>
      <c r="Q8" s="90">
        <f>SUMIFS(output2!AB$1:AB$50,output2!$M$1:$M$50,$C$2,output2!$Q$1:$Q$50,$F8,output2!$R$1:$R$50,$G8)</f>
        <v>0</v>
      </c>
      <c r="R8" s="90">
        <f>SUMIFS(output2!AC$1:AC$50,output2!$M$1:$M$50,$C$2,output2!$Q$1:$Q$50,$F8,output2!$R$1:$R$50,$G8)</f>
        <v>0</v>
      </c>
      <c r="S8" s="91">
        <f>SUMIFS(output2!AD$1:AD$50,output2!$M$1:$M$50,$C$2,output2!$Q$1:$Q$50,$F8,output2!$R$1:$R$50,$G8)</f>
        <v>0</v>
      </c>
      <c r="T8" s="52" t="s">
        <v>144</v>
      </c>
    </row>
    <row r="9" spans="1:20" x14ac:dyDescent="0.25">
      <c r="A9" s="45"/>
      <c r="B9" s="106" t="s">
        <v>90</v>
      </c>
      <c r="C9" s="107">
        <f>SUMIFS(output2!$O$1:$O$50,output2!$M$1:$M$50,$C$2,output2!$N$1:$N$50,$B9)</f>
        <v>-8680355.9095364604</v>
      </c>
      <c r="D9" s="52" t="s">
        <v>25</v>
      </c>
      <c r="E9" s="45"/>
      <c r="F9" s="100" t="str">
        <f>F8</f>
        <v>Pintura</v>
      </c>
      <c r="G9" s="82" t="str">
        <f>input!C89</f>
        <v>SJK</v>
      </c>
      <c r="H9" s="83">
        <f>SUMIFS(output2!S$1:S$50,output2!$M$1:$M$50,$C$2,output2!$Q$1:$Q$50,$F9,output2!$R$1:$R$50,$G9)</f>
        <v>1</v>
      </c>
      <c r="I9" s="83">
        <f>SUMIFS(output2!T$1:T$50,output2!$M$1:$M$50,$C$2,output2!$Q$1:$Q$50,$F9,output2!$R$1:$R$50,$G9)</f>
        <v>0</v>
      </c>
      <c r="J9" s="83">
        <f>SUMIFS(output2!U$1:U$50,output2!$M$1:$M$50,$C$2,output2!$Q$1:$Q$50,$F9,output2!$R$1:$R$50,$G9)</f>
        <v>5</v>
      </c>
      <c r="K9" s="83">
        <f>SUMIFS(output2!V$1:V$50,output2!$M$1:$M$50,$C$2,output2!$Q$1:$Q$50,$F9,output2!$R$1:$R$50,$G9)</f>
        <v>1</v>
      </c>
      <c r="L9" s="83">
        <f>SUMIFS(output2!W$1:W$50,output2!$M$1:$M$50,$C$2,output2!$Q$1:$Q$50,$F9,output2!$R$1:$R$50,$G9)</f>
        <v>4</v>
      </c>
      <c r="M9" s="83">
        <f>SUMIFS(output2!X$1:X$50,output2!$M$1:$M$50,$C$2,output2!$Q$1:$Q$50,$F9,output2!$R$1:$R$50,$G9)</f>
        <v>0</v>
      </c>
      <c r="N9" s="83">
        <f>SUMIFS(output2!Y$1:Y$50,output2!$M$1:$M$50,$C$2,output2!$Q$1:$Q$50,$F9,output2!$R$1:$R$50,$G9)</f>
        <v>3</v>
      </c>
      <c r="O9" s="83">
        <f>SUMIFS(output2!Z$1:Z$50,output2!$M$1:$M$50,$C$2,output2!$Q$1:$Q$50,$F9,output2!$R$1:$R$50,$G9)</f>
        <v>0</v>
      </c>
      <c r="P9" s="83">
        <f>SUMIFS(output2!AA$1:AA$50,output2!$M$1:$M$50,$C$2,output2!$Q$1:$Q$50,$F9,output2!$R$1:$R$50,$G9)</f>
        <v>2</v>
      </c>
      <c r="Q9" s="83">
        <f>SUMIFS(output2!AB$1:AB$50,output2!$M$1:$M$50,$C$2,output2!$Q$1:$Q$50,$F9,output2!$R$1:$R$50,$G9)</f>
        <v>0</v>
      </c>
      <c r="R9" s="83">
        <f>SUMIFS(output2!AC$1:AC$50,output2!$M$1:$M$50,$C$2,output2!$Q$1:$Q$50,$F9,output2!$R$1:$R$50,$G9)</f>
        <v>1</v>
      </c>
      <c r="S9" s="84">
        <f>SUMIFS(output2!AD$1:AD$50,output2!$M$1:$M$50,$C$2,output2!$Q$1:$Q$50,$F9,output2!$R$1:$R$50,$G9)</f>
        <v>2</v>
      </c>
      <c r="T9" s="52" t="s">
        <v>144</v>
      </c>
    </row>
    <row r="10" spans="1:20" x14ac:dyDescent="0.25">
      <c r="A10" s="45"/>
      <c r="B10" s="106" t="s">
        <v>91</v>
      </c>
      <c r="C10" s="107">
        <f>SUMIFS(output2!$O$1:$O$50,output2!$M$1:$M$50,$C$2,output2!$N$1:$N$50,$B10)</f>
        <v>-9466511.2981486581</v>
      </c>
      <c r="D10" s="52" t="s">
        <v>25</v>
      </c>
      <c r="E10" s="45"/>
      <c r="F10" s="101" t="str">
        <f>F9</f>
        <v>Pintura</v>
      </c>
      <c r="G10" s="85" t="str">
        <f>input!C90</f>
        <v>MLB</v>
      </c>
      <c r="H10" s="86">
        <f>SUMIFS(output2!S$1:S$50,output2!$M$1:$M$50,$C$2,output2!$Q$1:$Q$50,$F10,output2!$R$1:$R$50,$G10)</f>
        <v>2</v>
      </c>
      <c r="I10" s="86">
        <f>SUMIFS(output2!T$1:T$50,output2!$M$1:$M$50,$C$2,output2!$Q$1:$Q$50,$F10,output2!$R$1:$R$50,$G10)</f>
        <v>2</v>
      </c>
      <c r="J10" s="86">
        <f>SUMIFS(output2!U$1:U$50,output2!$M$1:$M$50,$C$2,output2!$Q$1:$Q$50,$F10,output2!$R$1:$R$50,$G10)</f>
        <v>2</v>
      </c>
      <c r="K10" s="86">
        <f>SUMIFS(output2!V$1:V$50,output2!$M$1:$M$50,$C$2,output2!$Q$1:$Q$50,$F10,output2!$R$1:$R$50,$G10)</f>
        <v>2</v>
      </c>
      <c r="L10" s="86">
        <f>SUMIFS(output2!W$1:W$50,output2!$M$1:$M$50,$C$2,output2!$Q$1:$Q$50,$F10,output2!$R$1:$R$50,$G10)</f>
        <v>2</v>
      </c>
      <c r="M10" s="86">
        <f>SUMIFS(output2!X$1:X$50,output2!$M$1:$M$50,$C$2,output2!$Q$1:$Q$50,$F10,output2!$R$1:$R$50,$G10)</f>
        <v>2</v>
      </c>
      <c r="N10" s="86">
        <f>SUMIFS(output2!Y$1:Y$50,output2!$M$1:$M$50,$C$2,output2!$Q$1:$Q$50,$F10,output2!$R$1:$R$50,$G10)</f>
        <v>2</v>
      </c>
      <c r="O10" s="86">
        <f>SUMIFS(output2!Z$1:Z$50,output2!$M$1:$M$50,$C$2,output2!$Q$1:$Q$50,$F10,output2!$R$1:$R$50,$G10)</f>
        <v>2</v>
      </c>
      <c r="P10" s="86">
        <f>SUMIFS(output2!AA$1:AA$50,output2!$M$1:$M$50,$C$2,output2!$Q$1:$Q$50,$F10,output2!$R$1:$R$50,$G10)</f>
        <v>2</v>
      </c>
      <c r="Q10" s="86">
        <f>SUMIFS(output2!AB$1:AB$50,output2!$M$1:$M$50,$C$2,output2!$Q$1:$Q$50,$F10,output2!$R$1:$R$50,$G10)</f>
        <v>1</v>
      </c>
      <c r="R10" s="86">
        <f>SUMIFS(output2!AC$1:AC$50,output2!$M$1:$M$50,$C$2,output2!$Q$1:$Q$50,$F10,output2!$R$1:$R$50,$G10)</f>
        <v>2</v>
      </c>
      <c r="S10" s="87">
        <f>SUMIFS(output2!AD$1:AD$50,output2!$M$1:$M$50,$C$2,output2!$Q$1:$Q$50,$F10,output2!$R$1:$R$50,$G10)</f>
        <v>2</v>
      </c>
      <c r="T10" s="52" t="s">
        <v>144</v>
      </c>
    </row>
    <row r="11" spans="1:20" x14ac:dyDescent="0.25">
      <c r="A11" s="45"/>
      <c r="B11" s="106" t="s">
        <v>92</v>
      </c>
      <c r="C11" s="107">
        <f>SUMIFS(output2!$O$1:$O$50,output2!$M$1:$M$50,$C$2,output2!$N$1:$N$50,$B11)</f>
        <v>-4500000</v>
      </c>
      <c r="D11" s="52" t="s">
        <v>25</v>
      </c>
      <c r="E11" s="45"/>
      <c r="F11" s="88" t="str">
        <f>input!B91</f>
        <v>Voo Prod</v>
      </c>
      <c r="G11" s="89" t="str">
        <f>input!C91</f>
        <v>GPX</v>
      </c>
      <c r="H11" s="90">
        <f>SUMIFS(output2!S$1:S$50,output2!$M$1:$M$50,$C$2,output2!$Q$1:$Q$50,$F11,output2!$R$1:$R$50,$G11)</f>
        <v>0</v>
      </c>
      <c r="I11" s="90">
        <f>SUMIFS(output2!T$1:T$50,output2!$M$1:$M$50,$C$2,output2!$Q$1:$Q$50,$F11,output2!$R$1:$R$50,$G11)</f>
        <v>0</v>
      </c>
      <c r="J11" s="90">
        <f>SUMIFS(output2!U$1:U$50,output2!$M$1:$M$50,$C$2,output2!$Q$1:$Q$50,$F11,output2!$R$1:$R$50,$G11)</f>
        <v>0</v>
      </c>
      <c r="K11" s="90">
        <f>SUMIFS(output2!V$1:V$50,output2!$M$1:$M$50,$C$2,output2!$Q$1:$Q$50,$F11,output2!$R$1:$R$50,$G11)</f>
        <v>0</v>
      </c>
      <c r="L11" s="90">
        <f>SUMIFS(output2!W$1:W$50,output2!$M$1:$M$50,$C$2,output2!$Q$1:$Q$50,$F11,output2!$R$1:$R$50,$G11)</f>
        <v>0</v>
      </c>
      <c r="M11" s="90">
        <f>SUMIFS(output2!X$1:X$50,output2!$M$1:$M$50,$C$2,output2!$Q$1:$Q$50,$F11,output2!$R$1:$R$50,$G11)</f>
        <v>0</v>
      </c>
      <c r="N11" s="90">
        <f>SUMIFS(output2!Y$1:Y$50,output2!$M$1:$M$50,$C$2,output2!$Q$1:$Q$50,$F11,output2!$R$1:$R$50,$G11)</f>
        <v>0</v>
      </c>
      <c r="O11" s="90">
        <f>SUMIFS(output2!Z$1:Z$50,output2!$M$1:$M$50,$C$2,output2!$Q$1:$Q$50,$F11,output2!$R$1:$R$50,$G11)</f>
        <v>0</v>
      </c>
      <c r="P11" s="90">
        <f>SUMIFS(output2!AA$1:AA$50,output2!$M$1:$M$50,$C$2,output2!$Q$1:$Q$50,$F11,output2!$R$1:$R$50,$G11)</f>
        <v>0</v>
      </c>
      <c r="Q11" s="90">
        <f>SUMIFS(output2!AB$1:AB$50,output2!$M$1:$M$50,$C$2,output2!$Q$1:$Q$50,$F11,output2!$R$1:$R$50,$G11)</f>
        <v>0</v>
      </c>
      <c r="R11" s="90">
        <f>SUMIFS(output2!AC$1:AC$50,output2!$M$1:$M$50,$C$2,output2!$Q$1:$Q$50,$F11,output2!$R$1:$R$50,$G11)</f>
        <v>0</v>
      </c>
      <c r="S11" s="91">
        <f>SUMIFS(output2!AD$1:AD$50,output2!$M$1:$M$50,$C$2,output2!$Q$1:$Q$50,$F11,output2!$R$1:$R$50,$G11)</f>
        <v>0</v>
      </c>
      <c r="T11" s="52" t="s">
        <v>144</v>
      </c>
    </row>
    <row r="12" spans="1:20" x14ac:dyDescent="0.25">
      <c r="A12" s="45"/>
      <c r="B12" s="108" t="s">
        <v>93</v>
      </c>
      <c r="C12" s="109">
        <f>SUMIFS(output2!$O$1:$O$50,output2!$M$1:$M$50,$C$2,output2!$N$1:$N$50,$B12)</f>
        <v>-5500000</v>
      </c>
      <c r="D12" s="52" t="s">
        <v>25</v>
      </c>
      <c r="E12" s="45"/>
      <c r="F12" s="100" t="str">
        <f>F11</f>
        <v>Voo Prod</v>
      </c>
      <c r="G12" s="82" t="str">
        <f>input!C92</f>
        <v>SJK</v>
      </c>
      <c r="H12" s="83">
        <f>SUMIFS(output2!S$1:S$50,output2!$M$1:$M$50,$C$2,output2!$Q$1:$Q$50,$F12,output2!$R$1:$R$50,$G12)</f>
        <v>0</v>
      </c>
      <c r="I12" s="83">
        <f>SUMIFS(output2!T$1:T$50,output2!$M$1:$M$50,$C$2,output2!$Q$1:$Q$50,$F12,output2!$R$1:$R$50,$G12)</f>
        <v>0</v>
      </c>
      <c r="J12" s="83">
        <f>SUMIFS(output2!U$1:U$50,output2!$M$1:$M$50,$C$2,output2!$Q$1:$Q$50,$F12,output2!$R$1:$R$50,$G12)</f>
        <v>0</v>
      </c>
      <c r="K12" s="83">
        <f>SUMIFS(output2!V$1:V$50,output2!$M$1:$M$50,$C$2,output2!$Q$1:$Q$50,$F12,output2!$R$1:$R$50,$G12)</f>
        <v>0</v>
      </c>
      <c r="L12" s="83">
        <f>SUMIFS(output2!W$1:W$50,output2!$M$1:$M$50,$C$2,output2!$Q$1:$Q$50,$F12,output2!$R$1:$R$50,$G12)</f>
        <v>0</v>
      </c>
      <c r="M12" s="83">
        <f>SUMIFS(output2!X$1:X$50,output2!$M$1:$M$50,$C$2,output2!$Q$1:$Q$50,$F12,output2!$R$1:$R$50,$G12)</f>
        <v>0</v>
      </c>
      <c r="N12" s="83">
        <f>SUMIFS(output2!Y$1:Y$50,output2!$M$1:$M$50,$C$2,output2!$Q$1:$Q$50,$F12,output2!$R$1:$R$50,$G12)</f>
        <v>0</v>
      </c>
      <c r="O12" s="83">
        <f>SUMIFS(output2!Z$1:Z$50,output2!$M$1:$M$50,$C$2,output2!$Q$1:$Q$50,$F12,output2!$R$1:$R$50,$G12)</f>
        <v>0</v>
      </c>
      <c r="P12" s="83">
        <f>SUMIFS(output2!AA$1:AA$50,output2!$M$1:$M$50,$C$2,output2!$Q$1:$Q$50,$F12,output2!$R$1:$R$50,$G12)</f>
        <v>0</v>
      </c>
      <c r="Q12" s="83">
        <f>SUMIFS(output2!AB$1:AB$50,output2!$M$1:$M$50,$C$2,output2!$Q$1:$Q$50,$F12,output2!$R$1:$R$50,$G12)</f>
        <v>0</v>
      </c>
      <c r="R12" s="83">
        <f>SUMIFS(output2!AC$1:AC$50,output2!$M$1:$M$50,$C$2,output2!$Q$1:$Q$50,$F12,output2!$R$1:$R$50,$G12)</f>
        <v>0</v>
      </c>
      <c r="S12" s="84">
        <f>SUMIFS(output2!AD$1:AD$50,output2!$M$1:$M$50,$C$2,output2!$Q$1:$Q$50,$F12,output2!$R$1:$R$50,$G12)</f>
        <v>0</v>
      </c>
      <c r="T12" s="52" t="s">
        <v>144</v>
      </c>
    </row>
    <row r="13" spans="1:20" x14ac:dyDescent="0.25">
      <c r="A13" s="45"/>
      <c r="B13" s="106" t="s">
        <v>44</v>
      </c>
      <c r="C13" s="107">
        <f>SUMIFS(output2!$O$1:$O$50,output2!$M$1:$M$50,$C$2,output2!$N$1:$N$50,$B13)</f>
        <v>-90000000</v>
      </c>
      <c r="D13" s="52" t="s">
        <v>25</v>
      </c>
      <c r="E13" s="45"/>
      <c r="F13" s="102" t="str">
        <f>F12</f>
        <v>Voo Prod</v>
      </c>
      <c r="G13" s="92" t="str">
        <f>input!C93</f>
        <v>MLB</v>
      </c>
      <c r="H13" s="93">
        <f>SUMIFS(output2!S$1:S$50,output2!$M$1:$M$50,$C$2,output2!$Q$1:$Q$50,$F13,output2!$R$1:$R$50,$G13)</f>
        <v>3</v>
      </c>
      <c r="I13" s="93">
        <f>SUMIFS(output2!T$1:T$50,output2!$M$1:$M$50,$C$2,output2!$Q$1:$Q$50,$F13,output2!$R$1:$R$50,$G13)</f>
        <v>2</v>
      </c>
      <c r="J13" s="93">
        <f>SUMIFS(output2!U$1:U$50,output2!$M$1:$M$50,$C$2,output2!$Q$1:$Q$50,$F13,output2!$R$1:$R$50,$G13)</f>
        <v>7</v>
      </c>
      <c r="K13" s="93">
        <f>SUMIFS(output2!V$1:V$50,output2!$M$1:$M$50,$C$2,output2!$Q$1:$Q$50,$F13,output2!$R$1:$R$50,$G13)</f>
        <v>3</v>
      </c>
      <c r="L13" s="93">
        <f>SUMIFS(output2!W$1:W$50,output2!$M$1:$M$50,$C$2,output2!$Q$1:$Q$50,$F13,output2!$R$1:$R$50,$G13)</f>
        <v>6</v>
      </c>
      <c r="M13" s="93">
        <f>SUMIFS(output2!X$1:X$50,output2!$M$1:$M$50,$C$2,output2!$Q$1:$Q$50,$F13,output2!$R$1:$R$50,$G13)</f>
        <v>2</v>
      </c>
      <c r="N13" s="93">
        <f>SUMIFS(output2!Y$1:Y$50,output2!$M$1:$M$50,$C$2,output2!$Q$1:$Q$50,$F13,output2!$R$1:$R$50,$G13)</f>
        <v>5</v>
      </c>
      <c r="O13" s="93">
        <f>SUMIFS(output2!Z$1:Z$50,output2!$M$1:$M$50,$C$2,output2!$Q$1:$Q$50,$F13,output2!$R$1:$R$50,$G13)</f>
        <v>2</v>
      </c>
      <c r="P13" s="93">
        <f>SUMIFS(output2!AA$1:AA$50,output2!$M$1:$M$50,$C$2,output2!$Q$1:$Q$50,$F13,output2!$R$1:$R$50,$G13)</f>
        <v>4</v>
      </c>
      <c r="Q13" s="93">
        <f>SUMIFS(output2!AB$1:AB$50,output2!$M$1:$M$50,$C$2,output2!$Q$1:$Q$50,$F13,output2!$R$1:$R$50,$G13)</f>
        <v>1</v>
      </c>
      <c r="R13" s="93">
        <f>SUMIFS(output2!AC$1:AC$50,output2!$M$1:$M$50,$C$2,output2!$Q$1:$Q$50,$F13,output2!$R$1:$R$50,$G13)</f>
        <v>3</v>
      </c>
      <c r="S13" s="94">
        <f>SUMIFS(output2!AD$1:AD$50,output2!$M$1:$M$50,$C$2,output2!$Q$1:$Q$50,$F13,output2!$R$1:$R$50,$G13)</f>
        <v>4</v>
      </c>
      <c r="T13" s="52" t="s">
        <v>144</v>
      </c>
    </row>
    <row r="14" spans="1:20" ht="15.75" thickBot="1" x14ac:dyDescent="0.3">
      <c r="A14" s="45"/>
      <c r="B14" s="108" t="s">
        <v>94</v>
      </c>
      <c r="C14" s="109">
        <f>SUMIFS(output2!$O$1:$O$50,output2!$M$1:$M$50,$C$2,output2!$N$1:$N$50,$B14)</f>
        <v>0</v>
      </c>
      <c r="D14" s="52" t="s">
        <v>25</v>
      </c>
      <c r="E14" s="45"/>
      <c r="F14" s="140" t="str">
        <f>output2!D18</f>
        <v>Do total de 42 aviões, apenas 42 foram considerados para cálculo no DRE, devido perda de 1,14% atrelado ao fato de 23 aviões serem feitos nos EUA.</v>
      </c>
      <c r="G14" s="47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5"/>
    </row>
    <row r="15" spans="1:20" x14ac:dyDescent="0.25">
      <c r="A15" s="45"/>
      <c r="B15" s="106" t="s">
        <v>95</v>
      </c>
      <c r="C15" s="107">
        <f>SUMIFS(output2!$O$1:$O$50,output2!$M$1:$M$50,$C$2,output2!$N$1:$N$50,$B15)</f>
        <v>46625455.206023633</v>
      </c>
      <c r="D15" s="52" t="s">
        <v>25</v>
      </c>
      <c r="E15" s="45"/>
      <c r="F15" s="78" t="s">
        <v>147</v>
      </c>
      <c r="G15" s="95">
        <f>SUMIFS(output2!R$1:R$50,output2!$M$1:$M$50,$C$2,output2!$Q$1:$Q$50,$F15)</f>
        <v>42</v>
      </c>
      <c r="H15" s="96">
        <f>SUMIFS(output2!S$1:S$50,output2!$M$1:$M$50,$C$2,output2!$Q$1:$Q$50,$F15)</f>
        <v>3</v>
      </c>
      <c r="I15" s="96">
        <f>SUMIFS(output2!T$1:T$50,output2!$M$1:$M$50,$C$2,output2!$Q$1:$Q$50,$F15)</f>
        <v>2</v>
      </c>
      <c r="J15" s="96">
        <f>SUMIFS(output2!U$1:U$50,output2!$M$1:$M$50,$C$2,output2!$Q$1:$Q$50,$F15)</f>
        <v>7</v>
      </c>
      <c r="K15" s="96">
        <f>SUMIFS(output2!V$1:V$50,output2!$M$1:$M$50,$C$2,output2!$Q$1:$Q$50,$F15)</f>
        <v>3</v>
      </c>
      <c r="L15" s="96">
        <f>SUMIFS(output2!W$1:W$50,output2!$M$1:$M$50,$C$2,output2!$Q$1:$Q$50,$F15)</f>
        <v>6</v>
      </c>
      <c r="M15" s="96">
        <f>SUMIFS(output2!X$1:X$50,output2!$M$1:$M$50,$C$2,output2!$Q$1:$Q$50,$F15)</f>
        <v>2</v>
      </c>
      <c r="N15" s="96">
        <f>SUMIFS(output2!Y$1:Y$50,output2!$M$1:$M$50,$C$2,output2!$Q$1:$Q$50,$F15)</f>
        <v>5</v>
      </c>
      <c r="O15" s="96">
        <f>SUMIFS(output2!Z$1:Z$50,output2!$M$1:$M$50,$C$2,output2!$Q$1:$Q$50,$F15)</f>
        <v>2</v>
      </c>
      <c r="P15" s="96">
        <f>SUMIFS(output2!AA$1:AA$50,output2!$M$1:$M$50,$C$2,output2!$Q$1:$Q$50,$F15)</f>
        <v>4</v>
      </c>
      <c r="Q15" s="96">
        <f>SUMIFS(output2!AB$1:AB$50,output2!$M$1:$M$50,$C$2,output2!$Q$1:$Q$50,$F15)</f>
        <v>1</v>
      </c>
      <c r="R15" s="96">
        <f>SUMIFS(output2!AC$1:AC$50,output2!$M$1:$M$50,$C$2,output2!$Q$1:$Q$50,$F15)</f>
        <v>3</v>
      </c>
      <c r="S15" s="97">
        <f>SUMIFS(output2!AD$1:AD$50,output2!$M$1:$M$50,$C$2,output2!$Q$1:$Q$50,$F15)</f>
        <v>4</v>
      </c>
      <c r="T15" s="52" t="s">
        <v>144</v>
      </c>
    </row>
    <row r="16" spans="1:20" x14ac:dyDescent="0.25">
      <c r="A16" s="45"/>
      <c r="B16" s="98" t="s">
        <v>96</v>
      </c>
      <c r="C16" s="110">
        <f>SUMIFS(output2!$O$1:$O$50,output2!$M$1:$M$50,$C$2,output2!$N$1:$N$50,$B16)</f>
        <v>6.3435993477583177E-2</v>
      </c>
      <c r="D16" s="52" t="s">
        <v>12</v>
      </c>
      <c r="E16" s="45"/>
      <c r="F16" s="98" t="s">
        <v>149</v>
      </c>
      <c r="G16" s="99">
        <f>SUMIFS(output2!R$1:R$50,output2!$M$1:$M$50,$C$2,output2!$Q$1:$Q$50,$F16)</f>
        <v>23</v>
      </c>
      <c r="H16" s="93">
        <f>SUMIFS(output2!S$1:S$50,output2!$M$1:$M$50,$C$2,output2!$Q$1:$Q$50,$F16)</f>
        <v>2</v>
      </c>
      <c r="I16" s="93">
        <f>SUMIFS(output2!T$1:T$50,output2!$M$1:$M$50,$C$2,output2!$Q$1:$Q$50,$F16)</f>
        <v>2</v>
      </c>
      <c r="J16" s="93">
        <f>SUMIFS(output2!U$1:U$50,output2!$M$1:$M$50,$C$2,output2!$Q$1:$Q$50,$F16)</f>
        <v>2</v>
      </c>
      <c r="K16" s="93">
        <f>SUMIFS(output2!V$1:V$50,output2!$M$1:$M$50,$C$2,output2!$Q$1:$Q$50,$F16)</f>
        <v>2</v>
      </c>
      <c r="L16" s="93">
        <f>SUMIFS(output2!W$1:W$50,output2!$M$1:$M$50,$C$2,output2!$Q$1:$Q$50,$F16)</f>
        <v>2</v>
      </c>
      <c r="M16" s="93">
        <f>SUMIFS(output2!X$1:X$50,output2!$M$1:$M$50,$C$2,output2!$Q$1:$Q$50,$F16)</f>
        <v>2</v>
      </c>
      <c r="N16" s="93">
        <f>SUMIFS(output2!Y$1:Y$50,output2!$M$1:$M$50,$C$2,output2!$Q$1:$Q$50,$F16)</f>
        <v>2</v>
      </c>
      <c r="O16" s="93">
        <f>SUMIFS(output2!Z$1:Z$50,output2!$M$1:$M$50,$C$2,output2!$Q$1:$Q$50,$F16)</f>
        <v>2</v>
      </c>
      <c r="P16" s="93">
        <f>SUMIFS(output2!AA$1:AA$50,output2!$M$1:$M$50,$C$2,output2!$Q$1:$Q$50,$F16)</f>
        <v>2</v>
      </c>
      <c r="Q16" s="93">
        <f>SUMIFS(output2!AB$1:AB$50,output2!$M$1:$M$50,$C$2,output2!$Q$1:$Q$50,$F16)</f>
        <v>1</v>
      </c>
      <c r="R16" s="93">
        <f>SUMIFS(output2!AC$1:AC$50,output2!$M$1:$M$50,$C$2,output2!$Q$1:$Q$50,$F16)</f>
        <v>2</v>
      </c>
      <c r="S16" s="94">
        <f>SUMIFS(output2!AD$1:AD$50,output2!$M$1:$M$50,$C$2,output2!$Q$1:$Q$50,$F16)</f>
        <v>2</v>
      </c>
      <c r="T16" s="52" t="s">
        <v>144</v>
      </c>
    </row>
    <row r="17" spans="1:20" x14ac:dyDescent="0.25">
      <c r="A17" s="45"/>
      <c r="B17" s="45"/>
      <c r="C17" s="45"/>
      <c r="D17" s="45"/>
      <c r="E17" s="45"/>
      <c r="F17" s="45"/>
      <c r="G17" s="137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5"/>
    </row>
    <row r="18" spans="1:20" x14ac:dyDescent="0.25">
      <c r="A18" s="45"/>
      <c r="B18" s="71" t="s">
        <v>145</v>
      </c>
      <c r="C18" s="71"/>
      <c r="D18" s="71"/>
      <c r="E18" s="45"/>
      <c r="F18" s="45"/>
      <c r="G18" s="45"/>
      <c r="H18" s="48"/>
      <c r="I18" s="142" t="str">
        <f>output2!D15</f>
        <v>Histograma dos 2.350 cenários simulados.</v>
      </c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45"/>
    </row>
    <row r="19" spans="1:20" ht="15.75" thickBot="1" x14ac:dyDescent="0.3">
      <c r="A19" s="45"/>
      <c r="B19" s="72"/>
      <c r="C19" s="45"/>
      <c r="D19" s="45"/>
      <c r="E19" s="45"/>
      <c r="F19" s="47" t="s">
        <v>121</v>
      </c>
      <c r="G19" s="45"/>
      <c r="H19" s="48"/>
      <c r="I19" s="50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5"/>
    </row>
    <row r="20" spans="1:20" x14ac:dyDescent="0.25">
      <c r="A20" s="45"/>
      <c r="B20" s="73"/>
      <c r="C20" s="45"/>
      <c r="D20" s="45"/>
      <c r="E20" s="45"/>
      <c r="F20" s="78" t="s">
        <v>107</v>
      </c>
      <c r="G20" s="112">
        <f>output2!E2</f>
        <v>35.979999999999997</v>
      </c>
      <c r="H20" s="52" t="s">
        <v>112</v>
      </c>
      <c r="I20" s="51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5"/>
    </row>
    <row r="21" spans="1:20" x14ac:dyDescent="0.25">
      <c r="A21" s="45"/>
      <c r="B21" s="73"/>
      <c r="C21" s="45"/>
      <c r="D21" s="45"/>
      <c r="E21" s="45"/>
      <c r="F21" s="106" t="s">
        <v>108</v>
      </c>
      <c r="G21" s="107">
        <f>output2!E3</f>
        <v>46.63</v>
      </c>
      <c r="H21" s="52" t="s">
        <v>112</v>
      </c>
      <c r="I21" s="51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5"/>
    </row>
    <row r="22" spans="1:20" x14ac:dyDescent="0.25">
      <c r="A22" s="45"/>
      <c r="B22" s="73"/>
      <c r="C22" s="45"/>
      <c r="D22" s="45"/>
      <c r="E22" s="45"/>
      <c r="F22" s="106" t="s">
        <v>100</v>
      </c>
      <c r="G22" s="107">
        <f>output2!E4</f>
        <v>10.650000000000006</v>
      </c>
      <c r="H22" s="52" t="s">
        <v>112</v>
      </c>
      <c r="I22" s="51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5"/>
    </row>
    <row r="23" spans="1:20" ht="15.75" customHeight="1" x14ac:dyDescent="0.25">
      <c r="A23" s="45"/>
      <c r="B23" s="73"/>
      <c r="C23" s="45"/>
      <c r="D23" s="45"/>
      <c r="E23" s="45"/>
      <c r="F23" s="106" t="s">
        <v>109</v>
      </c>
      <c r="G23" s="107">
        <f>output2!E8</f>
        <v>44.056121672518849</v>
      </c>
      <c r="H23" s="52" t="s">
        <v>112</v>
      </c>
      <c r="I23" s="51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5"/>
    </row>
    <row r="24" spans="1:20" ht="15" customHeight="1" x14ac:dyDescent="0.25">
      <c r="A24" s="45"/>
      <c r="B24" s="73"/>
      <c r="C24" s="45"/>
      <c r="D24" s="45"/>
      <c r="E24" s="45"/>
      <c r="F24" s="98" t="s">
        <v>110</v>
      </c>
      <c r="G24" s="113">
        <f>output2!E9</f>
        <v>1.3713157086660608</v>
      </c>
      <c r="H24" s="52" t="s">
        <v>112</v>
      </c>
      <c r="I24" s="51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5"/>
    </row>
    <row r="25" spans="1:20" ht="15" customHeight="1" x14ac:dyDescent="0.25">
      <c r="A25" s="45"/>
      <c r="B25" s="73"/>
      <c r="C25" s="45"/>
      <c r="D25" s="45"/>
      <c r="E25" s="45"/>
      <c r="F25" s="45"/>
      <c r="G25" s="45"/>
      <c r="H25" s="45"/>
      <c r="I25" s="51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5"/>
    </row>
    <row r="26" spans="1:20" ht="15.75" customHeight="1" thickBot="1" x14ac:dyDescent="0.3">
      <c r="A26" s="45"/>
      <c r="B26" s="73"/>
      <c r="C26" s="45"/>
      <c r="D26" s="45"/>
      <c r="E26" s="45"/>
      <c r="F26" s="47" t="s">
        <v>122</v>
      </c>
      <c r="G26" s="45"/>
      <c r="H26" s="45"/>
      <c r="I26" s="51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5"/>
    </row>
    <row r="27" spans="1:20" x14ac:dyDescent="0.25">
      <c r="A27" s="45"/>
      <c r="B27" s="73"/>
      <c r="C27" s="45"/>
      <c r="D27" s="45"/>
      <c r="E27" s="45"/>
      <c r="F27" s="78" t="s">
        <v>114</v>
      </c>
      <c r="G27" s="114">
        <f>IFERROR(_xlfn.NORM.DIST(0,G23,G24,1),0)</f>
        <v>9.2848892226091279E-227</v>
      </c>
      <c r="H27" s="52" t="s">
        <v>12</v>
      </c>
      <c r="I27" s="51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5"/>
    </row>
    <row r="28" spans="1:20" x14ac:dyDescent="0.25">
      <c r="A28" s="45"/>
      <c r="B28" s="73"/>
      <c r="C28" s="45"/>
      <c r="D28" s="45"/>
      <c r="E28" s="45"/>
      <c r="F28" s="106" t="s">
        <v>115</v>
      </c>
      <c r="G28" s="69">
        <v>45</v>
      </c>
      <c r="H28" s="52" t="s">
        <v>112</v>
      </c>
      <c r="I28" s="51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5"/>
    </row>
    <row r="29" spans="1:20" x14ac:dyDescent="0.25">
      <c r="A29" s="45"/>
      <c r="B29" s="45"/>
      <c r="C29" s="45"/>
      <c r="D29" s="45"/>
      <c r="E29" s="45"/>
      <c r="F29" s="106" t="s">
        <v>116</v>
      </c>
      <c r="G29" s="70">
        <v>46</v>
      </c>
      <c r="H29" s="52" t="s">
        <v>112</v>
      </c>
      <c r="I29" s="51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5"/>
    </row>
    <row r="30" spans="1:20" x14ac:dyDescent="0.25">
      <c r="A30" s="45"/>
      <c r="B30" s="55" t="s">
        <v>130</v>
      </c>
      <c r="C30" s="54"/>
      <c r="D30" s="54"/>
      <c r="E30" s="45"/>
      <c r="F30" s="106" t="s">
        <v>113</v>
      </c>
      <c r="G30" s="115">
        <f>IFERROR(_xlfn.NORM.DIST(MAX($G$28:$G$29),G23,G24,1)-_xlfn.NORM.DIST(MIN($G$28:$G$29),G23,G24,1),0)</f>
        <v>0.1674672286370974</v>
      </c>
      <c r="H30" s="52" t="s">
        <v>12</v>
      </c>
      <c r="I30" s="51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5"/>
    </row>
    <row r="31" spans="1:20" x14ac:dyDescent="0.25">
      <c r="A31" s="45"/>
      <c r="B31" s="57" t="s">
        <v>125</v>
      </c>
      <c r="C31" s="54"/>
      <c r="D31" s="54"/>
      <c r="E31" s="45"/>
      <c r="F31" s="98" t="s">
        <v>120</v>
      </c>
      <c r="G31" s="110">
        <f>1-IFERROR(_xlfn.NORM.DIST($G$28,G23,G24,1),0)</f>
        <v>0.24563154482080107</v>
      </c>
      <c r="H31" s="52" t="s">
        <v>12</v>
      </c>
      <c r="I31" s="51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5"/>
    </row>
    <row r="32" spans="1:20" x14ac:dyDescent="0.25">
      <c r="A32" s="45"/>
      <c r="B32" s="55" t="s">
        <v>126</v>
      </c>
      <c r="C32" s="54"/>
      <c r="D32" s="54"/>
      <c r="E32" s="45"/>
      <c r="F32" s="45"/>
      <c r="G32" s="45"/>
      <c r="H32" s="45"/>
      <c r="I32" s="51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5"/>
    </row>
    <row r="33" spans="1:20" x14ac:dyDescent="0.25">
      <c r="A33" s="45"/>
      <c r="B33" s="56" t="s">
        <v>127</v>
      </c>
      <c r="C33" s="54"/>
      <c r="D33" s="54"/>
      <c r="E33" s="45"/>
      <c r="F33" s="45"/>
      <c r="G33" s="45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5"/>
    </row>
    <row r="34" spans="1:20" x14ac:dyDescent="0.25">
      <c r="A34" s="45"/>
      <c r="B34" s="45"/>
      <c r="C34" s="45"/>
      <c r="D34" s="45"/>
      <c r="E34" s="45"/>
      <c r="F34" s="45"/>
      <c r="G34" s="45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5"/>
    </row>
  </sheetData>
  <sheetProtection sheet="1" objects="1" scenarios="1"/>
  <mergeCells count="1">
    <mergeCell ref="I18:S18"/>
  </mergeCells>
  <dataValidations count="1">
    <dataValidation type="list" allowBlank="1" showInputMessage="1" showErrorMessage="1" sqref="C2" xr:uid="{DB2DA0F2-6913-466D-BB5C-0C6B89D2527C}">
      <formula1>"Melhor Simul,Pior Simul,Manual"</formula1>
    </dataValidation>
  </dataValidations>
  <hyperlinks>
    <hyperlink ref="B33" r:id="rId1" xr:uid="{A455CC41-62E1-459D-99C2-59953EBD784D}"/>
  </hyperlinks>
  <pageMargins left="0.511811024" right="0.511811024" top="0.78740157499999996" bottom="0.78740157499999996" header="0.31496062000000002" footer="0.31496062000000002"/>
  <pageSetup orientation="portrait" r:id="rId2"/>
  <ignoredErrors>
    <ignoredError sqref="F5:F11" formula="1"/>
  </ignoredError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0419-68F3-4759-952D-C449F0BD0FB6}">
  <sheetPr codeName="Planilha3"/>
  <dimension ref="A1:AD2351"/>
  <sheetViews>
    <sheetView showGridLines="0" workbookViewId="0">
      <selection activeCell="A5" sqref="A5"/>
    </sheetView>
  </sheetViews>
  <sheetFormatPr defaultColWidth="9.140625" defaultRowHeight="15" x14ac:dyDescent="0.25"/>
  <cols>
    <col min="1" max="1" width="9.140625" customWidth="1"/>
    <col min="2" max="2" width="3.5703125" customWidth="1"/>
    <col min="3" max="3" width="9.140625" customWidth="1"/>
    <col min="4" max="4" width="10.42578125" customWidth="1"/>
    <col min="5" max="5" width="12.42578125" bestFit="1" customWidth="1"/>
    <col min="6" max="6" width="9.140625" customWidth="1"/>
    <col min="7" max="10" width="9.140625" style="58" customWidth="1"/>
    <col min="11" max="11" width="12.42578125" style="58" customWidth="1"/>
  </cols>
  <sheetData>
    <row r="1" spans="1:30" x14ac:dyDescent="0.25">
      <c r="A1" s="44" t="s">
        <v>97</v>
      </c>
      <c r="G1" s="68" t="s">
        <v>103</v>
      </c>
      <c r="H1" s="68" t="s">
        <v>104</v>
      </c>
      <c r="I1" s="68" t="s">
        <v>117</v>
      </c>
      <c r="J1" s="68" t="s">
        <v>118</v>
      </c>
      <c r="K1" s="68" t="s">
        <v>101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</row>
    <row r="2" spans="1:30" x14ac:dyDescent="0.25">
      <c r="A2">
        <v>43.042482422713547</v>
      </c>
      <c r="D2" s="45" t="s">
        <v>98</v>
      </c>
      <c r="E2" s="45">
        <f>ROUND(MIN(A:A),2)</f>
        <v>35.979999999999997</v>
      </c>
      <c r="G2" s="68">
        <f>ROUND(G3-E6,2)</f>
        <v>35.42</v>
      </c>
      <c r="H2" s="68">
        <f t="array" ref="H2:H23">FREQUENCY($A:$A,$G$2:$G$23)</f>
        <v>0</v>
      </c>
      <c r="I2" s="68">
        <f>(MIN(output!$G$28:$G$29)&lt;=$G2)*(MIN(output!$G$28:$G$29)&gt;$G1)*$E$11</f>
        <v>0</v>
      </c>
      <c r="J2" s="68">
        <f>(MAX(output!$G$28:$G$29)&lt;=$G2)*(MAX(output!$G$28:$G$29)&gt;$G1)*$E$11</f>
        <v>0</v>
      </c>
      <c r="K2" s="68" t="str">
        <f>"]~"&amp;G2&amp;"]"</f>
        <v>]~35,42]</v>
      </c>
      <c r="L2" t="s">
        <v>105</v>
      </c>
      <c r="M2" t="s">
        <v>134</v>
      </c>
      <c r="N2" t="s">
        <v>86</v>
      </c>
      <c r="O2" s="135">
        <v>735000000</v>
      </c>
      <c r="Q2" s="59" t="str">
        <f>input!B82</f>
        <v>Montagem Básica</v>
      </c>
      <c r="R2" s="60" t="str">
        <f>input!C82</f>
        <v>GPX</v>
      </c>
      <c r="S2" s="129">
        <v>3</v>
      </c>
      <c r="T2" s="129">
        <v>2</v>
      </c>
      <c r="U2" s="129">
        <v>7</v>
      </c>
      <c r="V2" s="129">
        <v>3</v>
      </c>
      <c r="W2" s="129">
        <v>6</v>
      </c>
      <c r="X2" s="129">
        <v>2</v>
      </c>
      <c r="Y2" s="129">
        <v>5</v>
      </c>
      <c r="Z2" s="129">
        <v>2</v>
      </c>
      <c r="AA2" s="129">
        <v>4</v>
      </c>
      <c r="AB2" s="129">
        <v>1</v>
      </c>
      <c r="AC2" s="129">
        <v>3</v>
      </c>
      <c r="AD2" s="130">
        <v>4</v>
      </c>
    </row>
    <row r="3" spans="1:30" x14ac:dyDescent="0.25">
      <c r="A3">
        <v>44.55955768517849</v>
      </c>
      <c r="D3" s="45" t="s">
        <v>99</v>
      </c>
      <c r="E3" s="45">
        <f>ROUND(MAX(A:A),2)</f>
        <v>46.63</v>
      </c>
      <c r="G3" s="68">
        <f>E2</f>
        <v>35.979999999999997</v>
      </c>
      <c r="H3" s="68">
        <v>1</v>
      </c>
      <c r="I3" s="68">
        <f>(MIN(output!$G$28:$G$29)&lt;=$G3)*(MIN(output!$G$28:$G$29)&gt;$G2)*$E$11</f>
        <v>0</v>
      </c>
      <c r="J3" s="68">
        <f>(MAX(output!$G$28:$G$29)&lt;=$G3)*(MAX(output!$G$28:$G$29)&gt;$G2)*$E$11</f>
        <v>0</v>
      </c>
      <c r="K3" s="68" t="str">
        <f>"]"&amp;G2&amp;"~"&amp;G3&amp;"]"</f>
        <v>]35,42~35,98]</v>
      </c>
      <c r="L3" t="s">
        <v>105</v>
      </c>
      <c r="M3" t="s">
        <v>134</v>
      </c>
      <c r="N3" t="s">
        <v>87</v>
      </c>
      <c r="O3" s="135">
        <v>-525000000</v>
      </c>
      <c r="Q3" s="76" t="str">
        <f t="shared" ref="Q3:Q4" si="0">Q2</f>
        <v>Montagem Básica</v>
      </c>
      <c r="R3" s="62" t="str">
        <f>input!C83</f>
        <v>SJK</v>
      </c>
      <c r="S3" s="131">
        <v>0</v>
      </c>
      <c r="T3" s="131">
        <v>0</v>
      </c>
      <c r="U3" s="131">
        <v>0</v>
      </c>
      <c r="V3" s="131">
        <v>0</v>
      </c>
      <c r="W3" s="131">
        <v>0</v>
      </c>
      <c r="X3" s="131">
        <v>0</v>
      </c>
      <c r="Y3" s="131">
        <v>0</v>
      </c>
      <c r="Z3" s="131">
        <v>0</v>
      </c>
      <c r="AA3" s="131">
        <v>0</v>
      </c>
      <c r="AB3" s="131">
        <v>0</v>
      </c>
      <c r="AC3" s="131">
        <v>0</v>
      </c>
      <c r="AD3" s="132">
        <v>0</v>
      </c>
    </row>
    <row r="4" spans="1:30" x14ac:dyDescent="0.25">
      <c r="A4">
        <v>44.368920375865819</v>
      </c>
      <c r="D4" s="45" t="s">
        <v>100</v>
      </c>
      <c r="E4" s="45">
        <f>E3-E2</f>
        <v>10.650000000000006</v>
      </c>
      <c r="G4" s="68">
        <f>ROUND(G3+$E$6,2)</f>
        <v>36.54</v>
      </c>
      <c r="H4" s="68">
        <v>0</v>
      </c>
      <c r="I4" s="68">
        <f>(MIN(output!$G$28:$G$29)&lt;=$G4)*(MIN(output!$G$28:$G$29)&gt;$G3)*$E$11</f>
        <v>0</v>
      </c>
      <c r="J4" s="68">
        <f>(MAX(output!$G$28:$G$29)&lt;=$G4)*(MAX(output!$G$28:$G$29)&gt;$G3)*$E$11</f>
        <v>0</v>
      </c>
      <c r="K4" s="68" t="str">
        <f t="shared" ref="K4:K23" si="1">"]"&amp;G3&amp;"~"&amp;G4&amp;"]"</f>
        <v>]35,98~36,54]</v>
      </c>
      <c r="L4" t="s">
        <v>105</v>
      </c>
      <c r="M4" t="s">
        <v>134</v>
      </c>
      <c r="N4" t="s">
        <v>88</v>
      </c>
      <c r="O4" s="135">
        <v>-17786316.643211201</v>
      </c>
      <c r="Q4" s="77" t="str">
        <f t="shared" si="0"/>
        <v>Montagem Básica</v>
      </c>
      <c r="R4" s="63" t="str">
        <f>input!C84</f>
        <v>MLB</v>
      </c>
      <c r="S4" s="133">
        <v>0</v>
      </c>
      <c r="T4" s="133">
        <v>0</v>
      </c>
      <c r="U4" s="133">
        <v>0</v>
      </c>
      <c r="V4" s="133">
        <v>0</v>
      </c>
      <c r="W4" s="133">
        <v>0</v>
      </c>
      <c r="X4" s="133">
        <v>0</v>
      </c>
      <c r="Y4" s="133">
        <v>0</v>
      </c>
      <c r="Z4" s="133">
        <v>0</v>
      </c>
      <c r="AA4" s="133">
        <v>0</v>
      </c>
      <c r="AB4" s="133">
        <v>0</v>
      </c>
      <c r="AC4" s="133">
        <v>0</v>
      </c>
      <c r="AD4" s="134">
        <v>0</v>
      </c>
    </row>
    <row r="5" spans="1:30" x14ac:dyDescent="0.25">
      <c r="A5">
        <v>44.170166745535973</v>
      </c>
      <c r="D5" s="45" t="s">
        <v>101</v>
      </c>
      <c r="E5" s="45">
        <v>19</v>
      </c>
      <c r="G5" s="68">
        <f t="shared" ref="G5:G23" si="2">ROUND(G4+$E$6,2)</f>
        <v>37.1</v>
      </c>
      <c r="H5" s="68">
        <v>0</v>
      </c>
      <c r="I5" s="68">
        <f>(MIN(output!$G$28:$G$29)&lt;=$G5)*(MIN(output!$G$28:$G$29)&gt;$G4)*$E$11</f>
        <v>0</v>
      </c>
      <c r="J5" s="68">
        <f>(MAX(output!$G$28:$G$29)&lt;=$G5)*(MAX(output!$G$28:$G$29)&gt;$G4)*$E$11</f>
        <v>0</v>
      </c>
      <c r="K5" s="68" t="str">
        <f t="shared" si="1"/>
        <v>]36,54~37,1]</v>
      </c>
      <c r="L5" t="s">
        <v>105</v>
      </c>
      <c r="M5" t="s">
        <v>134</v>
      </c>
      <c r="N5" t="s">
        <v>89</v>
      </c>
      <c r="O5" s="135">
        <v>-27441360.94308006</v>
      </c>
      <c r="Q5" s="59" t="str">
        <f>input!B85</f>
        <v>Montagem Interior</v>
      </c>
      <c r="R5" s="60" t="str">
        <f>input!C85</f>
        <v>GPX</v>
      </c>
      <c r="S5" s="129">
        <v>1</v>
      </c>
      <c r="T5" s="129">
        <v>0</v>
      </c>
      <c r="U5" s="129">
        <v>5</v>
      </c>
      <c r="V5" s="129">
        <v>1</v>
      </c>
      <c r="W5" s="129">
        <v>4</v>
      </c>
      <c r="X5" s="129">
        <v>0</v>
      </c>
      <c r="Y5" s="129">
        <v>3</v>
      </c>
      <c r="Z5" s="129">
        <v>0</v>
      </c>
      <c r="AA5" s="129">
        <v>2</v>
      </c>
      <c r="AB5" s="129">
        <v>0</v>
      </c>
      <c r="AC5" s="129">
        <v>1</v>
      </c>
      <c r="AD5" s="130">
        <v>2</v>
      </c>
    </row>
    <row r="6" spans="1:30" x14ac:dyDescent="0.25">
      <c r="A6">
        <v>45.278095605814933</v>
      </c>
      <c r="D6" s="45" t="s">
        <v>102</v>
      </c>
      <c r="E6" s="45">
        <f>ROUND(E4/E5,2)</f>
        <v>0.56000000000000005</v>
      </c>
      <c r="G6" s="68">
        <f t="shared" si="2"/>
        <v>37.659999999999997</v>
      </c>
      <c r="H6" s="68">
        <v>0</v>
      </c>
      <c r="I6" s="68">
        <f>(MIN(output!$G$28:$G$29)&lt;=$G6)*(MIN(output!$G$28:$G$29)&gt;$G5)*$E$11</f>
        <v>0</v>
      </c>
      <c r="J6" s="68">
        <f>(MAX(output!$G$28:$G$29)&lt;=$G6)*(MAX(output!$G$28:$G$29)&gt;$G5)*$E$11</f>
        <v>0</v>
      </c>
      <c r="K6" s="68" t="str">
        <f t="shared" si="1"/>
        <v>]37,1~37,66]</v>
      </c>
      <c r="L6" t="s">
        <v>105</v>
      </c>
      <c r="M6" t="s">
        <v>134</v>
      </c>
      <c r="N6" t="s">
        <v>90</v>
      </c>
      <c r="O6" s="135">
        <v>-8680355.9095364604</v>
      </c>
      <c r="Q6" s="76" t="str">
        <f t="shared" ref="Q6:Q7" si="3">Q5</f>
        <v>Montagem Interior</v>
      </c>
      <c r="R6" s="62" t="str">
        <f>input!C86</f>
        <v>SJK</v>
      </c>
      <c r="S6" s="131">
        <v>0</v>
      </c>
      <c r="T6" s="131">
        <v>0</v>
      </c>
      <c r="U6" s="131">
        <v>0</v>
      </c>
      <c r="V6" s="131">
        <v>0</v>
      </c>
      <c r="W6" s="131">
        <v>0</v>
      </c>
      <c r="X6" s="131">
        <v>0</v>
      </c>
      <c r="Y6" s="131">
        <v>0</v>
      </c>
      <c r="Z6" s="131">
        <v>0</v>
      </c>
      <c r="AA6" s="131">
        <v>0</v>
      </c>
      <c r="AB6" s="131">
        <v>0</v>
      </c>
      <c r="AC6" s="131">
        <v>0</v>
      </c>
      <c r="AD6" s="132">
        <v>0</v>
      </c>
    </row>
    <row r="7" spans="1:30" x14ac:dyDescent="0.25">
      <c r="A7">
        <v>44.325871667917369</v>
      </c>
      <c r="D7" s="45"/>
      <c r="E7" s="45"/>
      <c r="G7" s="68">
        <f t="shared" si="2"/>
        <v>38.22</v>
      </c>
      <c r="H7" s="68">
        <v>0</v>
      </c>
      <c r="I7" s="68">
        <f>(MIN(output!$G$28:$G$29)&lt;=$G7)*(MIN(output!$G$28:$G$29)&gt;$G6)*$E$11</f>
        <v>0</v>
      </c>
      <c r="J7" s="68">
        <f>(MAX(output!$G$28:$G$29)&lt;=$G7)*(MAX(output!$G$28:$G$29)&gt;$G6)*$E$11</f>
        <v>0</v>
      </c>
      <c r="K7" s="68" t="str">
        <f t="shared" si="1"/>
        <v>]37,66~38,22]</v>
      </c>
      <c r="L7" t="s">
        <v>105</v>
      </c>
      <c r="M7" t="s">
        <v>134</v>
      </c>
      <c r="N7" t="s">
        <v>91</v>
      </c>
      <c r="O7" s="135">
        <v>-9466511.2981486581</v>
      </c>
      <c r="Q7" s="77" t="str">
        <f t="shared" si="3"/>
        <v>Montagem Interior</v>
      </c>
      <c r="R7" s="63" t="str">
        <f>input!C87</f>
        <v>MLB</v>
      </c>
      <c r="S7" s="133">
        <v>2</v>
      </c>
      <c r="T7" s="133">
        <v>2</v>
      </c>
      <c r="U7" s="133">
        <v>2</v>
      </c>
      <c r="V7" s="133">
        <v>2</v>
      </c>
      <c r="W7" s="133">
        <v>2</v>
      </c>
      <c r="X7" s="133">
        <v>2</v>
      </c>
      <c r="Y7" s="133">
        <v>2</v>
      </c>
      <c r="Z7" s="133">
        <v>2</v>
      </c>
      <c r="AA7" s="133">
        <v>2</v>
      </c>
      <c r="AB7" s="133">
        <v>1</v>
      </c>
      <c r="AC7" s="133">
        <v>2</v>
      </c>
      <c r="AD7" s="134">
        <v>2</v>
      </c>
    </row>
    <row r="8" spans="1:30" x14ac:dyDescent="0.25">
      <c r="A8">
        <v>45.672822714009435</v>
      </c>
      <c r="D8" s="45" t="s">
        <v>109</v>
      </c>
      <c r="E8" s="45">
        <f>IFERROR(AVERAGE(A:A),0)</f>
        <v>44.056121672518849</v>
      </c>
      <c r="G8" s="68">
        <f t="shared" si="2"/>
        <v>38.78</v>
      </c>
      <c r="H8" s="68">
        <v>3</v>
      </c>
      <c r="I8" s="68">
        <f>(MIN(output!$G$28:$G$29)&lt;=$G8)*(MIN(output!$G$28:$G$29)&gt;$G7)*$E$11</f>
        <v>0</v>
      </c>
      <c r="J8" s="68">
        <f>(MAX(output!$G$28:$G$29)&lt;=$G8)*(MAX(output!$G$28:$G$29)&gt;$G7)*$E$11</f>
        <v>0</v>
      </c>
      <c r="K8" s="68" t="str">
        <f t="shared" si="1"/>
        <v>]38,22~38,78]</v>
      </c>
      <c r="L8" t="s">
        <v>105</v>
      </c>
      <c r="M8" t="s">
        <v>134</v>
      </c>
      <c r="N8" t="s">
        <v>92</v>
      </c>
      <c r="O8" s="135">
        <v>-4500000</v>
      </c>
      <c r="Q8" s="59" t="str">
        <f>input!B88</f>
        <v>Pintura</v>
      </c>
      <c r="R8" s="60" t="str">
        <f>input!C88</f>
        <v>GPX</v>
      </c>
      <c r="S8" s="129">
        <v>0</v>
      </c>
      <c r="T8" s="129">
        <v>0</v>
      </c>
      <c r="U8" s="129">
        <v>0</v>
      </c>
      <c r="V8" s="129">
        <v>0</v>
      </c>
      <c r="W8" s="129">
        <v>0</v>
      </c>
      <c r="X8" s="129">
        <v>0</v>
      </c>
      <c r="Y8" s="129">
        <v>0</v>
      </c>
      <c r="Z8" s="129">
        <v>0</v>
      </c>
      <c r="AA8" s="129">
        <v>0</v>
      </c>
      <c r="AB8" s="129">
        <v>0</v>
      </c>
      <c r="AC8" s="129">
        <v>0</v>
      </c>
      <c r="AD8" s="130">
        <v>0</v>
      </c>
    </row>
    <row r="9" spans="1:30" x14ac:dyDescent="0.25">
      <c r="A9">
        <v>44.585789147742268</v>
      </c>
      <c r="D9" s="45" t="s">
        <v>111</v>
      </c>
      <c r="E9" s="45">
        <f>IFERROR(_xlfn.STDEV.S(A:A),0)</f>
        <v>1.3713157086660608</v>
      </c>
      <c r="G9" s="68">
        <f t="shared" si="2"/>
        <v>39.340000000000003</v>
      </c>
      <c r="H9" s="68">
        <v>2</v>
      </c>
      <c r="I9" s="68">
        <f>(MIN(output!$G$28:$G$29)&lt;=$G9)*(MIN(output!$G$28:$G$29)&gt;$G8)*$E$11</f>
        <v>0</v>
      </c>
      <c r="J9" s="68">
        <f>(MAX(output!$G$28:$G$29)&lt;=$G9)*(MAX(output!$G$28:$G$29)&gt;$G8)*$E$11</f>
        <v>0</v>
      </c>
      <c r="K9" s="68" t="str">
        <f t="shared" si="1"/>
        <v>]38,78~39,34]</v>
      </c>
      <c r="L9" t="s">
        <v>105</v>
      </c>
      <c r="M9" t="s">
        <v>134</v>
      </c>
      <c r="N9" t="s">
        <v>93</v>
      </c>
      <c r="O9" s="135">
        <v>-5500000</v>
      </c>
      <c r="Q9" s="76" t="str">
        <f t="shared" ref="Q9:Q10" si="4">Q8</f>
        <v>Pintura</v>
      </c>
      <c r="R9" s="62" t="str">
        <f>input!C89</f>
        <v>SJK</v>
      </c>
      <c r="S9" s="131">
        <v>1</v>
      </c>
      <c r="T9" s="131">
        <v>0</v>
      </c>
      <c r="U9" s="131">
        <v>5</v>
      </c>
      <c r="V9" s="131">
        <v>1</v>
      </c>
      <c r="W9" s="131">
        <v>4</v>
      </c>
      <c r="X9" s="131">
        <v>0</v>
      </c>
      <c r="Y9" s="131">
        <v>3</v>
      </c>
      <c r="Z9" s="131">
        <v>0</v>
      </c>
      <c r="AA9" s="131">
        <v>2</v>
      </c>
      <c r="AB9" s="131">
        <v>0</v>
      </c>
      <c r="AC9" s="131">
        <v>1</v>
      </c>
      <c r="AD9" s="132">
        <v>2</v>
      </c>
    </row>
    <row r="10" spans="1:30" x14ac:dyDescent="0.25">
      <c r="A10">
        <v>45.490133208284256</v>
      </c>
      <c r="D10" s="45"/>
      <c r="E10" s="45"/>
      <c r="G10" s="68">
        <f t="shared" si="2"/>
        <v>39.9</v>
      </c>
      <c r="H10" s="68">
        <v>1</v>
      </c>
      <c r="I10" s="68">
        <f>(MIN(output!$G$28:$G$29)&lt;=$G10)*(MIN(output!$G$28:$G$29)&gt;$G9)*$E$11</f>
        <v>0</v>
      </c>
      <c r="J10" s="68">
        <f>(MAX(output!$G$28:$G$29)&lt;=$G10)*(MAX(output!$G$28:$G$29)&gt;$G9)*$E$11</f>
        <v>0</v>
      </c>
      <c r="K10" s="68" t="str">
        <f t="shared" si="1"/>
        <v>]39,34~39,9]</v>
      </c>
      <c r="L10" t="s">
        <v>105</v>
      </c>
      <c r="M10" t="s">
        <v>134</v>
      </c>
      <c r="N10" t="s">
        <v>44</v>
      </c>
      <c r="O10" s="135">
        <v>-90000000</v>
      </c>
      <c r="Q10" s="77" t="str">
        <f t="shared" si="4"/>
        <v>Pintura</v>
      </c>
      <c r="R10" s="63" t="str">
        <f>input!C90</f>
        <v>MLB</v>
      </c>
      <c r="S10" s="133">
        <v>2</v>
      </c>
      <c r="T10" s="133">
        <v>2</v>
      </c>
      <c r="U10" s="133">
        <v>2</v>
      </c>
      <c r="V10" s="133">
        <v>2</v>
      </c>
      <c r="W10" s="133">
        <v>2</v>
      </c>
      <c r="X10" s="133">
        <v>2</v>
      </c>
      <c r="Y10" s="133">
        <v>2</v>
      </c>
      <c r="Z10" s="133">
        <v>2</v>
      </c>
      <c r="AA10" s="133">
        <v>2</v>
      </c>
      <c r="AB10" s="133">
        <v>1</v>
      </c>
      <c r="AC10" s="133">
        <v>2</v>
      </c>
      <c r="AD10" s="134">
        <v>2</v>
      </c>
    </row>
    <row r="11" spans="1:30" x14ac:dyDescent="0.25">
      <c r="A11">
        <v>44.542413729271296</v>
      </c>
      <c r="D11" s="45" t="s">
        <v>119</v>
      </c>
      <c r="E11" s="45">
        <f>MAX(H2:H23)</f>
        <v>458</v>
      </c>
      <c r="G11" s="68">
        <f t="shared" si="2"/>
        <v>40.46</v>
      </c>
      <c r="H11" s="68">
        <v>0</v>
      </c>
      <c r="I11" s="68">
        <f>(MIN(output!$G$28:$G$29)&lt;=$G11)*(MIN(output!$G$28:$G$29)&gt;$G10)*$E$11</f>
        <v>0</v>
      </c>
      <c r="J11" s="68">
        <f>(MAX(output!$G$28:$G$29)&lt;=$G11)*(MAX(output!$G$28:$G$29)&gt;$G10)*$E$11</f>
        <v>0</v>
      </c>
      <c r="K11" s="68" t="str">
        <f t="shared" si="1"/>
        <v>]39,9~40,46]</v>
      </c>
      <c r="L11" t="s">
        <v>105</v>
      </c>
      <c r="M11" t="s">
        <v>134</v>
      </c>
      <c r="N11" t="s">
        <v>94</v>
      </c>
      <c r="O11" s="135">
        <v>0</v>
      </c>
      <c r="Q11" s="59" t="str">
        <f>input!B91</f>
        <v>Voo Prod</v>
      </c>
      <c r="R11" s="60" t="str">
        <f>input!C91</f>
        <v>GPX</v>
      </c>
      <c r="S11" s="129">
        <v>0</v>
      </c>
      <c r="T11" s="129">
        <v>0</v>
      </c>
      <c r="U11" s="129">
        <v>0</v>
      </c>
      <c r="V11" s="129">
        <v>0</v>
      </c>
      <c r="W11" s="129">
        <v>0</v>
      </c>
      <c r="X11" s="129">
        <v>0</v>
      </c>
      <c r="Y11" s="129">
        <v>0</v>
      </c>
      <c r="Z11" s="129">
        <v>0</v>
      </c>
      <c r="AA11" s="129">
        <v>0</v>
      </c>
      <c r="AB11" s="129">
        <v>0</v>
      </c>
      <c r="AC11" s="129">
        <v>0</v>
      </c>
      <c r="AD11" s="130">
        <v>0</v>
      </c>
    </row>
    <row r="12" spans="1:30" x14ac:dyDescent="0.25">
      <c r="A12">
        <v>44.470313904849824</v>
      </c>
      <c r="D12" s="45"/>
      <c r="E12" s="45"/>
      <c r="G12" s="68">
        <f t="shared" si="2"/>
        <v>41.02</v>
      </c>
      <c r="H12" s="68">
        <v>22</v>
      </c>
      <c r="I12" s="68">
        <f>(MIN(output!$G$28:$G$29)&lt;=$G12)*(MIN(output!$G$28:$G$29)&gt;$G11)*$E$11</f>
        <v>0</v>
      </c>
      <c r="J12" s="68">
        <f>(MAX(output!$G$28:$G$29)&lt;=$G12)*(MAX(output!$G$28:$G$29)&gt;$G11)*$E$11</f>
        <v>0</v>
      </c>
      <c r="K12" s="68" t="str">
        <f t="shared" si="1"/>
        <v>]40,46~41,02]</v>
      </c>
      <c r="L12" t="s">
        <v>105</v>
      </c>
      <c r="M12" t="s">
        <v>134</v>
      </c>
      <c r="N12" t="s">
        <v>95</v>
      </c>
      <c r="O12" s="135">
        <v>46625455.206023633</v>
      </c>
      <c r="Q12" s="76" t="str">
        <f t="shared" ref="Q12:Q13" si="5">Q11</f>
        <v>Voo Prod</v>
      </c>
      <c r="R12" s="62" t="str">
        <f>input!C92</f>
        <v>SJK</v>
      </c>
      <c r="S12" s="131">
        <v>0</v>
      </c>
      <c r="T12" s="131">
        <v>0</v>
      </c>
      <c r="U12" s="131">
        <v>0</v>
      </c>
      <c r="V12" s="131">
        <v>0</v>
      </c>
      <c r="W12" s="131">
        <v>0</v>
      </c>
      <c r="X12" s="131">
        <v>0</v>
      </c>
      <c r="Y12" s="131">
        <v>0</v>
      </c>
      <c r="Z12" s="131">
        <v>0</v>
      </c>
      <c r="AA12" s="131">
        <v>0</v>
      </c>
      <c r="AB12" s="131">
        <v>0</v>
      </c>
      <c r="AC12" s="131">
        <v>0</v>
      </c>
      <c r="AD12" s="132">
        <v>0</v>
      </c>
    </row>
    <row r="13" spans="1:30" x14ac:dyDescent="0.25">
      <c r="A13">
        <v>44.661949233202186</v>
      </c>
      <c r="D13" s="45" t="s">
        <v>106</v>
      </c>
      <c r="E13" s="45">
        <f>COUNT(A:A)</f>
        <v>2350</v>
      </c>
      <c r="G13" s="68">
        <f t="shared" si="2"/>
        <v>41.58</v>
      </c>
      <c r="H13" s="68">
        <v>181</v>
      </c>
      <c r="I13" s="68">
        <f>(MIN(output!$G$28:$G$29)&lt;=$G13)*(MIN(output!$G$28:$G$29)&gt;$G12)*$E$11</f>
        <v>0</v>
      </c>
      <c r="J13" s="68">
        <f>(MAX(output!$G$28:$G$29)&lt;=$G13)*(MAX(output!$G$28:$G$29)&gt;$G12)*$E$11</f>
        <v>0</v>
      </c>
      <c r="K13" s="68" t="str">
        <f t="shared" si="1"/>
        <v>]41,02~41,58]</v>
      </c>
      <c r="L13" t="s">
        <v>105</v>
      </c>
      <c r="M13" t="s">
        <v>134</v>
      </c>
      <c r="N13" t="s">
        <v>96</v>
      </c>
      <c r="O13" s="136">
        <v>6.3435993477583177E-2</v>
      </c>
      <c r="Q13" s="77" t="str">
        <f t="shared" si="5"/>
        <v>Voo Prod</v>
      </c>
      <c r="R13" s="63" t="str">
        <f>input!C93</f>
        <v>MLB</v>
      </c>
      <c r="S13" s="133">
        <v>3</v>
      </c>
      <c r="T13" s="133">
        <v>2</v>
      </c>
      <c r="U13" s="133">
        <v>7</v>
      </c>
      <c r="V13" s="133">
        <v>3</v>
      </c>
      <c r="W13" s="133">
        <v>6</v>
      </c>
      <c r="X13" s="133">
        <v>2</v>
      </c>
      <c r="Y13" s="133">
        <v>5</v>
      </c>
      <c r="Z13" s="133">
        <v>2</v>
      </c>
      <c r="AA13" s="133">
        <v>4</v>
      </c>
      <c r="AB13" s="133">
        <v>1</v>
      </c>
      <c r="AC13" s="133">
        <v>3</v>
      </c>
      <c r="AD13" s="134">
        <v>4</v>
      </c>
    </row>
    <row r="14" spans="1:30" x14ac:dyDescent="0.25">
      <c r="A14">
        <v>44.980763852726966</v>
      </c>
      <c r="G14" s="68">
        <f t="shared" si="2"/>
        <v>42.14</v>
      </c>
      <c r="H14" s="68">
        <v>125</v>
      </c>
      <c r="I14" s="68">
        <f>(MIN(output!$G$28:$G$29)&lt;=$G14)*(MIN(output!$G$28:$G$29)&gt;$G13)*$E$11</f>
        <v>0</v>
      </c>
      <c r="J14" s="68">
        <f>(MAX(output!$G$28:$G$29)&lt;=$G14)*(MAX(output!$G$28:$G$29)&gt;$G13)*$E$11</f>
        <v>0</v>
      </c>
      <c r="K14" s="68" t="str">
        <f t="shared" si="1"/>
        <v>]41,58~42,14]</v>
      </c>
      <c r="L14" t="s">
        <v>105</v>
      </c>
      <c r="M14" t="s">
        <v>134</v>
      </c>
    </row>
    <row r="15" spans="1:30" x14ac:dyDescent="0.25">
      <c r="A15">
        <v>41.476701906686962</v>
      </c>
      <c r="D15" t="str">
        <f>"Histograma dos "&amp;TEXT(E13,"#.#")&amp; " cenários simulados."</f>
        <v>Histograma dos 2.350 cenários simulados.</v>
      </c>
      <c r="G15" s="68">
        <f t="shared" si="2"/>
        <v>42.7</v>
      </c>
      <c r="H15" s="68">
        <v>78</v>
      </c>
      <c r="I15" s="68">
        <f>(MIN(output!$G$28:$G$29)&lt;=$G15)*(MIN(output!$G$28:$G$29)&gt;$G14)*$E$11</f>
        <v>0</v>
      </c>
      <c r="J15" s="68">
        <f>(MAX(output!$G$28:$G$29)&lt;=$G15)*(MAX(output!$G$28:$G$29)&gt;$G14)*$E$11</f>
        <v>0</v>
      </c>
      <c r="K15" s="68" t="str">
        <f t="shared" si="1"/>
        <v>]42,14~42,7]</v>
      </c>
      <c r="L15" t="s">
        <v>105</v>
      </c>
      <c r="M15" t="s">
        <v>134</v>
      </c>
      <c r="Q15" s="65" t="s">
        <v>147</v>
      </c>
      <c r="R15" s="66">
        <f>SUM(S15:AD15)</f>
        <v>42</v>
      </c>
      <c r="S15" s="66">
        <f>SUM(S11:S13)</f>
        <v>3</v>
      </c>
      <c r="T15" s="66">
        <f t="shared" ref="T15:AD15" si="6">SUM(T11:T13)</f>
        <v>2</v>
      </c>
      <c r="U15" s="66">
        <f t="shared" si="6"/>
        <v>7</v>
      </c>
      <c r="V15" s="66">
        <f t="shared" si="6"/>
        <v>3</v>
      </c>
      <c r="W15" s="66">
        <f t="shared" si="6"/>
        <v>6</v>
      </c>
      <c r="X15" s="66">
        <f t="shared" si="6"/>
        <v>2</v>
      </c>
      <c r="Y15" s="66">
        <f t="shared" si="6"/>
        <v>5</v>
      </c>
      <c r="Z15" s="66">
        <f t="shared" si="6"/>
        <v>2</v>
      </c>
      <c r="AA15" s="66">
        <f t="shared" si="6"/>
        <v>4</v>
      </c>
      <c r="AB15" s="66">
        <f t="shared" si="6"/>
        <v>1</v>
      </c>
      <c r="AC15" s="66">
        <f t="shared" si="6"/>
        <v>3</v>
      </c>
      <c r="AD15" s="67">
        <f t="shared" si="6"/>
        <v>4</v>
      </c>
    </row>
    <row r="16" spans="1:30" x14ac:dyDescent="0.25">
      <c r="A16">
        <v>44.810386933359744</v>
      </c>
      <c r="G16" s="68">
        <f t="shared" si="2"/>
        <v>43.26</v>
      </c>
      <c r="H16" s="68">
        <v>146</v>
      </c>
      <c r="I16" s="68">
        <f>(MIN(output!$G$28:$G$29)&lt;=$G16)*(MIN(output!$G$28:$G$29)&gt;$G15)*$E$11</f>
        <v>0</v>
      </c>
      <c r="J16" s="68">
        <f>(MAX(output!$G$28:$G$29)&lt;=$G16)*(MAX(output!$G$28:$G$29)&gt;$G15)*$E$11</f>
        <v>0</v>
      </c>
      <c r="K16" s="68" t="str">
        <f t="shared" si="1"/>
        <v>]42,7~43,26]</v>
      </c>
      <c r="L16" t="s">
        <v>105</v>
      </c>
      <c r="M16" t="s">
        <v>134</v>
      </c>
      <c r="Q16" s="65" t="s">
        <v>149</v>
      </c>
      <c r="R16" s="66">
        <f>SUM(S16:AD16)</f>
        <v>23</v>
      </c>
      <c r="S16" s="66">
        <f>IF(input!$D$68=1,S7,S10)</f>
        <v>2</v>
      </c>
      <c r="T16" s="66">
        <f>IF(input!$D$68=1,T7,T10)</f>
        <v>2</v>
      </c>
      <c r="U16" s="66">
        <f>IF(input!$D$68=1,U7,U10)</f>
        <v>2</v>
      </c>
      <c r="V16" s="66">
        <f>IF(input!$D$68=1,V7,V10)</f>
        <v>2</v>
      </c>
      <c r="W16" s="66">
        <f>IF(input!$D$68=1,W7,W10)</f>
        <v>2</v>
      </c>
      <c r="X16" s="66">
        <f>IF(input!$D$68=1,X7,X10)</f>
        <v>2</v>
      </c>
      <c r="Y16" s="66">
        <f>IF(input!$D$68=1,Y7,Y10)</f>
        <v>2</v>
      </c>
      <c r="Z16" s="66">
        <f>IF(input!$D$68=1,Z7,Z10)</f>
        <v>2</v>
      </c>
      <c r="AA16" s="66">
        <f>IF(input!$D$68=1,AA7,AA10)</f>
        <v>2</v>
      </c>
      <c r="AB16" s="66">
        <f>IF(input!$D$68=1,AB7,AB10)</f>
        <v>1</v>
      </c>
      <c r="AC16" s="66">
        <f>IF(input!$D$68=1,AC7,AC10)</f>
        <v>2</v>
      </c>
      <c r="AD16" s="67">
        <f>IF(input!$D$68=1,AD7,AD10)</f>
        <v>2</v>
      </c>
    </row>
    <row r="17" spans="1:30" x14ac:dyDescent="0.25">
      <c r="A17">
        <v>41.204335164804753</v>
      </c>
      <c r="D17" t="str">
        <f>output!C2</f>
        <v>Melhor Simul</v>
      </c>
      <c r="G17" s="68">
        <f t="shared" si="2"/>
        <v>43.82</v>
      </c>
      <c r="H17" s="68">
        <v>229</v>
      </c>
      <c r="I17" s="68">
        <f>(MIN(output!$G$28:$G$29)&lt;=$G17)*(MIN(output!$G$28:$G$29)&gt;$G16)*$E$11</f>
        <v>0</v>
      </c>
      <c r="J17" s="68">
        <f>(MAX(output!$G$28:$G$29)&lt;=$G17)*(MAX(output!$G$28:$G$29)&gt;$G16)*$E$11</f>
        <v>0</v>
      </c>
      <c r="K17" s="68" t="str">
        <f t="shared" si="1"/>
        <v>]43,26~43,82]</v>
      </c>
      <c r="L17" t="s">
        <v>105</v>
      </c>
      <c r="M17" t="s">
        <v>134</v>
      </c>
      <c r="Q17" t="s">
        <v>146</v>
      </c>
      <c r="R17">
        <v>1.1435298360829202E-2</v>
      </c>
    </row>
    <row r="18" spans="1:30" x14ac:dyDescent="0.25">
      <c r="A18">
        <v>41.923012406316516</v>
      </c>
      <c r="D18" t="str">
        <f>"Do total de "&amp;E19&amp;" aviões, apenas "&amp;E20&amp;" foram considerados para cálculo no DRE, devido perda de "&amp;TEXT(E21,"0,00%")&amp;" atrelado ao fato de "&amp;E22&amp;" aviões serem feitos nos EUA."</f>
        <v>Do total de 42 aviões, apenas 42 foram considerados para cálculo no DRE, devido perda de 1,14% atrelado ao fato de 23 aviões serem feitos nos EUA.</v>
      </c>
      <c r="G18" s="68">
        <f t="shared" si="2"/>
        <v>44.38</v>
      </c>
      <c r="H18" s="68">
        <v>387</v>
      </c>
      <c r="I18" s="68">
        <f>(MIN(output!$G$28:$G$29)&lt;=$G18)*(MIN(output!$G$28:$G$29)&gt;$G17)*$E$11</f>
        <v>0</v>
      </c>
      <c r="J18" s="68">
        <f>(MAX(output!$G$28:$G$29)&lt;=$G18)*(MAX(output!$G$28:$G$29)&gt;$G17)*$E$11</f>
        <v>0</v>
      </c>
      <c r="K18" s="68" t="str">
        <f t="shared" si="1"/>
        <v>]43,82~44,38]</v>
      </c>
      <c r="L18" t="s">
        <v>105</v>
      </c>
      <c r="M18" t="s">
        <v>135</v>
      </c>
      <c r="N18" t="s">
        <v>86</v>
      </c>
      <c r="O18" s="135">
        <v>665000000</v>
      </c>
      <c r="Q18" s="59" t="str">
        <f>Q2</f>
        <v>Montagem Básica</v>
      </c>
      <c r="R18" s="60" t="str">
        <f t="shared" ref="R18:R29" si="7">R2</f>
        <v>GPX</v>
      </c>
      <c r="S18" s="129">
        <v>3</v>
      </c>
      <c r="T18" s="129">
        <v>2</v>
      </c>
      <c r="U18" s="129">
        <v>7</v>
      </c>
      <c r="V18" s="129">
        <v>3</v>
      </c>
      <c r="W18" s="129">
        <v>6</v>
      </c>
      <c r="X18" s="129">
        <v>2</v>
      </c>
      <c r="Y18" s="129">
        <v>5</v>
      </c>
      <c r="Z18" s="129">
        <v>2</v>
      </c>
      <c r="AA18" s="129">
        <v>4</v>
      </c>
      <c r="AB18" s="129">
        <v>1</v>
      </c>
      <c r="AC18" s="129">
        <v>3</v>
      </c>
      <c r="AD18" s="130">
        <v>4</v>
      </c>
    </row>
    <row r="19" spans="1:30" x14ac:dyDescent="0.25">
      <c r="A19">
        <v>45.691981477390406</v>
      </c>
      <c r="D19" t="s">
        <v>147</v>
      </c>
      <c r="E19" s="138">
        <f>SUMIFS($R$1:$R$50,$Q$1:$Q$50,D19,$M$1:$M$50,$D$17)</f>
        <v>42</v>
      </c>
      <c r="G19" s="68">
        <f t="shared" si="2"/>
        <v>44.94</v>
      </c>
      <c r="H19" s="68">
        <v>458</v>
      </c>
      <c r="I19" s="68">
        <f>(MIN(output!$G$28:$G$29)&lt;=$G19)*(MIN(output!$G$28:$G$29)&gt;$G18)*$E$11</f>
        <v>0</v>
      </c>
      <c r="J19" s="68">
        <f>(MAX(output!$G$28:$G$29)&lt;=$G19)*(MAX(output!$G$28:$G$29)&gt;$G18)*$E$11</f>
        <v>0</v>
      </c>
      <c r="K19" s="68" t="str">
        <f t="shared" si="1"/>
        <v>]44,38~44,94]</v>
      </c>
      <c r="L19" t="s">
        <v>105</v>
      </c>
      <c r="M19" t="s">
        <v>135</v>
      </c>
      <c r="N19" t="s">
        <v>87</v>
      </c>
      <c r="O19" s="135">
        <v>-475000000</v>
      </c>
      <c r="Q19" s="76" t="str">
        <f t="shared" ref="Q19" si="8">Q3</f>
        <v>Montagem Básica</v>
      </c>
      <c r="R19" s="62" t="str">
        <f t="shared" si="7"/>
        <v>SJK</v>
      </c>
      <c r="S19" s="131">
        <v>0</v>
      </c>
      <c r="T19" s="131">
        <v>0</v>
      </c>
      <c r="U19" s="131">
        <v>0</v>
      </c>
      <c r="V19" s="131">
        <v>0</v>
      </c>
      <c r="W19" s="131">
        <v>0</v>
      </c>
      <c r="X19" s="131">
        <v>0</v>
      </c>
      <c r="Y19" s="131">
        <v>0</v>
      </c>
      <c r="Z19" s="131">
        <v>0</v>
      </c>
      <c r="AA19" s="131">
        <v>0</v>
      </c>
      <c r="AB19" s="131">
        <v>0</v>
      </c>
      <c r="AC19" s="131">
        <v>0</v>
      </c>
      <c r="AD19" s="132">
        <v>0</v>
      </c>
    </row>
    <row r="20" spans="1:30" x14ac:dyDescent="0.25">
      <c r="A20">
        <v>44.544178020047305</v>
      </c>
      <c r="D20" t="s">
        <v>148</v>
      </c>
      <c r="E20" s="138">
        <f>ROUND((1-E21)*E19,0)</f>
        <v>42</v>
      </c>
      <c r="G20" s="68">
        <f t="shared" si="2"/>
        <v>45.5</v>
      </c>
      <c r="H20" s="68">
        <v>428</v>
      </c>
      <c r="I20" s="68">
        <f>(MIN(output!$G$28:$G$29)&lt;=$G20)*(MIN(output!$G$28:$G$29)&gt;$G19)*$E$11</f>
        <v>458</v>
      </c>
      <c r="J20" s="68">
        <f>(MAX(output!$G$28:$G$29)&lt;=$G20)*(MAX(output!$G$28:$G$29)&gt;$G19)*$E$11</f>
        <v>0</v>
      </c>
      <c r="K20" s="68" t="str">
        <f t="shared" si="1"/>
        <v>]44,94~45,5]</v>
      </c>
      <c r="L20" t="s">
        <v>105</v>
      </c>
      <c r="M20" t="s">
        <v>135</v>
      </c>
      <c r="N20" t="s">
        <v>88</v>
      </c>
      <c r="O20" s="135">
        <v>-16608305.053431753</v>
      </c>
      <c r="Q20" s="77" t="str">
        <f t="shared" ref="Q20" si="9">Q4</f>
        <v>Montagem Básica</v>
      </c>
      <c r="R20" s="63" t="str">
        <f t="shared" si="7"/>
        <v>MLB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v>0</v>
      </c>
      <c r="AB20" s="133">
        <v>0</v>
      </c>
      <c r="AC20" s="133">
        <v>0</v>
      </c>
      <c r="AD20" s="134">
        <v>0</v>
      </c>
    </row>
    <row r="21" spans="1:30" x14ac:dyDescent="0.25">
      <c r="A21">
        <v>44.609990893115523</v>
      </c>
      <c r="D21" t="s">
        <v>146</v>
      </c>
      <c r="E21" s="139">
        <f>SUMIFS($R$1:$R$50,$Q$1:$Q$50,D21,$M$1:$M$50,$D$17)</f>
        <v>1.1435298360829202E-2</v>
      </c>
      <c r="G21" s="68">
        <f t="shared" si="2"/>
        <v>46.06</v>
      </c>
      <c r="H21" s="68">
        <v>287</v>
      </c>
      <c r="I21" s="68">
        <f>(MIN(output!$G$28:$G$29)&lt;=$G21)*(MIN(output!$G$28:$G$29)&gt;$G20)*$E$11</f>
        <v>0</v>
      </c>
      <c r="J21" s="68">
        <f>(MAX(output!$G$28:$G$29)&lt;=$G21)*(MAX(output!$G$28:$G$29)&gt;$G20)*$E$11</f>
        <v>458</v>
      </c>
      <c r="K21" s="68" t="str">
        <f t="shared" si="1"/>
        <v>]45,5~46,06]</v>
      </c>
      <c r="L21" t="s">
        <v>105</v>
      </c>
      <c r="M21" t="s">
        <v>135</v>
      </c>
      <c r="N21" t="s">
        <v>89</v>
      </c>
      <c r="O21" s="135">
        <v>-19293447.450197093</v>
      </c>
      <c r="Q21" s="59" t="str">
        <f t="shared" ref="Q21" si="10">Q5</f>
        <v>Montagem Interior</v>
      </c>
      <c r="R21" s="60" t="str">
        <f t="shared" si="7"/>
        <v>GPX</v>
      </c>
      <c r="S21" s="129">
        <v>3</v>
      </c>
      <c r="T21" s="129">
        <v>1</v>
      </c>
      <c r="U21" s="129">
        <v>5</v>
      </c>
      <c r="V21" s="129">
        <v>2</v>
      </c>
      <c r="W21" s="129">
        <v>6</v>
      </c>
      <c r="X21" s="129">
        <v>1</v>
      </c>
      <c r="Y21" s="129">
        <v>5</v>
      </c>
      <c r="Z21" s="129">
        <v>2</v>
      </c>
      <c r="AA21" s="129">
        <v>4</v>
      </c>
      <c r="AB21" s="129">
        <v>1</v>
      </c>
      <c r="AC21" s="129">
        <v>2</v>
      </c>
      <c r="AD21" s="130">
        <v>3</v>
      </c>
    </row>
    <row r="22" spans="1:30" x14ac:dyDescent="0.25">
      <c r="A22">
        <v>45.939476983647793</v>
      </c>
      <c r="D22" t="s">
        <v>149</v>
      </c>
      <c r="E22" s="138">
        <f>SUMIFS($R$1:$R$50,$Q$1:$Q$50,D22,$M$1:$M$50,$D$17)</f>
        <v>23</v>
      </c>
      <c r="G22" s="68">
        <f t="shared" si="2"/>
        <v>46.62</v>
      </c>
      <c r="H22" s="68">
        <v>0</v>
      </c>
      <c r="I22" s="68">
        <f>(MIN(output!$G$28:$G$29)&lt;=$G22)*(MIN(output!$G$28:$G$29)&gt;$G21)*$E$11</f>
        <v>0</v>
      </c>
      <c r="J22" s="68">
        <f>(MAX(output!$G$28:$G$29)&lt;=$G22)*(MAX(output!$G$28:$G$29)&gt;$G21)*$E$11</f>
        <v>0</v>
      </c>
      <c r="K22" s="68" t="str">
        <f t="shared" si="1"/>
        <v>]46,06~46,62]</v>
      </c>
      <c r="L22" t="s">
        <v>105</v>
      </c>
      <c r="M22" t="s">
        <v>135</v>
      </c>
      <c r="N22" t="s">
        <v>90</v>
      </c>
      <c r="O22" s="135">
        <v>-8201059.0258377269</v>
      </c>
      <c r="Q22" s="76" t="str">
        <f t="shared" ref="Q22" si="11">Q6</f>
        <v>Montagem Interior</v>
      </c>
      <c r="R22" s="62" t="str">
        <f t="shared" si="7"/>
        <v>SJK</v>
      </c>
      <c r="S22" s="131">
        <v>0</v>
      </c>
      <c r="T22" s="131">
        <v>0</v>
      </c>
      <c r="U22" s="131">
        <v>0</v>
      </c>
      <c r="V22" s="131">
        <v>0</v>
      </c>
      <c r="W22" s="131">
        <v>0</v>
      </c>
      <c r="X22" s="131">
        <v>0</v>
      </c>
      <c r="Y22" s="131">
        <v>0</v>
      </c>
      <c r="Z22" s="131">
        <v>0</v>
      </c>
      <c r="AA22" s="131">
        <v>0</v>
      </c>
      <c r="AB22" s="131">
        <v>0</v>
      </c>
      <c r="AC22" s="131">
        <v>0</v>
      </c>
      <c r="AD22" s="132">
        <v>0</v>
      </c>
    </row>
    <row r="23" spans="1:30" x14ac:dyDescent="0.25">
      <c r="A23">
        <v>45.720228621175828</v>
      </c>
      <c r="G23" s="68">
        <f t="shared" si="2"/>
        <v>47.18</v>
      </c>
      <c r="H23" s="68">
        <v>2</v>
      </c>
      <c r="I23" s="68">
        <f>(MIN(output!$G$28:$G$29)&lt;=$G23)*(MIN(output!$G$28:$G$29)&gt;$G22)*$E$11</f>
        <v>0</v>
      </c>
      <c r="J23" s="68">
        <f>(MAX(output!$G$28:$G$29)&lt;=$G23)*(MAX(output!$G$28:$G$29)&gt;$G22)*$E$11</f>
        <v>0</v>
      </c>
      <c r="K23" s="68" t="str">
        <f t="shared" si="1"/>
        <v>]46,62~47,18]</v>
      </c>
      <c r="L23" t="s">
        <v>105</v>
      </c>
      <c r="M23" t="s">
        <v>135</v>
      </c>
      <c r="N23" t="s">
        <v>91</v>
      </c>
      <c r="O23" s="135">
        <v>-9917884.2461697757</v>
      </c>
      <c r="Q23" s="77" t="str">
        <f t="shared" ref="Q23" si="12">Q7</f>
        <v>Montagem Interior</v>
      </c>
      <c r="R23" s="63" t="str">
        <f t="shared" si="7"/>
        <v>MLB</v>
      </c>
      <c r="S23" s="133">
        <v>0</v>
      </c>
      <c r="T23" s="133">
        <v>1</v>
      </c>
      <c r="U23" s="133">
        <v>2</v>
      </c>
      <c r="V23" s="133">
        <v>1</v>
      </c>
      <c r="W23" s="133">
        <v>0</v>
      </c>
      <c r="X23" s="133">
        <v>1</v>
      </c>
      <c r="Y23" s="133">
        <v>0</v>
      </c>
      <c r="Z23" s="133">
        <v>0</v>
      </c>
      <c r="AA23" s="133">
        <v>0</v>
      </c>
      <c r="AB23" s="133">
        <v>0</v>
      </c>
      <c r="AC23" s="133">
        <v>1</v>
      </c>
      <c r="AD23" s="134">
        <v>1</v>
      </c>
    </row>
    <row r="24" spans="1:30" x14ac:dyDescent="0.25">
      <c r="A24">
        <v>44.829858621408881</v>
      </c>
      <c r="L24" t="s">
        <v>105</v>
      </c>
      <c r="M24" t="s">
        <v>135</v>
      </c>
      <c r="N24" t="s">
        <v>92</v>
      </c>
      <c r="O24" s="135">
        <v>-4500000</v>
      </c>
      <c r="Q24" s="59" t="str">
        <f t="shared" ref="Q24" si="13">Q8</f>
        <v>Pintura</v>
      </c>
      <c r="R24" s="60" t="str">
        <f t="shared" si="7"/>
        <v>GPX</v>
      </c>
      <c r="S24" s="129">
        <v>0</v>
      </c>
      <c r="T24" s="129">
        <v>0</v>
      </c>
      <c r="U24" s="129">
        <v>0</v>
      </c>
      <c r="V24" s="129">
        <v>0</v>
      </c>
      <c r="W24" s="129">
        <v>0</v>
      </c>
      <c r="X24" s="129">
        <v>0</v>
      </c>
      <c r="Y24" s="129">
        <v>0</v>
      </c>
      <c r="Z24" s="129">
        <v>0</v>
      </c>
      <c r="AA24" s="129">
        <v>0</v>
      </c>
      <c r="AB24" s="129">
        <v>0</v>
      </c>
      <c r="AC24" s="129">
        <v>0</v>
      </c>
      <c r="AD24" s="130">
        <v>0</v>
      </c>
    </row>
    <row r="25" spans="1:30" x14ac:dyDescent="0.25">
      <c r="A25">
        <v>44.081119168997077</v>
      </c>
      <c r="D25" s="68" t="s">
        <v>131</v>
      </c>
      <c r="E25" s="68" t="s">
        <v>132</v>
      </c>
      <c r="M25" t="s">
        <v>135</v>
      </c>
      <c r="N25" t="s">
        <v>93</v>
      </c>
      <c r="O25" s="135">
        <v>-5500000</v>
      </c>
      <c r="Q25" s="76" t="str">
        <f t="shared" ref="Q25" si="14">Q9</f>
        <v>Pintura</v>
      </c>
      <c r="R25" s="62" t="str">
        <f t="shared" si="7"/>
        <v>SJK</v>
      </c>
      <c r="S25" s="131">
        <v>2</v>
      </c>
      <c r="T25" s="131">
        <v>1</v>
      </c>
      <c r="U25" s="131">
        <v>5</v>
      </c>
      <c r="V25" s="131">
        <v>2</v>
      </c>
      <c r="W25" s="131">
        <v>4</v>
      </c>
      <c r="X25" s="131">
        <v>0</v>
      </c>
      <c r="Y25" s="131">
        <v>3</v>
      </c>
      <c r="Z25" s="131">
        <v>1</v>
      </c>
      <c r="AA25" s="131">
        <v>4</v>
      </c>
      <c r="AB25" s="131">
        <v>1</v>
      </c>
      <c r="AC25" s="131">
        <v>1</v>
      </c>
      <c r="AD25" s="132">
        <v>2</v>
      </c>
    </row>
    <row r="26" spans="1:30" x14ac:dyDescent="0.25">
      <c r="A26">
        <v>45.116670236141232</v>
      </c>
      <c r="D26" s="48">
        <f>O12/10^6</f>
        <v>46.625455206023631</v>
      </c>
      <c r="E26" s="68" t="s">
        <v>134</v>
      </c>
      <c r="M26" t="s">
        <v>135</v>
      </c>
      <c r="N26" t="s">
        <v>44</v>
      </c>
      <c r="O26" s="135">
        <v>-90000000</v>
      </c>
      <c r="Q26" s="77" t="str">
        <f t="shared" ref="Q26" si="15">Q10</f>
        <v>Pintura</v>
      </c>
      <c r="R26" s="63" t="str">
        <f t="shared" si="7"/>
        <v>MLB</v>
      </c>
      <c r="S26" s="133">
        <v>1</v>
      </c>
      <c r="T26" s="133">
        <v>1</v>
      </c>
      <c r="U26" s="133">
        <v>2</v>
      </c>
      <c r="V26" s="133">
        <v>1</v>
      </c>
      <c r="W26" s="133">
        <v>2</v>
      </c>
      <c r="X26" s="133">
        <v>2</v>
      </c>
      <c r="Y26" s="133">
        <v>2</v>
      </c>
      <c r="Z26" s="133">
        <v>1</v>
      </c>
      <c r="AA26" s="133">
        <v>0</v>
      </c>
      <c r="AB26" s="133">
        <v>0</v>
      </c>
      <c r="AC26" s="133">
        <v>2</v>
      </c>
      <c r="AD26" s="134">
        <v>2</v>
      </c>
    </row>
    <row r="27" spans="1:30" x14ac:dyDescent="0.25">
      <c r="A27">
        <v>41.180869626780215</v>
      </c>
      <c r="D27" s="48">
        <f>O28/10^6</f>
        <v>35.979304224363652</v>
      </c>
      <c r="E27" s="68" t="s">
        <v>135</v>
      </c>
      <c r="I27" s="43"/>
      <c r="J27" s="43"/>
      <c r="M27" t="s">
        <v>135</v>
      </c>
      <c r="N27" t="s">
        <v>94</v>
      </c>
      <c r="O27" s="135">
        <v>0</v>
      </c>
      <c r="Q27" s="59" t="str">
        <f t="shared" ref="Q27" si="16">Q11</f>
        <v>Voo Prod</v>
      </c>
      <c r="R27" s="60" t="str">
        <f t="shared" si="7"/>
        <v>GPX</v>
      </c>
      <c r="S27" s="129">
        <v>0</v>
      </c>
      <c r="T27" s="129">
        <v>0</v>
      </c>
      <c r="U27" s="129">
        <v>0</v>
      </c>
      <c r="V27" s="129">
        <v>0</v>
      </c>
      <c r="W27" s="129">
        <v>0</v>
      </c>
      <c r="X27" s="129">
        <v>0</v>
      </c>
      <c r="Y27" s="129">
        <v>0</v>
      </c>
      <c r="Z27" s="129">
        <v>0</v>
      </c>
      <c r="AA27" s="129">
        <v>0</v>
      </c>
      <c r="AB27" s="129">
        <v>0</v>
      </c>
      <c r="AC27" s="129">
        <v>0</v>
      </c>
      <c r="AD27" s="130">
        <v>0</v>
      </c>
    </row>
    <row r="28" spans="1:30" x14ac:dyDescent="0.25">
      <c r="A28">
        <v>45.471362562738122</v>
      </c>
      <c r="D28" s="48">
        <f>O44/10^6</f>
        <v>14.320084833421513</v>
      </c>
      <c r="E28" s="68" t="s">
        <v>128</v>
      </c>
      <c r="I28" s="43"/>
      <c r="J28" s="43"/>
      <c r="M28" t="s">
        <v>135</v>
      </c>
      <c r="N28" t="s">
        <v>95</v>
      </c>
      <c r="O28" s="135">
        <v>35979304.224363655</v>
      </c>
      <c r="Q28" s="76" t="str">
        <f t="shared" ref="Q28" si="17">Q12</f>
        <v>Voo Prod</v>
      </c>
      <c r="R28" s="62" t="str">
        <f t="shared" si="7"/>
        <v>SJK</v>
      </c>
      <c r="S28" s="131">
        <v>0</v>
      </c>
      <c r="T28" s="131">
        <v>0</v>
      </c>
      <c r="U28" s="131">
        <v>0</v>
      </c>
      <c r="V28" s="131">
        <v>0</v>
      </c>
      <c r="W28" s="131">
        <v>0</v>
      </c>
      <c r="X28" s="131">
        <v>0</v>
      </c>
      <c r="Y28" s="131">
        <v>0</v>
      </c>
      <c r="Z28" s="131">
        <v>0</v>
      </c>
      <c r="AA28" s="131">
        <v>0</v>
      </c>
      <c r="AB28" s="131">
        <v>0</v>
      </c>
      <c r="AC28" s="131">
        <v>0</v>
      </c>
      <c r="AD28" s="132">
        <v>0</v>
      </c>
    </row>
    <row r="29" spans="1:30" x14ac:dyDescent="0.25">
      <c r="A29">
        <v>44.589893284403416</v>
      </c>
      <c r="D29" s="48"/>
      <c r="E29" s="48"/>
      <c r="I29" s="43"/>
      <c r="J29" s="43"/>
      <c r="M29" t="s">
        <v>135</v>
      </c>
      <c r="N29" t="s">
        <v>96</v>
      </c>
      <c r="O29" s="136">
        <v>5.4104216878742339E-2</v>
      </c>
      <c r="Q29" s="77" t="str">
        <f t="shared" ref="Q29" si="18">Q13</f>
        <v>Voo Prod</v>
      </c>
      <c r="R29" s="63" t="str">
        <f t="shared" si="7"/>
        <v>MLB</v>
      </c>
      <c r="S29" s="133">
        <v>3</v>
      </c>
      <c r="T29" s="133">
        <v>2</v>
      </c>
      <c r="U29" s="133">
        <v>7</v>
      </c>
      <c r="V29" s="133">
        <v>3</v>
      </c>
      <c r="W29" s="133">
        <v>6</v>
      </c>
      <c r="X29" s="133">
        <v>2</v>
      </c>
      <c r="Y29" s="133">
        <v>5</v>
      </c>
      <c r="Z29" s="133">
        <v>2</v>
      </c>
      <c r="AA29" s="133">
        <v>4</v>
      </c>
      <c r="AB29" s="133">
        <v>1</v>
      </c>
      <c r="AC29" s="133">
        <v>3</v>
      </c>
      <c r="AD29" s="134">
        <v>4</v>
      </c>
    </row>
    <row r="30" spans="1:30" x14ac:dyDescent="0.25">
      <c r="A30">
        <v>43.709137652650831</v>
      </c>
      <c r="D30" s="74" t="s">
        <v>133</v>
      </c>
      <c r="E30" s="74" t="s">
        <v>132</v>
      </c>
      <c r="F30" s="74" t="s">
        <v>136</v>
      </c>
      <c r="G30" s="74" t="s">
        <v>136</v>
      </c>
      <c r="H30" s="74" t="s">
        <v>137</v>
      </c>
      <c r="I30" s="74" t="s">
        <v>138</v>
      </c>
      <c r="J30" s="74" t="s">
        <v>139</v>
      </c>
      <c r="K30" s="74" t="s">
        <v>140</v>
      </c>
      <c r="M30" t="s">
        <v>135</v>
      </c>
    </row>
    <row r="31" spans="1:30" x14ac:dyDescent="0.25">
      <c r="A31">
        <v>45.725967041495082</v>
      </c>
      <c r="D31" s="75">
        <f>LARGE($D$26:$D$28,1)</f>
        <v>46.625455206023631</v>
      </c>
      <c r="E31" s="48" t="str">
        <f>VLOOKUP(D31,$D$26:$E$28,2,0)</f>
        <v>Melhor Simul</v>
      </c>
      <c r="F31" s="48"/>
      <c r="G31" s="48"/>
      <c r="H31" s="48">
        <f>D31</f>
        <v>46.625455206023631</v>
      </c>
      <c r="I31" s="48"/>
      <c r="J31" s="48"/>
      <c r="K31" s="68"/>
      <c r="M31" t="s">
        <v>135</v>
      </c>
      <c r="Q31" s="65" t="s">
        <v>147</v>
      </c>
      <c r="R31" s="66">
        <f>SUM(S31:AD31)</f>
        <v>42</v>
      </c>
      <c r="S31" s="66">
        <f>SUM(S27:S29)</f>
        <v>3</v>
      </c>
      <c r="T31" s="66">
        <f t="shared" ref="T31:AD31" si="19">SUM(T27:T29)</f>
        <v>2</v>
      </c>
      <c r="U31" s="66">
        <f t="shared" si="19"/>
        <v>7</v>
      </c>
      <c r="V31" s="66">
        <f t="shared" si="19"/>
        <v>3</v>
      </c>
      <c r="W31" s="66">
        <f t="shared" si="19"/>
        <v>6</v>
      </c>
      <c r="X31" s="66">
        <f t="shared" si="19"/>
        <v>2</v>
      </c>
      <c r="Y31" s="66">
        <f t="shared" si="19"/>
        <v>5</v>
      </c>
      <c r="Z31" s="66">
        <f t="shared" si="19"/>
        <v>2</v>
      </c>
      <c r="AA31" s="66">
        <f t="shared" si="19"/>
        <v>4</v>
      </c>
      <c r="AB31" s="66">
        <f t="shared" si="19"/>
        <v>1</v>
      </c>
      <c r="AC31" s="66">
        <f t="shared" si="19"/>
        <v>3</v>
      </c>
      <c r="AD31" s="67">
        <f t="shared" si="19"/>
        <v>4</v>
      </c>
    </row>
    <row r="32" spans="1:30" x14ac:dyDescent="0.25">
      <c r="A32">
        <v>45.831959637901811</v>
      </c>
      <c r="D32" s="75">
        <f>LARGE($D$26:$D$28,2)</f>
        <v>35.979304224363652</v>
      </c>
      <c r="E32" s="48" t="str">
        <f>VLOOKUP(D32,$D$26:$E$28,2,0)</f>
        <v>Pior Simul</v>
      </c>
      <c r="F32" s="48">
        <f>D31-D32</f>
        <v>10.646150981659979</v>
      </c>
      <c r="G32" s="48"/>
      <c r="H32" s="48">
        <f>H31</f>
        <v>46.625455206023631</v>
      </c>
      <c r="I32" s="48">
        <f>D32</f>
        <v>35.979304224363652</v>
      </c>
      <c r="J32" s="48" t="str">
        <f>"Delta: "&amp;TEXT((D31-D32),"0,00")</f>
        <v>Delta: 10,65</v>
      </c>
      <c r="K32" s="68"/>
      <c r="M32" t="s">
        <v>135</v>
      </c>
      <c r="Q32" s="65" t="s">
        <v>149</v>
      </c>
      <c r="R32" s="66">
        <f>SUM(S32:AD32)</f>
        <v>7</v>
      </c>
      <c r="S32" s="66">
        <f>IF(input!$D$68=1,S23,S26)</f>
        <v>0</v>
      </c>
      <c r="T32" s="66">
        <f>IF(input!$D$68=1,T23,T26)</f>
        <v>1</v>
      </c>
      <c r="U32" s="66">
        <f>IF(input!$D$68=1,U23,U26)</f>
        <v>2</v>
      </c>
      <c r="V32" s="66">
        <f>IF(input!$D$68=1,V23,V26)</f>
        <v>1</v>
      </c>
      <c r="W32" s="66">
        <f>IF(input!$D$68=1,W23,W26)</f>
        <v>0</v>
      </c>
      <c r="X32" s="66">
        <f>IF(input!$D$68=1,X23,X26)</f>
        <v>1</v>
      </c>
      <c r="Y32" s="66">
        <f>IF(input!$D$68=1,Y23,Y26)</f>
        <v>0</v>
      </c>
      <c r="Z32" s="66">
        <f>IF(input!$D$68=1,Z23,Z26)</f>
        <v>0</v>
      </c>
      <c r="AA32" s="66">
        <f>IF(input!$D$68=1,AA23,AA26)</f>
        <v>0</v>
      </c>
      <c r="AB32" s="66">
        <f>IF(input!$D$68=1,AB23,AB26)</f>
        <v>0</v>
      </c>
      <c r="AC32" s="66">
        <f>IF(input!$D$68=1,AC23,AC26)</f>
        <v>1</v>
      </c>
      <c r="AD32" s="67">
        <f>IF(input!$D$68=1,AD23,AD26)</f>
        <v>1</v>
      </c>
    </row>
    <row r="33" spans="1:30" x14ac:dyDescent="0.25">
      <c r="A33">
        <v>44.499501592151972</v>
      </c>
      <c r="D33" s="75">
        <f>LARGE($D$26:$D$28,3)</f>
        <v>14.320084833421513</v>
      </c>
      <c r="E33" s="48" t="str">
        <f>VLOOKUP(D33,$D$26:$E$28,2,0)</f>
        <v>Atual</v>
      </c>
      <c r="F33" s="48">
        <f>D31-D33-G33</f>
        <v>10.646150981659979</v>
      </c>
      <c r="G33" s="48">
        <f>D32-D33</f>
        <v>21.659219390942141</v>
      </c>
      <c r="H33" s="48">
        <f>H32</f>
        <v>46.625455206023631</v>
      </c>
      <c r="I33" s="48">
        <f>I32</f>
        <v>35.979304224363652</v>
      </c>
      <c r="J33" s="48" t="str">
        <f>"Delta: "&amp;TEXT((D31-D33),"0,00")</f>
        <v>Delta: 32,31</v>
      </c>
      <c r="K33" s="48" t="str">
        <f>"Delta: "&amp;TEXT((D32-D33),"0,00")</f>
        <v>Delta: 21,66</v>
      </c>
      <c r="M33" t="s">
        <v>135</v>
      </c>
      <c r="Q33" t="s">
        <v>146</v>
      </c>
      <c r="R33">
        <v>9.7770425700446986E-2</v>
      </c>
    </row>
    <row r="34" spans="1:30" x14ac:dyDescent="0.25">
      <c r="A34">
        <v>44.04349435632944</v>
      </c>
      <c r="G34" s="43"/>
      <c r="I34" s="43"/>
      <c r="J34" s="43"/>
      <c r="M34" t="s">
        <v>151</v>
      </c>
      <c r="N34" t="s">
        <v>86</v>
      </c>
      <c r="O34" s="135">
        <v>560000000</v>
      </c>
      <c r="Q34" s="59" t="str">
        <f>Q18</f>
        <v>Montagem Básica</v>
      </c>
      <c r="R34" s="60" t="str">
        <f t="shared" ref="R34:R45" si="20">R18</f>
        <v>GPX</v>
      </c>
      <c r="S34" s="128">
        <f>input!D82</f>
        <v>3</v>
      </c>
      <c r="T34" s="61">
        <f>input!E82</f>
        <v>2</v>
      </c>
      <c r="U34" s="61">
        <f>input!F82</f>
        <v>7</v>
      </c>
      <c r="V34" s="61">
        <f>input!G82</f>
        <v>3</v>
      </c>
      <c r="W34" s="61">
        <f>input!H82</f>
        <v>6</v>
      </c>
      <c r="X34" s="61">
        <f>input!I82</f>
        <v>2</v>
      </c>
      <c r="Y34" s="61">
        <f>input!J82</f>
        <v>5</v>
      </c>
      <c r="Z34" s="61">
        <f>input!K82</f>
        <v>2</v>
      </c>
      <c r="AA34" s="61">
        <f>input!L82</f>
        <v>4</v>
      </c>
      <c r="AB34" s="61">
        <f>input!M82</f>
        <v>1</v>
      </c>
      <c r="AC34" s="61">
        <f>input!N82</f>
        <v>3</v>
      </c>
      <c r="AD34" s="60">
        <f>input!O82</f>
        <v>4</v>
      </c>
    </row>
    <row r="35" spans="1:30" x14ac:dyDescent="0.25">
      <c r="A35">
        <v>45.184001479815485</v>
      </c>
      <c r="G35" s="43"/>
      <c r="H35" s="43"/>
      <c r="I35" s="43"/>
      <c r="J35" s="43"/>
      <c r="M35" t="s">
        <v>151</v>
      </c>
      <c r="N35" t="s">
        <v>87</v>
      </c>
      <c r="O35" s="135">
        <v>-400000000</v>
      </c>
      <c r="Q35" s="76" t="str">
        <f t="shared" ref="Q35" si="21">Q19</f>
        <v>Montagem Básica</v>
      </c>
      <c r="R35" s="62" t="str">
        <f t="shared" si="20"/>
        <v>SJK</v>
      </c>
      <c r="S35">
        <f>input!D83</f>
        <v>0</v>
      </c>
      <c r="T35">
        <f>input!E83</f>
        <v>0</v>
      </c>
      <c r="U35">
        <f>input!F83</f>
        <v>0</v>
      </c>
      <c r="V35">
        <f>input!G83</f>
        <v>0</v>
      </c>
      <c r="W35">
        <f>input!H83</f>
        <v>0</v>
      </c>
      <c r="X35">
        <f>input!I83</f>
        <v>0</v>
      </c>
      <c r="Y35">
        <f>input!J83</f>
        <v>0</v>
      </c>
      <c r="Z35">
        <f>input!K83</f>
        <v>0</v>
      </c>
      <c r="AA35">
        <f>input!L83</f>
        <v>0</v>
      </c>
      <c r="AB35">
        <f>input!M83</f>
        <v>0</v>
      </c>
      <c r="AC35">
        <f>input!N83</f>
        <v>0</v>
      </c>
      <c r="AD35" s="62">
        <f>input!O83</f>
        <v>0</v>
      </c>
    </row>
    <row r="36" spans="1:30" x14ac:dyDescent="0.25">
      <c r="A36">
        <v>44.208728022395043</v>
      </c>
      <c r="G36" s="43"/>
      <c r="H36" s="43"/>
      <c r="I36" s="43"/>
      <c r="J36" s="43"/>
      <c r="M36" t="s">
        <v>151</v>
      </c>
      <c r="N36" t="s">
        <v>88</v>
      </c>
      <c r="O36" s="135">
        <v>-14531187.565359497</v>
      </c>
      <c r="Q36" s="77" t="str">
        <f t="shared" ref="Q36" si="22">Q20</f>
        <v>Montagem Básica</v>
      </c>
      <c r="R36" s="63" t="str">
        <f t="shared" si="20"/>
        <v>MLB</v>
      </c>
      <c r="S36" s="64">
        <f>input!D84</f>
        <v>0</v>
      </c>
      <c r="T36" s="64">
        <f>input!E84</f>
        <v>0</v>
      </c>
      <c r="U36" s="64">
        <f>input!F84</f>
        <v>0</v>
      </c>
      <c r="V36" s="64">
        <f>input!G84</f>
        <v>0</v>
      </c>
      <c r="W36" s="64">
        <f>input!H84</f>
        <v>0</v>
      </c>
      <c r="X36" s="64">
        <f>input!I84</f>
        <v>0</v>
      </c>
      <c r="Y36" s="64">
        <f>input!J84</f>
        <v>0</v>
      </c>
      <c r="Z36" s="64">
        <f>input!K84</f>
        <v>0</v>
      </c>
      <c r="AA36" s="64">
        <f>input!L84</f>
        <v>0</v>
      </c>
      <c r="AB36" s="64">
        <f>input!M84</f>
        <v>0</v>
      </c>
      <c r="AC36" s="64">
        <f>input!N84</f>
        <v>0</v>
      </c>
      <c r="AD36" s="63">
        <f>input!O84</f>
        <v>0</v>
      </c>
    </row>
    <row r="37" spans="1:30" x14ac:dyDescent="0.25">
      <c r="A37">
        <v>42.048622294627933</v>
      </c>
      <c r="G37" s="43"/>
      <c r="H37" s="43"/>
      <c r="I37" s="43"/>
      <c r="J37" s="43"/>
      <c r="M37" t="s">
        <v>151</v>
      </c>
      <c r="N37" t="s">
        <v>89</v>
      </c>
      <c r="O37" s="135">
        <v>-14432017.883050133</v>
      </c>
      <c r="Q37" s="59" t="str">
        <f t="shared" ref="Q37" si="23">Q21</f>
        <v>Montagem Interior</v>
      </c>
      <c r="R37" s="60" t="str">
        <f t="shared" si="20"/>
        <v>GPX</v>
      </c>
      <c r="S37" s="61">
        <f>input!D85</f>
        <v>3</v>
      </c>
      <c r="T37" s="61">
        <f>input!E85</f>
        <v>2</v>
      </c>
      <c r="U37" s="61">
        <f>input!F85</f>
        <v>7</v>
      </c>
      <c r="V37" s="61">
        <f>input!G85</f>
        <v>3</v>
      </c>
      <c r="W37" s="61">
        <f>input!H85</f>
        <v>6</v>
      </c>
      <c r="X37" s="61">
        <f>input!I85</f>
        <v>2</v>
      </c>
      <c r="Y37" s="61">
        <f>input!J85</f>
        <v>5</v>
      </c>
      <c r="Z37" s="61">
        <f>input!K85</f>
        <v>2</v>
      </c>
      <c r="AA37" s="61">
        <f>input!L85</f>
        <v>4</v>
      </c>
      <c r="AB37" s="61">
        <f>input!M85</f>
        <v>1</v>
      </c>
      <c r="AC37" s="61">
        <f>input!N85</f>
        <v>3</v>
      </c>
      <c r="AD37" s="60">
        <f>input!O85</f>
        <v>4</v>
      </c>
    </row>
    <row r="38" spans="1:30" x14ac:dyDescent="0.25">
      <c r="A38">
        <v>42.042162916986349</v>
      </c>
      <c r="G38" s="43"/>
      <c r="H38" s="43"/>
      <c r="I38" s="43"/>
      <c r="J38" s="43"/>
      <c r="M38" t="s">
        <v>151</v>
      </c>
      <c r="N38" t="s">
        <v>90</v>
      </c>
      <c r="O38" s="135">
        <v>-5960234.4761051163</v>
      </c>
      <c r="Q38" s="76" t="str">
        <f t="shared" ref="Q38" si="24">Q22</f>
        <v>Montagem Interior</v>
      </c>
      <c r="R38" s="62" t="str">
        <f t="shared" si="20"/>
        <v>SJK</v>
      </c>
      <c r="S38">
        <f>input!D86</f>
        <v>0</v>
      </c>
      <c r="T38">
        <f>input!E86</f>
        <v>0</v>
      </c>
      <c r="U38">
        <f>input!F86</f>
        <v>0</v>
      </c>
      <c r="V38">
        <f>input!G86</f>
        <v>0</v>
      </c>
      <c r="W38">
        <f>input!H86</f>
        <v>0</v>
      </c>
      <c r="X38">
        <f>input!I86</f>
        <v>0</v>
      </c>
      <c r="Y38">
        <f>input!J86</f>
        <v>0</v>
      </c>
      <c r="Z38">
        <f>input!K86</f>
        <v>0</v>
      </c>
      <c r="AA38">
        <f>input!L86</f>
        <v>0</v>
      </c>
      <c r="AB38">
        <f>input!M86</f>
        <v>0</v>
      </c>
      <c r="AC38">
        <f>input!N86</f>
        <v>0</v>
      </c>
      <c r="AD38" s="62">
        <f>input!O86</f>
        <v>0</v>
      </c>
    </row>
    <row r="39" spans="1:30" x14ac:dyDescent="0.25">
      <c r="A39">
        <v>42.215864888861361</v>
      </c>
      <c r="G39" s="43"/>
      <c r="H39" s="43"/>
      <c r="I39" s="43"/>
      <c r="J39" s="43"/>
      <c r="M39" t="s">
        <v>151</v>
      </c>
      <c r="N39" t="s">
        <v>91</v>
      </c>
      <c r="O39" s="135">
        <v>-10756475.242063742</v>
      </c>
      <c r="Q39" s="77" t="str">
        <f t="shared" ref="Q39" si="25">Q23</f>
        <v>Montagem Interior</v>
      </c>
      <c r="R39" s="63" t="str">
        <f t="shared" si="20"/>
        <v>MLB</v>
      </c>
      <c r="S39" s="64">
        <f>input!D87</f>
        <v>0</v>
      </c>
      <c r="T39" s="64">
        <f>input!E87</f>
        <v>0</v>
      </c>
      <c r="U39" s="64">
        <f>input!F87</f>
        <v>0</v>
      </c>
      <c r="V39" s="64">
        <f>input!G87</f>
        <v>0</v>
      </c>
      <c r="W39" s="64">
        <f>input!H87</f>
        <v>0</v>
      </c>
      <c r="X39" s="64">
        <f>input!I87</f>
        <v>0</v>
      </c>
      <c r="Y39" s="64">
        <f>input!J87</f>
        <v>0</v>
      </c>
      <c r="Z39" s="64">
        <f>input!K87</f>
        <v>0</v>
      </c>
      <c r="AA39" s="64">
        <f>input!L87</f>
        <v>0</v>
      </c>
      <c r="AB39" s="64">
        <f>input!M87</f>
        <v>0</v>
      </c>
      <c r="AC39" s="64">
        <f>input!N87</f>
        <v>0</v>
      </c>
      <c r="AD39" s="63">
        <f>input!O87</f>
        <v>0</v>
      </c>
    </row>
    <row r="40" spans="1:30" x14ac:dyDescent="0.25">
      <c r="A40">
        <v>45.782178147771866</v>
      </c>
      <c r="G40" s="43"/>
      <c r="H40" s="43"/>
      <c r="I40" s="43"/>
      <c r="J40" s="43"/>
      <c r="M40" t="s">
        <v>151</v>
      </c>
      <c r="N40" t="s">
        <v>92</v>
      </c>
      <c r="O40" s="135">
        <v>-4500000</v>
      </c>
      <c r="Q40" s="59" t="str">
        <f t="shared" ref="Q40" si="26">Q24</f>
        <v>Pintura</v>
      </c>
      <c r="R40" s="60" t="str">
        <f t="shared" si="20"/>
        <v>GPX</v>
      </c>
      <c r="S40" s="61">
        <f>input!D88</f>
        <v>0</v>
      </c>
      <c r="T40" s="61">
        <f>input!E88</f>
        <v>0</v>
      </c>
      <c r="U40" s="61">
        <f>input!F88</f>
        <v>0</v>
      </c>
      <c r="V40" s="61">
        <f>input!G88</f>
        <v>0</v>
      </c>
      <c r="W40" s="61">
        <f>input!H88</f>
        <v>0</v>
      </c>
      <c r="X40" s="61">
        <f>input!I88</f>
        <v>0</v>
      </c>
      <c r="Y40" s="61">
        <f>input!J88</f>
        <v>0</v>
      </c>
      <c r="Z40" s="61">
        <f>input!K88</f>
        <v>0</v>
      </c>
      <c r="AA40" s="61">
        <f>input!L88</f>
        <v>0</v>
      </c>
      <c r="AB40" s="61">
        <f>input!M88</f>
        <v>0</v>
      </c>
      <c r="AC40" s="61">
        <f>input!N88</f>
        <v>0</v>
      </c>
      <c r="AD40" s="60">
        <f>input!O88</f>
        <v>0</v>
      </c>
    </row>
    <row r="41" spans="1:30" x14ac:dyDescent="0.25">
      <c r="A41">
        <v>43.98754129388535</v>
      </c>
      <c r="G41" s="43"/>
      <c r="H41" s="43"/>
      <c r="I41" s="43"/>
      <c r="J41" s="43"/>
      <c r="M41" t="s">
        <v>151</v>
      </c>
      <c r="N41" t="s">
        <v>93</v>
      </c>
      <c r="O41" s="135">
        <v>-5500000</v>
      </c>
      <c r="Q41" s="76" t="str">
        <f t="shared" ref="Q41" si="27">Q25</f>
        <v>Pintura</v>
      </c>
      <c r="R41" s="62" t="str">
        <f t="shared" si="20"/>
        <v>SJK</v>
      </c>
      <c r="S41">
        <f>input!D89</f>
        <v>3</v>
      </c>
      <c r="T41">
        <f>input!E89</f>
        <v>2</v>
      </c>
      <c r="U41">
        <f>input!F89</f>
        <v>5</v>
      </c>
      <c r="V41">
        <f>input!G89</f>
        <v>3</v>
      </c>
      <c r="W41">
        <f>input!H89</f>
        <v>5</v>
      </c>
      <c r="X41">
        <f>input!I89</f>
        <v>2</v>
      </c>
      <c r="Y41">
        <f>input!J89</f>
        <v>5</v>
      </c>
      <c r="Z41">
        <f>input!K89</f>
        <v>2</v>
      </c>
      <c r="AA41">
        <f>input!L89</f>
        <v>4</v>
      </c>
      <c r="AB41">
        <f>input!M89</f>
        <v>1</v>
      </c>
      <c r="AC41">
        <f>input!N89</f>
        <v>3</v>
      </c>
      <c r="AD41" s="62">
        <f>input!O89</f>
        <v>4</v>
      </c>
    </row>
    <row r="42" spans="1:30" x14ac:dyDescent="0.25">
      <c r="A42">
        <v>42.450920680807265</v>
      </c>
      <c r="G42" s="43"/>
      <c r="H42" s="43"/>
      <c r="I42" s="43"/>
      <c r="J42" s="43"/>
      <c r="M42" t="s">
        <v>151</v>
      </c>
      <c r="N42" t="s">
        <v>44</v>
      </c>
      <c r="O42" s="135">
        <v>-90000000</v>
      </c>
      <c r="Q42" s="77" t="str">
        <f t="shared" ref="Q42" si="28">Q26</f>
        <v>Pintura</v>
      </c>
      <c r="R42" s="63" t="str">
        <f t="shared" si="20"/>
        <v>MLB</v>
      </c>
      <c r="S42" s="64">
        <f>input!D90</f>
        <v>0</v>
      </c>
      <c r="T42" s="64">
        <f>input!E90</f>
        <v>0</v>
      </c>
      <c r="U42" s="64">
        <f>input!F90</f>
        <v>2</v>
      </c>
      <c r="V42" s="64">
        <f>input!G90</f>
        <v>0</v>
      </c>
      <c r="W42" s="64">
        <f>input!H90</f>
        <v>1</v>
      </c>
      <c r="X42" s="64">
        <f>input!I90</f>
        <v>0</v>
      </c>
      <c r="Y42" s="64">
        <f>input!J90</f>
        <v>0</v>
      </c>
      <c r="Z42" s="64">
        <f>input!K90</f>
        <v>0</v>
      </c>
      <c r="AA42" s="64">
        <f>input!L90</f>
        <v>0</v>
      </c>
      <c r="AB42" s="64">
        <f>input!M90</f>
        <v>0</v>
      </c>
      <c r="AC42" s="64">
        <f>input!N90</f>
        <v>0</v>
      </c>
      <c r="AD42" s="63">
        <f>input!O90</f>
        <v>0</v>
      </c>
    </row>
    <row r="43" spans="1:30" x14ac:dyDescent="0.25">
      <c r="A43">
        <v>45.836296140418739</v>
      </c>
      <c r="G43" s="43"/>
      <c r="H43" s="43"/>
      <c r="I43" s="43"/>
      <c r="J43" s="43"/>
      <c r="M43" t="s">
        <v>151</v>
      </c>
      <c r="N43" t="s">
        <v>94</v>
      </c>
      <c r="O43" s="135">
        <v>0</v>
      </c>
      <c r="Q43" s="59" t="str">
        <f t="shared" ref="Q43" si="29">Q27</f>
        <v>Voo Prod</v>
      </c>
      <c r="R43" s="60" t="str">
        <f t="shared" si="20"/>
        <v>GPX</v>
      </c>
      <c r="S43" s="61">
        <f>input!D91</f>
        <v>0</v>
      </c>
      <c r="T43" s="61">
        <f>input!E91</f>
        <v>0</v>
      </c>
      <c r="U43" s="61">
        <f>input!F91</f>
        <v>0</v>
      </c>
      <c r="V43" s="61">
        <f>input!G91</f>
        <v>0</v>
      </c>
      <c r="W43" s="61">
        <f>input!H91</f>
        <v>0</v>
      </c>
      <c r="X43" s="61">
        <f>input!I91</f>
        <v>0</v>
      </c>
      <c r="Y43" s="61">
        <f>input!J91</f>
        <v>0</v>
      </c>
      <c r="Z43" s="61">
        <f>input!K91</f>
        <v>0</v>
      </c>
      <c r="AA43" s="61">
        <f>input!L91</f>
        <v>0</v>
      </c>
      <c r="AB43" s="61">
        <f>input!M91</f>
        <v>0</v>
      </c>
      <c r="AC43" s="61">
        <f>input!N91</f>
        <v>0</v>
      </c>
      <c r="AD43" s="60">
        <f>input!O91</f>
        <v>0</v>
      </c>
    </row>
    <row r="44" spans="1:30" x14ac:dyDescent="0.25">
      <c r="A44">
        <v>42.013210431109783</v>
      </c>
      <c r="G44" s="43"/>
      <c r="H44" s="43"/>
      <c r="I44" s="43"/>
      <c r="J44" s="43"/>
      <c r="M44" t="s">
        <v>151</v>
      </c>
      <c r="N44" t="s">
        <v>95</v>
      </c>
      <c r="O44" s="135">
        <v>14320084.833421513</v>
      </c>
      <c r="Q44" s="76" t="str">
        <f t="shared" ref="Q44" si="30">Q28</f>
        <v>Voo Prod</v>
      </c>
      <c r="R44" s="62" t="str">
        <f t="shared" si="20"/>
        <v>SJK</v>
      </c>
      <c r="S44">
        <f>input!D92</f>
        <v>0</v>
      </c>
      <c r="T44">
        <f>input!E92</f>
        <v>0</v>
      </c>
      <c r="U44">
        <f>input!F92</f>
        <v>0</v>
      </c>
      <c r="V44">
        <f>input!G92</f>
        <v>0</v>
      </c>
      <c r="W44">
        <f>input!H92</f>
        <v>0</v>
      </c>
      <c r="X44">
        <f>input!I92</f>
        <v>0</v>
      </c>
      <c r="Y44">
        <f>input!J92</f>
        <v>0</v>
      </c>
      <c r="Z44">
        <f>input!K92</f>
        <v>0</v>
      </c>
      <c r="AA44">
        <f>input!L92</f>
        <v>0</v>
      </c>
      <c r="AB44">
        <f>input!M92</f>
        <v>0</v>
      </c>
      <c r="AC44">
        <f>input!N92</f>
        <v>0</v>
      </c>
      <c r="AD44" s="62">
        <f>input!O92</f>
        <v>0</v>
      </c>
    </row>
    <row r="45" spans="1:30" x14ac:dyDescent="0.25">
      <c r="A45">
        <v>42.988321276070472</v>
      </c>
      <c r="G45" s="43"/>
      <c r="H45" s="43"/>
      <c r="I45" s="43"/>
      <c r="J45" s="43"/>
      <c r="M45" t="s">
        <v>151</v>
      </c>
      <c r="N45" t="s">
        <v>96</v>
      </c>
      <c r="O45" s="136">
        <v>2.5571580059681274E-2</v>
      </c>
      <c r="Q45" s="77" t="str">
        <f t="shared" ref="Q45" si="31">Q29</f>
        <v>Voo Prod</v>
      </c>
      <c r="R45" s="63" t="str">
        <f t="shared" si="20"/>
        <v>MLB</v>
      </c>
      <c r="S45" s="64">
        <f>input!D93</f>
        <v>3</v>
      </c>
      <c r="T45" s="64">
        <f>input!E93</f>
        <v>2</v>
      </c>
      <c r="U45" s="64">
        <f>input!F93</f>
        <v>7</v>
      </c>
      <c r="V45" s="64">
        <f>input!G93</f>
        <v>3</v>
      </c>
      <c r="W45" s="64">
        <f>input!H93</f>
        <v>6</v>
      </c>
      <c r="X45" s="64">
        <f>input!I93</f>
        <v>2</v>
      </c>
      <c r="Y45" s="64">
        <f>input!J93</f>
        <v>5</v>
      </c>
      <c r="Z45" s="64">
        <f>input!K93</f>
        <v>2</v>
      </c>
      <c r="AA45" s="64">
        <f>input!L93</f>
        <v>4</v>
      </c>
      <c r="AB45" s="64">
        <f>input!M93</f>
        <v>1</v>
      </c>
      <c r="AC45" s="64">
        <f>input!N93</f>
        <v>3</v>
      </c>
      <c r="AD45" s="63">
        <f>input!O93</f>
        <v>4</v>
      </c>
    </row>
    <row r="46" spans="1:30" x14ac:dyDescent="0.25">
      <c r="A46">
        <v>44.060836613581628</v>
      </c>
      <c r="G46" s="43"/>
      <c r="H46" s="43"/>
      <c r="I46" s="43"/>
      <c r="J46" s="43"/>
      <c r="M46" t="s">
        <v>151</v>
      </c>
    </row>
    <row r="47" spans="1:30" x14ac:dyDescent="0.25">
      <c r="A47">
        <v>44.623439383166044</v>
      </c>
      <c r="G47" s="43"/>
      <c r="H47" s="43"/>
      <c r="I47" s="43"/>
      <c r="J47" s="43"/>
      <c r="M47" t="s">
        <v>151</v>
      </c>
      <c r="Q47" s="65" t="s">
        <v>147</v>
      </c>
      <c r="R47" s="66">
        <f>SUM(S47:AD47)</f>
        <v>42</v>
      </c>
      <c r="S47" s="66">
        <f>SUM(S43:S45)</f>
        <v>3</v>
      </c>
      <c r="T47" s="66">
        <f t="shared" ref="T47:AD47" si="32">SUM(T43:T45)</f>
        <v>2</v>
      </c>
      <c r="U47" s="66">
        <f t="shared" si="32"/>
        <v>7</v>
      </c>
      <c r="V47" s="66">
        <f t="shared" si="32"/>
        <v>3</v>
      </c>
      <c r="W47" s="66">
        <f t="shared" si="32"/>
        <v>6</v>
      </c>
      <c r="X47" s="66">
        <f t="shared" si="32"/>
        <v>2</v>
      </c>
      <c r="Y47" s="66">
        <f t="shared" si="32"/>
        <v>5</v>
      </c>
      <c r="Z47" s="66">
        <f t="shared" si="32"/>
        <v>2</v>
      </c>
      <c r="AA47" s="66">
        <f t="shared" si="32"/>
        <v>4</v>
      </c>
      <c r="AB47" s="66">
        <f t="shared" si="32"/>
        <v>1</v>
      </c>
      <c r="AC47" s="66">
        <f t="shared" si="32"/>
        <v>3</v>
      </c>
      <c r="AD47" s="67">
        <f t="shared" si="32"/>
        <v>4</v>
      </c>
    </row>
    <row r="48" spans="1:30" x14ac:dyDescent="0.25">
      <c r="A48">
        <v>43.211876770264119</v>
      </c>
      <c r="G48" s="43"/>
      <c r="H48" s="43"/>
      <c r="I48" s="43"/>
      <c r="J48" s="43"/>
      <c r="M48" t="s">
        <v>151</v>
      </c>
      <c r="Q48" s="65" t="s">
        <v>149</v>
      </c>
      <c r="R48" s="66">
        <f>SUM(S48:AD48)</f>
        <v>0</v>
      </c>
      <c r="S48" s="66">
        <f>IF(input!$D$68=1,S39,S42)</f>
        <v>0</v>
      </c>
      <c r="T48" s="66">
        <f>IF(input!$D$68=1,T39,T42)</f>
        <v>0</v>
      </c>
      <c r="U48" s="66">
        <f>IF(input!$D$68=1,U39,U42)</f>
        <v>0</v>
      </c>
      <c r="V48" s="66">
        <f>IF(input!$D$68=1,V39,V42)</f>
        <v>0</v>
      </c>
      <c r="W48" s="66">
        <f>IF(input!$D$68=1,W39,W42)</f>
        <v>0</v>
      </c>
      <c r="X48" s="66">
        <f>IF(input!$D$68=1,X39,X42)</f>
        <v>0</v>
      </c>
      <c r="Y48" s="66">
        <f>IF(input!$D$68=1,Y39,Y42)</f>
        <v>0</v>
      </c>
      <c r="Z48" s="66">
        <f>IF(input!$D$68=1,Z39,Z42)</f>
        <v>0</v>
      </c>
      <c r="AA48" s="66">
        <f>IF(input!$D$68=1,AA39,AA42)</f>
        <v>0</v>
      </c>
      <c r="AB48" s="66">
        <f>IF(input!$D$68=1,AB39,AB42)</f>
        <v>0</v>
      </c>
      <c r="AC48" s="66">
        <f>IF(input!$D$68=1,AC39,AC42)</f>
        <v>0</v>
      </c>
      <c r="AD48" s="67">
        <f>IF(input!$D$68=1,AD39,AD42)</f>
        <v>0</v>
      </c>
    </row>
    <row r="49" spans="1:18" x14ac:dyDescent="0.25">
      <c r="A49">
        <v>41.618520932018818</v>
      </c>
      <c r="G49" s="43"/>
      <c r="H49" s="43"/>
      <c r="I49" s="43"/>
      <c r="J49" s="43"/>
      <c r="M49" t="s">
        <v>151</v>
      </c>
      <c r="Q49" t="s">
        <v>146</v>
      </c>
      <c r="R49">
        <v>0.25</v>
      </c>
    </row>
    <row r="50" spans="1:18" x14ac:dyDescent="0.25">
      <c r="A50">
        <v>45.750111710691719</v>
      </c>
      <c r="G50" s="43"/>
      <c r="H50" s="43"/>
      <c r="I50" s="43"/>
      <c r="J50" s="43"/>
    </row>
    <row r="51" spans="1:18" x14ac:dyDescent="0.25">
      <c r="A51">
        <v>44.369624285261956</v>
      </c>
      <c r="G51" s="43"/>
      <c r="H51" s="43"/>
      <c r="I51" s="43"/>
      <c r="J51" s="43"/>
    </row>
    <row r="52" spans="1:18" x14ac:dyDescent="0.25">
      <c r="A52">
        <v>45.528359667464969</v>
      </c>
      <c r="G52" s="43"/>
      <c r="H52" s="43"/>
      <c r="I52" s="43"/>
      <c r="J52" s="43"/>
    </row>
    <row r="53" spans="1:18" x14ac:dyDescent="0.25">
      <c r="A53">
        <v>44.656682429445596</v>
      </c>
      <c r="G53" s="43"/>
      <c r="H53" s="43"/>
      <c r="I53" s="43"/>
      <c r="J53" s="43"/>
    </row>
    <row r="54" spans="1:18" x14ac:dyDescent="0.25">
      <c r="A54">
        <v>43.192952808828863</v>
      </c>
      <c r="G54" s="43"/>
      <c r="H54" s="43"/>
      <c r="I54" s="43"/>
      <c r="J54" s="43"/>
    </row>
    <row r="55" spans="1:18" x14ac:dyDescent="0.25">
      <c r="A55">
        <v>41.845741721056314</v>
      </c>
      <c r="G55" s="43"/>
      <c r="H55" s="43"/>
      <c r="I55" s="43"/>
      <c r="J55" s="43"/>
    </row>
    <row r="56" spans="1:18" x14ac:dyDescent="0.25">
      <c r="A56">
        <v>44.136227127570599</v>
      </c>
      <c r="G56" s="43"/>
      <c r="H56" s="43"/>
      <c r="I56" s="43"/>
      <c r="J56" s="43"/>
    </row>
    <row r="57" spans="1:18" x14ac:dyDescent="0.25">
      <c r="A57">
        <v>44.021713123535839</v>
      </c>
      <c r="G57" s="43"/>
      <c r="H57" s="43"/>
      <c r="I57" s="43"/>
      <c r="J57" s="43"/>
    </row>
    <row r="58" spans="1:18" x14ac:dyDescent="0.25">
      <c r="A58">
        <v>43.560982162294927</v>
      </c>
      <c r="G58" s="43"/>
      <c r="H58" s="43"/>
      <c r="I58" s="43"/>
      <c r="J58" s="43"/>
    </row>
    <row r="59" spans="1:18" x14ac:dyDescent="0.25">
      <c r="A59">
        <v>44.681456361975521</v>
      </c>
      <c r="G59" s="43"/>
      <c r="H59" s="43"/>
      <c r="I59" s="43"/>
      <c r="J59" s="43"/>
    </row>
    <row r="60" spans="1:18" x14ac:dyDescent="0.25">
      <c r="A60">
        <v>44.06135856210193</v>
      </c>
      <c r="G60" s="43"/>
      <c r="H60" s="43"/>
      <c r="I60" s="43"/>
      <c r="J60" s="43"/>
    </row>
    <row r="61" spans="1:18" x14ac:dyDescent="0.25">
      <c r="A61">
        <v>43.653486907495527</v>
      </c>
      <c r="G61" s="43"/>
      <c r="H61" s="43"/>
      <c r="I61" s="43"/>
      <c r="J61" s="43"/>
    </row>
    <row r="62" spans="1:18" x14ac:dyDescent="0.25">
      <c r="A62">
        <v>45.128540969593672</v>
      </c>
      <c r="G62" s="43"/>
      <c r="H62" s="43"/>
      <c r="I62" s="43"/>
      <c r="J62" s="43"/>
    </row>
    <row r="63" spans="1:18" x14ac:dyDescent="0.25">
      <c r="A63">
        <v>43.403484462440524</v>
      </c>
      <c r="G63" s="43"/>
      <c r="H63" s="43"/>
      <c r="I63" s="43"/>
      <c r="J63" s="43"/>
    </row>
    <row r="64" spans="1:18" x14ac:dyDescent="0.25">
      <c r="A64">
        <v>45.168317232262197</v>
      </c>
      <c r="G64" s="43"/>
      <c r="H64" s="43"/>
      <c r="I64" s="43"/>
      <c r="J64" s="43"/>
    </row>
    <row r="65" spans="1:10" x14ac:dyDescent="0.25">
      <c r="A65">
        <v>44.691842551261601</v>
      </c>
      <c r="G65" s="43"/>
      <c r="H65" s="43"/>
      <c r="I65" s="43"/>
      <c r="J65" s="43"/>
    </row>
    <row r="66" spans="1:10" x14ac:dyDescent="0.25">
      <c r="A66">
        <v>43.242063822095425</v>
      </c>
      <c r="G66" s="43"/>
      <c r="H66" s="43"/>
      <c r="I66" s="43"/>
      <c r="J66" s="43"/>
    </row>
    <row r="67" spans="1:10" x14ac:dyDescent="0.25">
      <c r="A67">
        <v>44.56467023210746</v>
      </c>
      <c r="G67" s="43"/>
      <c r="H67" s="43"/>
      <c r="I67" s="43"/>
      <c r="J67" s="43"/>
    </row>
    <row r="68" spans="1:10" x14ac:dyDescent="0.25">
      <c r="A68">
        <v>44.17329638643497</v>
      </c>
      <c r="G68" s="43"/>
      <c r="H68" s="43"/>
      <c r="I68" s="43"/>
      <c r="J68" s="43"/>
    </row>
    <row r="69" spans="1:10" x14ac:dyDescent="0.25">
      <c r="A69">
        <v>41.319808153755993</v>
      </c>
      <c r="G69" s="43"/>
      <c r="H69" s="43"/>
      <c r="I69" s="43"/>
      <c r="J69" s="43"/>
    </row>
    <row r="70" spans="1:10" x14ac:dyDescent="0.25">
      <c r="A70">
        <v>44.190585181901305</v>
      </c>
      <c r="G70" s="43"/>
      <c r="H70" s="43"/>
      <c r="I70" s="43"/>
      <c r="J70" s="43"/>
    </row>
    <row r="71" spans="1:10" x14ac:dyDescent="0.25">
      <c r="A71">
        <v>45.763497085058688</v>
      </c>
      <c r="G71" s="43"/>
      <c r="H71" s="43"/>
      <c r="I71" s="43"/>
      <c r="J71" s="43"/>
    </row>
    <row r="72" spans="1:10" x14ac:dyDescent="0.25">
      <c r="A72">
        <v>41.698624807262988</v>
      </c>
      <c r="G72" s="43"/>
      <c r="H72" s="43"/>
      <c r="I72" s="43"/>
      <c r="J72" s="43"/>
    </row>
    <row r="73" spans="1:10" x14ac:dyDescent="0.25">
      <c r="A73">
        <v>43.7741335138534</v>
      </c>
      <c r="G73" s="43"/>
      <c r="H73" s="43"/>
      <c r="I73" s="43"/>
      <c r="J73" s="43"/>
    </row>
    <row r="74" spans="1:10" x14ac:dyDescent="0.25">
      <c r="A74">
        <v>44.20590938268635</v>
      </c>
      <c r="G74" s="43"/>
      <c r="H74" s="43"/>
      <c r="I74" s="43"/>
      <c r="J74" s="43"/>
    </row>
    <row r="75" spans="1:10" x14ac:dyDescent="0.25">
      <c r="A75">
        <v>45.458481362408193</v>
      </c>
      <c r="G75" s="43"/>
      <c r="H75" s="43"/>
      <c r="I75" s="43"/>
      <c r="J75" s="43"/>
    </row>
    <row r="76" spans="1:10" x14ac:dyDescent="0.25">
      <c r="A76">
        <v>41.23897680099514</v>
      </c>
      <c r="G76" s="43"/>
      <c r="H76" s="43"/>
      <c r="I76" s="43"/>
      <c r="J76" s="43"/>
    </row>
    <row r="77" spans="1:10" x14ac:dyDescent="0.25">
      <c r="A77">
        <v>45.442611023645995</v>
      </c>
      <c r="G77" s="43"/>
      <c r="H77" s="43"/>
      <c r="I77" s="43"/>
      <c r="J77" s="43"/>
    </row>
    <row r="78" spans="1:10" x14ac:dyDescent="0.25">
      <c r="A78">
        <v>44.7654974412877</v>
      </c>
      <c r="G78" s="43"/>
      <c r="H78" s="43"/>
      <c r="I78" s="43"/>
      <c r="J78" s="43"/>
    </row>
    <row r="79" spans="1:10" x14ac:dyDescent="0.25">
      <c r="A79">
        <v>45.767082183570622</v>
      </c>
      <c r="G79" s="43"/>
      <c r="H79" s="43"/>
      <c r="I79" s="43"/>
      <c r="J79" s="43"/>
    </row>
    <row r="80" spans="1:10" x14ac:dyDescent="0.25">
      <c r="A80">
        <v>44.53544535734472</v>
      </c>
      <c r="G80" s="43"/>
      <c r="H80" s="43"/>
      <c r="I80" s="43"/>
      <c r="J80" s="43"/>
    </row>
    <row r="81" spans="1:10" x14ac:dyDescent="0.25">
      <c r="A81">
        <v>43.006281613576888</v>
      </c>
      <c r="G81" s="43"/>
      <c r="H81" s="43"/>
      <c r="I81" s="43"/>
      <c r="J81" s="43"/>
    </row>
    <row r="82" spans="1:10" x14ac:dyDescent="0.25">
      <c r="A82">
        <v>44.484287402034788</v>
      </c>
      <c r="G82" s="43"/>
      <c r="H82" s="43"/>
      <c r="I82" s="43"/>
      <c r="J82" s="43"/>
    </row>
    <row r="83" spans="1:10" x14ac:dyDescent="0.25">
      <c r="A83">
        <v>44.176402061713901</v>
      </c>
      <c r="G83" s="43"/>
      <c r="H83" s="43"/>
      <c r="I83" s="43"/>
      <c r="J83" s="43"/>
    </row>
    <row r="84" spans="1:10" x14ac:dyDescent="0.25">
      <c r="A84">
        <v>43.84685029079327</v>
      </c>
      <c r="G84" s="43"/>
      <c r="H84" s="43"/>
      <c r="I84" s="43"/>
      <c r="J84" s="43"/>
    </row>
    <row r="85" spans="1:10" x14ac:dyDescent="0.25">
      <c r="A85">
        <v>44.055652741501213</v>
      </c>
      <c r="G85" s="43"/>
      <c r="H85" s="43"/>
      <c r="I85" s="43"/>
      <c r="J85" s="43"/>
    </row>
    <row r="86" spans="1:10" x14ac:dyDescent="0.25">
      <c r="A86">
        <v>42.242881011288645</v>
      </c>
      <c r="G86" s="43"/>
      <c r="H86" s="43"/>
      <c r="I86" s="43"/>
      <c r="J86" s="43"/>
    </row>
    <row r="87" spans="1:10" x14ac:dyDescent="0.25">
      <c r="A87">
        <v>44.799890159733984</v>
      </c>
      <c r="G87" s="43"/>
      <c r="H87" s="43"/>
      <c r="I87" s="43"/>
      <c r="J87" s="43"/>
    </row>
    <row r="88" spans="1:10" x14ac:dyDescent="0.25">
      <c r="A88">
        <v>43.271021576670798</v>
      </c>
      <c r="G88" s="43"/>
      <c r="H88" s="43"/>
      <c r="I88" s="43"/>
      <c r="J88" s="43"/>
    </row>
    <row r="89" spans="1:10" x14ac:dyDescent="0.25">
      <c r="A89">
        <v>41.263464905917466</v>
      </c>
      <c r="G89" s="43"/>
      <c r="H89" s="43"/>
      <c r="I89" s="43"/>
      <c r="J89" s="43"/>
    </row>
    <row r="90" spans="1:10" x14ac:dyDescent="0.25">
      <c r="A90">
        <v>44.125288573580889</v>
      </c>
      <c r="G90" s="43"/>
      <c r="H90" s="43"/>
      <c r="I90" s="43"/>
      <c r="J90" s="43"/>
    </row>
    <row r="91" spans="1:10" x14ac:dyDescent="0.25">
      <c r="A91">
        <v>44.252576348221091</v>
      </c>
      <c r="G91" s="43"/>
      <c r="H91" s="43"/>
      <c r="I91" s="43"/>
      <c r="J91" s="43"/>
    </row>
    <row r="92" spans="1:10" x14ac:dyDescent="0.25">
      <c r="A92">
        <v>44.974828837400139</v>
      </c>
      <c r="G92" s="43"/>
      <c r="H92" s="43"/>
      <c r="I92" s="43"/>
      <c r="J92" s="43"/>
    </row>
    <row r="93" spans="1:10" x14ac:dyDescent="0.25">
      <c r="A93">
        <v>45.322858473886399</v>
      </c>
      <c r="G93" s="43"/>
      <c r="H93" s="43"/>
      <c r="I93" s="43"/>
      <c r="J93" s="43"/>
    </row>
    <row r="94" spans="1:10" x14ac:dyDescent="0.25">
      <c r="A94">
        <v>44.639665295010268</v>
      </c>
      <c r="G94" s="43"/>
      <c r="H94" s="43"/>
      <c r="I94" s="43"/>
      <c r="J94" s="43"/>
    </row>
    <row r="95" spans="1:10" x14ac:dyDescent="0.25">
      <c r="A95">
        <v>45.767622692446501</v>
      </c>
      <c r="G95" s="43"/>
      <c r="H95" s="43"/>
      <c r="I95" s="43"/>
      <c r="J95" s="43"/>
    </row>
    <row r="96" spans="1:10" x14ac:dyDescent="0.25">
      <c r="A96">
        <v>41.253836402916612</v>
      </c>
      <c r="G96" s="43"/>
      <c r="H96" s="43"/>
      <c r="I96" s="43"/>
      <c r="J96" s="43"/>
    </row>
    <row r="97" spans="1:10" x14ac:dyDescent="0.25">
      <c r="A97">
        <v>45.452084190327582</v>
      </c>
      <c r="G97" s="43"/>
      <c r="H97" s="43"/>
      <c r="I97" s="43"/>
      <c r="J97" s="43"/>
    </row>
    <row r="98" spans="1:10" x14ac:dyDescent="0.25">
      <c r="A98">
        <v>43.058599474177448</v>
      </c>
      <c r="G98" s="43"/>
      <c r="H98" s="43"/>
      <c r="I98" s="43"/>
      <c r="J98" s="43"/>
    </row>
    <row r="99" spans="1:10" x14ac:dyDescent="0.25">
      <c r="A99">
        <v>45.192629424582272</v>
      </c>
      <c r="G99" s="43"/>
      <c r="H99" s="43"/>
      <c r="I99" s="43"/>
      <c r="J99" s="43"/>
    </row>
    <row r="100" spans="1:10" x14ac:dyDescent="0.25">
      <c r="A100">
        <v>44.513215539970069</v>
      </c>
      <c r="G100" s="43"/>
      <c r="H100" s="43"/>
      <c r="I100" s="43"/>
      <c r="J100" s="43"/>
    </row>
    <row r="101" spans="1:10" x14ac:dyDescent="0.25">
      <c r="A101">
        <v>45.06595537598723</v>
      </c>
      <c r="G101" s="43"/>
      <c r="H101" s="43"/>
      <c r="I101" s="43"/>
      <c r="J101" s="43"/>
    </row>
    <row r="102" spans="1:10" x14ac:dyDescent="0.25">
      <c r="A102">
        <v>44.542119262125105</v>
      </c>
      <c r="G102" s="43"/>
      <c r="H102" s="43"/>
      <c r="I102" s="43"/>
      <c r="J102" s="43"/>
    </row>
    <row r="103" spans="1:10" x14ac:dyDescent="0.25">
      <c r="A103">
        <v>44.531291151939392</v>
      </c>
      <c r="G103" s="43"/>
      <c r="H103" s="43"/>
      <c r="I103" s="43"/>
      <c r="J103" s="43"/>
    </row>
    <row r="104" spans="1:10" x14ac:dyDescent="0.25">
      <c r="A104">
        <v>43.109339664233772</v>
      </c>
      <c r="G104" s="43"/>
      <c r="H104" s="43"/>
      <c r="I104" s="43"/>
      <c r="J104" s="43"/>
    </row>
    <row r="105" spans="1:10" x14ac:dyDescent="0.25">
      <c r="A105">
        <v>42.258539989104271</v>
      </c>
      <c r="G105" s="43"/>
      <c r="H105" s="43"/>
      <c r="I105" s="43"/>
      <c r="J105" s="43"/>
    </row>
    <row r="106" spans="1:10" x14ac:dyDescent="0.25">
      <c r="A106">
        <v>45.725530583066728</v>
      </c>
      <c r="G106" s="43"/>
      <c r="H106" s="43"/>
      <c r="I106" s="43"/>
      <c r="J106" s="43"/>
    </row>
    <row r="107" spans="1:10" x14ac:dyDescent="0.25">
      <c r="A107">
        <v>45.466906701817216</v>
      </c>
      <c r="G107" s="43"/>
      <c r="H107" s="43"/>
      <c r="I107" s="43"/>
      <c r="J107" s="43"/>
    </row>
    <row r="108" spans="1:10" x14ac:dyDescent="0.25">
      <c r="A108">
        <v>41.356731873548327</v>
      </c>
      <c r="G108" s="43"/>
      <c r="H108" s="43"/>
      <c r="I108" s="43"/>
      <c r="J108" s="43"/>
    </row>
    <row r="109" spans="1:10" x14ac:dyDescent="0.25">
      <c r="A109">
        <v>45.35864254179269</v>
      </c>
      <c r="G109" s="43"/>
      <c r="H109" s="43"/>
      <c r="I109" s="43"/>
      <c r="J109" s="43"/>
    </row>
    <row r="110" spans="1:10" x14ac:dyDescent="0.25">
      <c r="A110">
        <v>41.980449251225409</v>
      </c>
      <c r="G110" s="43"/>
      <c r="H110" s="43"/>
      <c r="I110" s="43"/>
      <c r="J110" s="43"/>
    </row>
    <row r="111" spans="1:10" x14ac:dyDescent="0.25">
      <c r="A111">
        <v>41.305778744368169</v>
      </c>
      <c r="G111" s="43"/>
      <c r="H111" s="43"/>
      <c r="I111" s="43"/>
      <c r="J111" s="43"/>
    </row>
    <row r="112" spans="1:10" x14ac:dyDescent="0.25">
      <c r="A112">
        <v>45.123100710619511</v>
      </c>
      <c r="G112" s="43"/>
      <c r="H112" s="43"/>
      <c r="I112" s="43"/>
      <c r="J112" s="43"/>
    </row>
    <row r="113" spans="1:10" x14ac:dyDescent="0.25">
      <c r="A113">
        <v>44.02672942692196</v>
      </c>
      <c r="G113" s="43"/>
      <c r="H113" s="43"/>
      <c r="I113" s="43"/>
      <c r="J113" s="43"/>
    </row>
    <row r="114" spans="1:10" x14ac:dyDescent="0.25">
      <c r="A114">
        <v>44.776376483710408</v>
      </c>
      <c r="G114" s="43"/>
      <c r="H114" s="43"/>
      <c r="I114" s="43"/>
      <c r="J114" s="43"/>
    </row>
    <row r="115" spans="1:10" x14ac:dyDescent="0.25">
      <c r="A115">
        <v>44.640759739567187</v>
      </c>
      <c r="G115" s="43"/>
      <c r="H115" s="43"/>
      <c r="I115" s="43"/>
      <c r="J115" s="43"/>
    </row>
    <row r="116" spans="1:10" x14ac:dyDescent="0.25">
      <c r="A116">
        <v>45.501062392456589</v>
      </c>
      <c r="G116" s="43"/>
      <c r="H116" s="43"/>
      <c r="I116" s="43"/>
      <c r="J116" s="43"/>
    </row>
    <row r="117" spans="1:10" x14ac:dyDescent="0.25">
      <c r="A117">
        <v>45.046818148243425</v>
      </c>
      <c r="G117" s="43"/>
      <c r="H117" s="43"/>
      <c r="I117" s="43"/>
      <c r="J117" s="43"/>
    </row>
    <row r="118" spans="1:10" x14ac:dyDescent="0.25">
      <c r="A118">
        <v>44.817695720337333</v>
      </c>
      <c r="G118" s="43"/>
      <c r="H118" s="43"/>
      <c r="I118" s="43"/>
      <c r="J118" s="43"/>
    </row>
    <row r="119" spans="1:10" x14ac:dyDescent="0.25">
      <c r="A119">
        <v>43.553978484422622</v>
      </c>
      <c r="G119" s="43"/>
      <c r="H119" s="43"/>
      <c r="I119" s="43"/>
      <c r="J119" s="43"/>
    </row>
    <row r="120" spans="1:10" x14ac:dyDescent="0.25">
      <c r="A120">
        <v>43.797462544854405</v>
      </c>
      <c r="G120" s="43"/>
      <c r="H120" s="43"/>
      <c r="I120" s="43"/>
      <c r="J120" s="43"/>
    </row>
    <row r="121" spans="1:10" x14ac:dyDescent="0.25">
      <c r="A121">
        <v>41.961205700543431</v>
      </c>
      <c r="G121" s="43"/>
      <c r="H121" s="43"/>
      <c r="I121" s="43"/>
      <c r="J121" s="43"/>
    </row>
    <row r="122" spans="1:10" x14ac:dyDescent="0.25">
      <c r="A122">
        <v>44.545435379984198</v>
      </c>
      <c r="G122" s="43"/>
      <c r="H122" s="43"/>
      <c r="I122" s="43"/>
      <c r="J122" s="43"/>
    </row>
    <row r="123" spans="1:10" x14ac:dyDescent="0.25">
      <c r="A123">
        <v>41.173887230618178</v>
      </c>
      <c r="G123" s="43"/>
      <c r="H123" s="43"/>
      <c r="I123" s="43"/>
      <c r="J123" s="43"/>
    </row>
    <row r="124" spans="1:10" x14ac:dyDescent="0.25">
      <c r="A124">
        <v>45.117196893978686</v>
      </c>
      <c r="G124" s="43"/>
      <c r="H124" s="43"/>
      <c r="I124" s="43"/>
      <c r="J124" s="43"/>
    </row>
    <row r="125" spans="1:10" x14ac:dyDescent="0.25">
      <c r="A125">
        <v>45.233795783166528</v>
      </c>
      <c r="G125" s="43"/>
      <c r="H125" s="43"/>
      <c r="I125" s="43"/>
      <c r="J125" s="43"/>
    </row>
    <row r="126" spans="1:10" x14ac:dyDescent="0.25">
      <c r="A126">
        <v>41.160197641788841</v>
      </c>
      <c r="G126" s="43"/>
      <c r="H126" s="43"/>
      <c r="I126" s="43"/>
      <c r="J126" s="43"/>
    </row>
    <row r="127" spans="1:10" x14ac:dyDescent="0.25">
      <c r="A127">
        <v>45.294973987088177</v>
      </c>
      <c r="G127" s="43"/>
      <c r="H127" s="43"/>
      <c r="I127" s="43"/>
      <c r="J127" s="43"/>
    </row>
    <row r="128" spans="1:10" x14ac:dyDescent="0.25">
      <c r="A128">
        <v>44.882659572854635</v>
      </c>
      <c r="G128" s="43"/>
      <c r="H128" s="43"/>
      <c r="I128" s="43"/>
      <c r="J128" s="43"/>
    </row>
    <row r="129" spans="1:10" x14ac:dyDescent="0.25">
      <c r="A129">
        <v>41.624283203060003</v>
      </c>
      <c r="G129" s="43"/>
      <c r="H129" s="43"/>
      <c r="I129" s="43"/>
      <c r="J129" s="43"/>
    </row>
    <row r="130" spans="1:10" x14ac:dyDescent="0.25">
      <c r="A130">
        <v>44.878015354469213</v>
      </c>
      <c r="G130" s="43"/>
      <c r="H130" s="43"/>
      <c r="I130" s="43"/>
      <c r="J130" s="43"/>
    </row>
    <row r="131" spans="1:10" x14ac:dyDescent="0.25">
      <c r="A131">
        <v>44.843123228652921</v>
      </c>
      <c r="G131" s="43"/>
      <c r="H131" s="43"/>
      <c r="I131" s="43"/>
      <c r="J131" s="43"/>
    </row>
    <row r="132" spans="1:10" x14ac:dyDescent="0.25">
      <c r="A132">
        <v>41.608412609044791</v>
      </c>
      <c r="G132" s="43"/>
      <c r="H132" s="43"/>
      <c r="I132" s="43"/>
      <c r="J132" s="43"/>
    </row>
    <row r="133" spans="1:10" x14ac:dyDescent="0.25">
      <c r="A133">
        <v>44.979236430740862</v>
      </c>
      <c r="G133" s="43"/>
      <c r="H133" s="43"/>
      <c r="I133" s="43"/>
      <c r="J133" s="43"/>
    </row>
    <row r="134" spans="1:10" x14ac:dyDescent="0.25">
      <c r="A134">
        <v>43.122744111740232</v>
      </c>
      <c r="G134" s="43"/>
      <c r="H134" s="43"/>
      <c r="I134" s="43"/>
      <c r="J134" s="43"/>
    </row>
    <row r="135" spans="1:10" x14ac:dyDescent="0.25">
      <c r="A135">
        <v>43.550286831223396</v>
      </c>
      <c r="G135" s="43"/>
      <c r="H135" s="43"/>
      <c r="I135" s="43"/>
      <c r="J135" s="43"/>
    </row>
    <row r="136" spans="1:10" x14ac:dyDescent="0.25">
      <c r="A136">
        <v>44.060836613581628</v>
      </c>
      <c r="G136" s="43"/>
      <c r="H136" s="43"/>
      <c r="I136" s="43"/>
      <c r="J136" s="43"/>
    </row>
    <row r="137" spans="1:10" x14ac:dyDescent="0.25">
      <c r="A137">
        <v>44.88075020732623</v>
      </c>
      <c r="G137" s="43"/>
      <c r="H137" s="43"/>
      <c r="I137" s="43"/>
      <c r="J137" s="43"/>
    </row>
    <row r="138" spans="1:10" x14ac:dyDescent="0.25">
      <c r="A138">
        <v>44.725883747719941</v>
      </c>
      <c r="G138" s="43"/>
      <c r="H138" s="43"/>
      <c r="I138" s="43"/>
      <c r="J138" s="43"/>
    </row>
    <row r="139" spans="1:10" x14ac:dyDescent="0.25">
      <c r="A139">
        <v>43.504989834053454</v>
      </c>
      <c r="G139" s="43"/>
      <c r="H139" s="43"/>
      <c r="I139" s="43"/>
      <c r="J139" s="43"/>
    </row>
    <row r="140" spans="1:10" x14ac:dyDescent="0.25">
      <c r="A140">
        <v>45.622021971298636</v>
      </c>
      <c r="G140" s="43"/>
      <c r="H140" s="43"/>
      <c r="I140" s="43"/>
      <c r="J140" s="43"/>
    </row>
    <row r="141" spans="1:10" x14ac:dyDescent="0.25">
      <c r="A141">
        <v>44.613534757640601</v>
      </c>
      <c r="G141" s="43"/>
      <c r="H141" s="43"/>
      <c r="I141" s="43"/>
      <c r="J141" s="43"/>
    </row>
    <row r="142" spans="1:10" x14ac:dyDescent="0.25">
      <c r="A142">
        <v>43.006281613576888</v>
      </c>
      <c r="G142" s="43"/>
      <c r="H142" s="43"/>
      <c r="I142" s="43"/>
      <c r="J142" s="43"/>
    </row>
    <row r="143" spans="1:10" x14ac:dyDescent="0.25">
      <c r="A143">
        <v>45.138490620127115</v>
      </c>
      <c r="G143" s="43"/>
      <c r="H143" s="43"/>
      <c r="I143" s="43"/>
      <c r="J143" s="43"/>
    </row>
    <row r="144" spans="1:10" x14ac:dyDescent="0.25">
      <c r="A144">
        <v>44.657552651271672</v>
      </c>
      <c r="G144" s="43"/>
      <c r="H144" s="43"/>
      <c r="I144" s="43"/>
      <c r="J144" s="43"/>
    </row>
    <row r="145" spans="1:10" x14ac:dyDescent="0.25">
      <c r="A145">
        <v>45.063577200746181</v>
      </c>
      <c r="G145" s="43"/>
      <c r="H145" s="43"/>
      <c r="I145" s="43"/>
      <c r="J145" s="43"/>
    </row>
    <row r="146" spans="1:10" x14ac:dyDescent="0.25">
      <c r="A146">
        <v>44.0025265328469</v>
      </c>
      <c r="G146" s="43"/>
      <c r="H146" s="43"/>
      <c r="I146" s="43"/>
      <c r="J146" s="43"/>
    </row>
    <row r="147" spans="1:10" x14ac:dyDescent="0.25">
      <c r="A147">
        <v>44.587065337746559</v>
      </c>
      <c r="G147" s="43"/>
      <c r="H147" s="43"/>
      <c r="I147" s="43"/>
      <c r="J147" s="43"/>
    </row>
    <row r="148" spans="1:10" x14ac:dyDescent="0.25">
      <c r="A148">
        <v>45.917041546547679</v>
      </c>
      <c r="G148" s="43"/>
      <c r="H148" s="43"/>
      <c r="I148" s="43"/>
      <c r="J148" s="43"/>
    </row>
    <row r="149" spans="1:10" x14ac:dyDescent="0.25">
      <c r="A149">
        <v>44.141363985773715</v>
      </c>
      <c r="G149" s="43"/>
      <c r="H149" s="43"/>
      <c r="I149" s="43"/>
      <c r="J149" s="43"/>
    </row>
    <row r="150" spans="1:10" x14ac:dyDescent="0.25">
      <c r="A150">
        <v>44.836432576736925</v>
      </c>
      <c r="G150" s="43"/>
      <c r="H150" s="43"/>
      <c r="I150" s="43"/>
      <c r="J150" s="43"/>
    </row>
    <row r="151" spans="1:10" x14ac:dyDescent="0.25">
      <c r="A151">
        <v>44.920064921557696</v>
      </c>
      <c r="G151" s="43"/>
      <c r="H151" s="43"/>
      <c r="I151" s="43"/>
      <c r="J151" s="43"/>
    </row>
    <row r="152" spans="1:10" x14ac:dyDescent="0.25">
      <c r="A152">
        <v>45.738610598240612</v>
      </c>
      <c r="G152" s="43"/>
      <c r="H152" s="43"/>
      <c r="I152" s="43"/>
      <c r="J152" s="43"/>
    </row>
    <row r="153" spans="1:10" x14ac:dyDescent="0.25">
      <c r="A153">
        <v>44.917368322973189</v>
      </c>
      <c r="G153" s="43"/>
      <c r="H153" s="43"/>
      <c r="I153" s="43"/>
      <c r="J153" s="43"/>
    </row>
    <row r="154" spans="1:10" x14ac:dyDescent="0.25">
      <c r="A154">
        <v>44.403500903894333</v>
      </c>
      <c r="G154" s="43"/>
      <c r="H154" s="43"/>
      <c r="I154" s="43"/>
      <c r="J154" s="43"/>
    </row>
    <row r="155" spans="1:10" x14ac:dyDescent="0.25">
      <c r="A155">
        <v>41.154521968463897</v>
      </c>
      <c r="G155" s="43"/>
      <c r="H155" s="43"/>
      <c r="I155" s="43"/>
      <c r="J155" s="43"/>
    </row>
    <row r="156" spans="1:10" x14ac:dyDescent="0.25">
      <c r="A156">
        <v>45.049195713774921</v>
      </c>
      <c r="G156" s="43"/>
      <c r="H156" s="43"/>
      <c r="I156" s="43"/>
      <c r="J156" s="43"/>
    </row>
    <row r="157" spans="1:10" x14ac:dyDescent="0.25">
      <c r="A157">
        <v>45.55468435140088</v>
      </c>
      <c r="G157" s="43"/>
      <c r="H157" s="43"/>
      <c r="I157" s="43"/>
      <c r="J157" s="43"/>
    </row>
    <row r="158" spans="1:10" x14ac:dyDescent="0.25">
      <c r="A158">
        <v>41.172096083614022</v>
      </c>
      <c r="G158" s="43"/>
      <c r="H158" s="43"/>
      <c r="I158" s="43"/>
      <c r="J158" s="43"/>
    </row>
    <row r="159" spans="1:10" x14ac:dyDescent="0.25">
      <c r="A159">
        <v>45.295260559700758</v>
      </c>
      <c r="G159" s="43"/>
      <c r="H159" s="43"/>
      <c r="I159" s="43"/>
      <c r="J159" s="43"/>
    </row>
    <row r="160" spans="1:10" x14ac:dyDescent="0.25">
      <c r="A160">
        <v>43.893980173965993</v>
      </c>
      <c r="G160" s="43"/>
      <c r="H160" s="43"/>
      <c r="I160" s="43"/>
      <c r="J160" s="43"/>
    </row>
    <row r="161" spans="1:10" x14ac:dyDescent="0.25">
      <c r="A161">
        <v>44.502370682648689</v>
      </c>
      <c r="G161" s="43"/>
      <c r="H161" s="43"/>
      <c r="I161" s="43"/>
      <c r="J161" s="43"/>
    </row>
    <row r="162" spans="1:10" x14ac:dyDescent="0.25">
      <c r="A162">
        <v>40.913647337980152</v>
      </c>
      <c r="G162" s="43"/>
      <c r="H162" s="43"/>
      <c r="I162" s="43"/>
      <c r="J162" s="43"/>
    </row>
    <row r="163" spans="1:10" x14ac:dyDescent="0.25">
      <c r="A163">
        <v>45.146033237110494</v>
      </c>
      <c r="G163" s="43"/>
      <c r="H163" s="43"/>
      <c r="I163" s="43"/>
      <c r="J163" s="43"/>
    </row>
    <row r="164" spans="1:10" x14ac:dyDescent="0.25">
      <c r="A164">
        <v>42.157764191720425</v>
      </c>
      <c r="G164" s="43"/>
      <c r="H164" s="43"/>
      <c r="I164" s="43"/>
      <c r="J164" s="43"/>
    </row>
    <row r="165" spans="1:10" x14ac:dyDescent="0.25">
      <c r="A165">
        <v>44.097237025226441</v>
      </c>
      <c r="G165" s="43"/>
      <c r="H165" s="43"/>
      <c r="I165" s="43"/>
      <c r="J165" s="43"/>
    </row>
    <row r="166" spans="1:10" x14ac:dyDescent="0.25">
      <c r="A166">
        <v>44.096843659847885</v>
      </c>
      <c r="G166" s="43"/>
      <c r="H166" s="43"/>
      <c r="I166" s="43"/>
      <c r="J166" s="43"/>
    </row>
    <row r="167" spans="1:10" x14ac:dyDescent="0.25">
      <c r="A167">
        <v>44.398173489142536</v>
      </c>
      <c r="G167" s="43"/>
      <c r="H167" s="43"/>
      <c r="I167" s="43"/>
      <c r="J167" s="43"/>
    </row>
    <row r="168" spans="1:10" x14ac:dyDescent="0.25">
      <c r="A168">
        <v>42.751723728516815</v>
      </c>
      <c r="G168" s="43"/>
      <c r="H168" s="43"/>
      <c r="I168" s="43"/>
      <c r="J168" s="43"/>
    </row>
    <row r="169" spans="1:10" x14ac:dyDescent="0.25">
      <c r="A169">
        <v>45.015757472193357</v>
      </c>
      <c r="G169" s="43"/>
      <c r="H169" s="43"/>
      <c r="I169" s="43"/>
      <c r="J169" s="43"/>
    </row>
    <row r="170" spans="1:10" x14ac:dyDescent="0.25">
      <c r="A170">
        <v>45.700447226962474</v>
      </c>
      <c r="G170" s="43"/>
      <c r="H170" s="43"/>
      <c r="I170" s="43"/>
      <c r="J170" s="43"/>
    </row>
    <row r="171" spans="1:10" x14ac:dyDescent="0.25">
      <c r="A171">
        <v>45.119234063612879</v>
      </c>
      <c r="G171" s="43"/>
      <c r="H171" s="43"/>
      <c r="I171" s="43"/>
      <c r="J171" s="43"/>
    </row>
    <row r="172" spans="1:10" x14ac:dyDescent="0.25">
      <c r="A172">
        <v>43.444525191705523</v>
      </c>
      <c r="G172" s="43"/>
      <c r="H172" s="43"/>
      <c r="I172" s="43"/>
      <c r="J172" s="43"/>
    </row>
    <row r="173" spans="1:10" x14ac:dyDescent="0.25">
      <c r="A173">
        <v>43.950397060510547</v>
      </c>
      <c r="G173" s="43"/>
      <c r="H173" s="43"/>
      <c r="I173" s="43"/>
      <c r="J173" s="43"/>
    </row>
    <row r="174" spans="1:10" x14ac:dyDescent="0.25">
      <c r="A174">
        <v>44.875205967878429</v>
      </c>
      <c r="G174" s="43"/>
      <c r="H174" s="43"/>
      <c r="I174" s="43"/>
      <c r="J174" s="43"/>
    </row>
    <row r="175" spans="1:10" x14ac:dyDescent="0.25">
      <c r="A175">
        <v>45.342880292468728</v>
      </c>
      <c r="G175" s="43"/>
      <c r="H175" s="43"/>
      <c r="I175" s="43"/>
      <c r="J175" s="43"/>
    </row>
    <row r="176" spans="1:10" x14ac:dyDescent="0.25">
      <c r="A176">
        <v>44.674324398395925</v>
      </c>
      <c r="G176" s="43"/>
      <c r="H176" s="43"/>
      <c r="I176" s="43"/>
      <c r="J176" s="43"/>
    </row>
    <row r="177" spans="1:10" x14ac:dyDescent="0.25">
      <c r="A177">
        <v>45.206673340857151</v>
      </c>
      <c r="G177" s="43"/>
      <c r="H177" s="43"/>
      <c r="I177" s="43"/>
      <c r="J177" s="43"/>
    </row>
    <row r="178" spans="1:10" x14ac:dyDescent="0.25">
      <c r="A178">
        <v>44.847664182012288</v>
      </c>
      <c r="G178" s="43"/>
      <c r="H178" s="43"/>
      <c r="I178" s="43"/>
      <c r="J178" s="43"/>
    </row>
    <row r="179" spans="1:10" x14ac:dyDescent="0.25">
      <c r="A179">
        <v>43.971043993658242</v>
      </c>
      <c r="G179" s="43"/>
      <c r="H179" s="43"/>
      <c r="I179" s="43"/>
      <c r="J179" s="43"/>
    </row>
    <row r="180" spans="1:10" x14ac:dyDescent="0.25">
      <c r="A180">
        <v>43.587901185365233</v>
      </c>
      <c r="G180" s="43"/>
      <c r="H180" s="43"/>
      <c r="I180" s="43"/>
      <c r="J180" s="43"/>
    </row>
    <row r="181" spans="1:10" x14ac:dyDescent="0.25">
      <c r="A181">
        <v>44.562546761752877</v>
      </c>
      <c r="G181" s="43"/>
      <c r="H181" s="43"/>
      <c r="I181" s="43"/>
      <c r="J181" s="43"/>
    </row>
    <row r="182" spans="1:10" x14ac:dyDescent="0.25">
      <c r="A182">
        <v>45.132840236056744</v>
      </c>
      <c r="G182" s="43"/>
      <c r="H182" s="43"/>
      <c r="I182" s="43"/>
      <c r="J182" s="43"/>
    </row>
    <row r="183" spans="1:10" x14ac:dyDescent="0.25">
      <c r="A183">
        <v>42.00536832789615</v>
      </c>
      <c r="G183" s="43"/>
      <c r="H183" s="43"/>
      <c r="I183" s="43"/>
      <c r="J183" s="43"/>
    </row>
    <row r="184" spans="1:10" x14ac:dyDescent="0.25">
      <c r="A184">
        <v>45.66019588978827</v>
      </c>
      <c r="G184" s="43"/>
      <c r="H184" s="43"/>
      <c r="I184" s="43"/>
      <c r="J184" s="43"/>
    </row>
    <row r="185" spans="1:10" x14ac:dyDescent="0.25">
      <c r="A185">
        <v>45.725386958340614</v>
      </c>
      <c r="G185" s="43"/>
      <c r="H185" s="43"/>
      <c r="I185" s="43"/>
      <c r="J185" s="43"/>
    </row>
    <row r="186" spans="1:10" x14ac:dyDescent="0.25">
      <c r="A186">
        <v>45.145805454531938</v>
      </c>
      <c r="G186" s="43"/>
      <c r="H186" s="43"/>
      <c r="I186" s="43"/>
      <c r="J186" s="43"/>
    </row>
    <row r="187" spans="1:10" x14ac:dyDescent="0.25">
      <c r="A187">
        <v>43.205863012958709</v>
      </c>
      <c r="G187" s="43"/>
      <c r="H187" s="43"/>
      <c r="I187" s="43"/>
      <c r="J187" s="43"/>
    </row>
    <row r="188" spans="1:10" x14ac:dyDescent="0.25">
      <c r="A188">
        <v>44.169902336420115</v>
      </c>
      <c r="G188" s="43"/>
      <c r="H188" s="43"/>
      <c r="I188" s="43"/>
      <c r="J188" s="43"/>
    </row>
    <row r="189" spans="1:10" x14ac:dyDescent="0.25">
      <c r="A189">
        <v>45.306695684984504</v>
      </c>
      <c r="G189" s="43"/>
      <c r="H189" s="43"/>
      <c r="I189" s="43"/>
      <c r="J189" s="43"/>
    </row>
    <row r="190" spans="1:10" x14ac:dyDescent="0.25">
      <c r="A190">
        <v>44.252576348221126</v>
      </c>
      <c r="G190" s="43"/>
      <c r="H190" s="43"/>
      <c r="I190" s="43"/>
      <c r="J190" s="43"/>
    </row>
    <row r="191" spans="1:10" x14ac:dyDescent="0.25">
      <c r="A191">
        <v>44.600161573407171</v>
      </c>
      <c r="G191" s="43"/>
      <c r="H191" s="43"/>
      <c r="I191" s="43"/>
      <c r="J191" s="43"/>
    </row>
    <row r="192" spans="1:10" x14ac:dyDescent="0.25">
      <c r="A192">
        <v>44.584826552472052</v>
      </c>
      <c r="G192" s="43"/>
      <c r="H192" s="43"/>
      <c r="I192" s="43"/>
      <c r="J192" s="43"/>
    </row>
    <row r="193" spans="1:10" x14ac:dyDescent="0.25">
      <c r="A193">
        <v>44.300660769348653</v>
      </c>
      <c r="G193" s="43"/>
      <c r="H193" s="43"/>
      <c r="I193" s="43"/>
      <c r="J193" s="43"/>
    </row>
    <row r="194" spans="1:10" x14ac:dyDescent="0.25">
      <c r="A194">
        <v>45.206956697556201</v>
      </c>
      <c r="G194" s="43"/>
      <c r="H194" s="43"/>
      <c r="I194" s="43"/>
      <c r="J194" s="43"/>
    </row>
    <row r="195" spans="1:10" x14ac:dyDescent="0.25">
      <c r="A195">
        <v>43.904746727267323</v>
      </c>
      <c r="G195" s="43"/>
      <c r="H195" s="43"/>
      <c r="I195" s="43"/>
      <c r="J195" s="43"/>
    </row>
    <row r="196" spans="1:10" x14ac:dyDescent="0.25">
      <c r="A196">
        <v>41.724439245987831</v>
      </c>
      <c r="G196" s="43"/>
      <c r="H196" s="43"/>
      <c r="I196" s="43"/>
      <c r="J196" s="43"/>
    </row>
    <row r="197" spans="1:10" x14ac:dyDescent="0.25">
      <c r="A197">
        <v>44.17543629599804</v>
      </c>
      <c r="G197" s="43"/>
      <c r="H197" s="43"/>
      <c r="I197" s="43"/>
      <c r="J197" s="43"/>
    </row>
    <row r="198" spans="1:10" x14ac:dyDescent="0.25">
      <c r="A198">
        <v>41.345294150063125</v>
      </c>
      <c r="G198" s="43"/>
      <c r="H198" s="43"/>
      <c r="I198" s="43"/>
      <c r="J198" s="43"/>
    </row>
    <row r="199" spans="1:10" x14ac:dyDescent="0.25">
      <c r="A199">
        <v>44.989484535631924</v>
      </c>
      <c r="G199" s="43"/>
      <c r="H199" s="43"/>
      <c r="I199" s="43"/>
      <c r="J199" s="43"/>
    </row>
    <row r="200" spans="1:10" x14ac:dyDescent="0.25">
      <c r="A200">
        <v>45.671311218544631</v>
      </c>
      <c r="G200" s="43"/>
      <c r="H200" s="43"/>
      <c r="I200" s="43"/>
      <c r="J200" s="43"/>
    </row>
    <row r="201" spans="1:10" x14ac:dyDescent="0.25">
      <c r="A201">
        <v>44.759460365157366</v>
      </c>
      <c r="G201" s="43"/>
      <c r="H201" s="43"/>
      <c r="I201" s="43"/>
      <c r="J201" s="43"/>
    </row>
    <row r="202" spans="1:10" x14ac:dyDescent="0.25">
      <c r="A202">
        <v>43.632958260578988</v>
      </c>
      <c r="G202" s="43"/>
      <c r="H202" s="43"/>
      <c r="I202" s="43"/>
      <c r="J202" s="43"/>
    </row>
    <row r="203" spans="1:10" x14ac:dyDescent="0.25">
      <c r="A203">
        <v>44.812265324927658</v>
      </c>
      <c r="G203" s="43"/>
      <c r="H203" s="43"/>
      <c r="I203" s="43"/>
      <c r="J203" s="43"/>
    </row>
    <row r="204" spans="1:10" x14ac:dyDescent="0.25">
      <c r="A204">
        <v>45.51808125006589</v>
      </c>
      <c r="G204" s="43"/>
      <c r="H204" s="43"/>
      <c r="I204" s="43"/>
      <c r="J204" s="43"/>
    </row>
    <row r="205" spans="1:10" x14ac:dyDescent="0.25">
      <c r="A205">
        <v>45.09756198533389</v>
      </c>
      <c r="G205" s="43"/>
      <c r="H205" s="43"/>
      <c r="I205" s="43"/>
      <c r="J205" s="43"/>
    </row>
    <row r="206" spans="1:10" x14ac:dyDescent="0.25">
      <c r="A206">
        <v>41.105398082472739</v>
      </c>
      <c r="G206" s="43"/>
      <c r="H206" s="43"/>
      <c r="I206" s="43"/>
      <c r="J206" s="43"/>
    </row>
    <row r="207" spans="1:10" x14ac:dyDescent="0.25">
      <c r="A207">
        <v>45.007039139686611</v>
      </c>
      <c r="G207" s="43"/>
      <c r="H207" s="43"/>
      <c r="I207" s="43"/>
      <c r="J207" s="43"/>
    </row>
    <row r="208" spans="1:10" x14ac:dyDescent="0.25">
      <c r="A208">
        <v>43.523825000874105</v>
      </c>
      <c r="G208" s="43"/>
      <c r="H208" s="43"/>
      <c r="I208" s="43"/>
      <c r="J208" s="43"/>
    </row>
    <row r="209" spans="1:10" x14ac:dyDescent="0.25">
      <c r="A209">
        <v>45.519542476152154</v>
      </c>
      <c r="G209" s="43"/>
      <c r="H209" s="43"/>
      <c r="I209" s="43"/>
      <c r="J209" s="43"/>
    </row>
    <row r="210" spans="1:10" x14ac:dyDescent="0.25">
      <c r="A210">
        <v>43.6912221625416</v>
      </c>
      <c r="G210" s="43"/>
      <c r="H210" s="43"/>
      <c r="I210" s="43"/>
      <c r="J210" s="43"/>
    </row>
    <row r="211" spans="1:10" x14ac:dyDescent="0.25">
      <c r="A211">
        <v>43.331993964474144</v>
      </c>
      <c r="G211" s="43"/>
      <c r="H211" s="43"/>
      <c r="I211" s="43"/>
      <c r="J211" s="43"/>
    </row>
    <row r="212" spans="1:10" x14ac:dyDescent="0.25">
      <c r="A212">
        <v>43.862458406056973</v>
      </c>
      <c r="G212" s="43"/>
      <c r="H212" s="43"/>
      <c r="I212" s="43"/>
      <c r="J212" s="43"/>
    </row>
    <row r="213" spans="1:10" x14ac:dyDescent="0.25">
      <c r="A213">
        <v>45.54703578985351</v>
      </c>
      <c r="G213" s="43"/>
      <c r="H213" s="43"/>
      <c r="I213" s="43"/>
      <c r="J213" s="43"/>
    </row>
    <row r="214" spans="1:10" x14ac:dyDescent="0.25">
      <c r="A214">
        <v>43.076466905983594</v>
      </c>
      <c r="G214" s="43"/>
      <c r="H214" s="43"/>
      <c r="I214" s="43"/>
      <c r="J214" s="43"/>
    </row>
    <row r="215" spans="1:10" x14ac:dyDescent="0.25">
      <c r="A215">
        <v>43.001566687639233</v>
      </c>
      <c r="G215" s="43"/>
      <c r="H215" s="43"/>
      <c r="I215" s="43"/>
      <c r="J215" s="43"/>
    </row>
    <row r="216" spans="1:10" x14ac:dyDescent="0.25">
      <c r="A216">
        <v>43.605724001762006</v>
      </c>
      <c r="G216" s="43"/>
      <c r="H216" s="43"/>
      <c r="I216" s="43"/>
      <c r="J216" s="43"/>
    </row>
    <row r="217" spans="1:10" x14ac:dyDescent="0.25">
      <c r="A217">
        <v>44.460305682879778</v>
      </c>
      <c r="G217" s="43"/>
      <c r="H217" s="43"/>
      <c r="I217" s="43"/>
      <c r="J217" s="43"/>
    </row>
    <row r="218" spans="1:10" x14ac:dyDescent="0.25">
      <c r="A218">
        <v>45.319024240608186</v>
      </c>
      <c r="G218" s="43"/>
      <c r="H218" s="43"/>
      <c r="I218" s="43"/>
      <c r="J218" s="43"/>
    </row>
    <row r="219" spans="1:10" x14ac:dyDescent="0.25">
      <c r="A219">
        <v>43.482250663980153</v>
      </c>
      <c r="G219" s="43"/>
      <c r="H219" s="43"/>
      <c r="I219" s="43"/>
      <c r="J219" s="43"/>
    </row>
    <row r="220" spans="1:10" x14ac:dyDescent="0.25">
      <c r="A220">
        <v>44.458558542879224</v>
      </c>
      <c r="G220" s="43"/>
      <c r="H220" s="43"/>
      <c r="I220" s="43"/>
      <c r="J220" s="43"/>
    </row>
    <row r="221" spans="1:10" x14ac:dyDescent="0.25">
      <c r="A221">
        <v>45.135198801849064</v>
      </c>
      <c r="G221" s="43"/>
      <c r="H221" s="43"/>
      <c r="I221" s="43"/>
      <c r="J221" s="43"/>
    </row>
    <row r="222" spans="1:10" x14ac:dyDescent="0.25">
      <c r="A222">
        <v>41.771386869077027</v>
      </c>
      <c r="G222" s="43"/>
      <c r="H222" s="43"/>
      <c r="I222" s="43"/>
      <c r="J222" s="43"/>
    </row>
    <row r="223" spans="1:10" x14ac:dyDescent="0.25">
      <c r="A223">
        <v>42.065433246889711</v>
      </c>
      <c r="G223" s="43"/>
      <c r="H223" s="43"/>
      <c r="I223" s="43"/>
      <c r="J223" s="43"/>
    </row>
    <row r="224" spans="1:10" x14ac:dyDescent="0.25">
      <c r="A224">
        <v>43.517348425766649</v>
      </c>
      <c r="G224" s="43"/>
      <c r="H224" s="43"/>
      <c r="I224" s="43"/>
      <c r="J224" s="43"/>
    </row>
    <row r="225" spans="1:10" x14ac:dyDescent="0.25">
      <c r="A225">
        <v>44.603594708345653</v>
      </c>
      <c r="G225" s="43"/>
      <c r="H225" s="43"/>
      <c r="I225" s="43"/>
      <c r="J225" s="43"/>
    </row>
    <row r="226" spans="1:10" x14ac:dyDescent="0.25">
      <c r="A226">
        <v>44.185373543829051</v>
      </c>
      <c r="G226" s="43"/>
      <c r="H226" s="43"/>
      <c r="I226" s="43"/>
      <c r="J226" s="43"/>
    </row>
    <row r="227" spans="1:10" x14ac:dyDescent="0.25">
      <c r="A227">
        <v>42.700014718453737</v>
      </c>
      <c r="G227" s="43"/>
      <c r="H227" s="43"/>
      <c r="I227" s="43"/>
      <c r="J227" s="43"/>
    </row>
    <row r="228" spans="1:10" x14ac:dyDescent="0.25">
      <c r="A228">
        <v>44.17741978565666</v>
      </c>
      <c r="G228" s="43"/>
      <c r="H228" s="43"/>
      <c r="I228" s="43"/>
      <c r="J228" s="43"/>
    </row>
    <row r="229" spans="1:10" x14ac:dyDescent="0.25">
      <c r="A229">
        <v>41.837812402560445</v>
      </c>
      <c r="G229" s="43"/>
      <c r="H229" s="43"/>
      <c r="I229" s="43"/>
      <c r="J229" s="43"/>
    </row>
    <row r="230" spans="1:10" x14ac:dyDescent="0.25">
      <c r="A230">
        <v>43.623639491871238</v>
      </c>
      <c r="G230" s="43"/>
      <c r="H230" s="43"/>
      <c r="I230" s="43"/>
      <c r="J230" s="43"/>
    </row>
    <row r="231" spans="1:10" x14ac:dyDescent="0.25">
      <c r="A231">
        <v>44.131502291790277</v>
      </c>
      <c r="G231" s="43"/>
      <c r="H231" s="43"/>
      <c r="I231" s="43"/>
      <c r="J231" s="43"/>
    </row>
    <row r="232" spans="1:10" x14ac:dyDescent="0.25">
      <c r="A232">
        <v>44.794459764324309</v>
      </c>
      <c r="G232" s="43"/>
      <c r="H232" s="43"/>
      <c r="I232" s="43"/>
      <c r="J232" s="43"/>
    </row>
    <row r="233" spans="1:10" x14ac:dyDescent="0.25">
      <c r="A233">
        <v>43.594540470892724</v>
      </c>
      <c r="G233" s="43"/>
      <c r="H233" s="43"/>
      <c r="I233" s="43"/>
      <c r="J233" s="43"/>
    </row>
    <row r="234" spans="1:10" x14ac:dyDescent="0.25">
      <c r="A234">
        <v>42.54498281627798</v>
      </c>
      <c r="G234" s="43"/>
      <c r="H234" s="43"/>
      <c r="I234" s="43"/>
      <c r="J234" s="43"/>
    </row>
    <row r="235" spans="1:10" x14ac:dyDescent="0.25">
      <c r="A235">
        <v>44.226319222964705</v>
      </c>
      <c r="G235" s="43"/>
      <c r="H235" s="43"/>
      <c r="I235" s="43"/>
      <c r="J235" s="43"/>
    </row>
    <row r="236" spans="1:10" x14ac:dyDescent="0.25">
      <c r="A236">
        <v>42.707763140793261</v>
      </c>
      <c r="G236" s="43"/>
      <c r="H236" s="43"/>
      <c r="I236" s="43"/>
      <c r="J236" s="43"/>
    </row>
    <row r="237" spans="1:10" x14ac:dyDescent="0.25">
      <c r="A237">
        <v>42.549565001555862</v>
      </c>
      <c r="G237" s="43"/>
      <c r="H237" s="43"/>
      <c r="I237" s="43"/>
      <c r="J237" s="43"/>
    </row>
    <row r="238" spans="1:10" x14ac:dyDescent="0.25">
      <c r="A238">
        <v>43.844023559369234</v>
      </c>
      <c r="G238" s="43"/>
      <c r="H238" s="43"/>
      <c r="I238" s="43"/>
      <c r="J238" s="43"/>
    </row>
    <row r="239" spans="1:10" x14ac:dyDescent="0.25">
      <c r="A239">
        <v>41.941882005179224</v>
      </c>
      <c r="G239" s="43"/>
      <c r="H239" s="43"/>
      <c r="I239" s="43"/>
      <c r="J239" s="43"/>
    </row>
    <row r="240" spans="1:10" x14ac:dyDescent="0.25">
      <c r="A240">
        <v>45.219236874383569</v>
      </c>
      <c r="G240" s="43"/>
      <c r="H240" s="43"/>
      <c r="I240" s="43"/>
      <c r="J240" s="43"/>
    </row>
    <row r="241" spans="1:10" x14ac:dyDescent="0.25">
      <c r="A241">
        <v>45.634870638589859</v>
      </c>
      <c r="G241" s="43"/>
      <c r="H241" s="43"/>
      <c r="I241" s="43"/>
      <c r="J241" s="43"/>
    </row>
    <row r="242" spans="1:10" x14ac:dyDescent="0.25">
      <c r="A242">
        <v>45.670399689554962</v>
      </c>
      <c r="G242" s="43"/>
      <c r="H242" s="43"/>
      <c r="I242" s="43"/>
      <c r="J242" s="43"/>
    </row>
    <row r="243" spans="1:10" x14ac:dyDescent="0.25">
      <c r="A243">
        <v>41.261954970079806</v>
      </c>
      <c r="G243" s="43"/>
      <c r="H243" s="43"/>
      <c r="I243" s="43"/>
      <c r="J243" s="43"/>
    </row>
    <row r="244" spans="1:10" x14ac:dyDescent="0.25">
      <c r="A244">
        <v>44.659328224383323</v>
      </c>
      <c r="G244" s="43"/>
      <c r="H244" s="43"/>
      <c r="I244" s="43"/>
      <c r="J244" s="43"/>
    </row>
    <row r="245" spans="1:10" x14ac:dyDescent="0.25">
      <c r="A245">
        <v>45.40364698907095</v>
      </c>
      <c r="G245" s="43"/>
      <c r="H245" s="43"/>
      <c r="I245" s="43"/>
      <c r="J245" s="43"/>
    </row>
    <row r="246" spans="1:10" x14ac:dyDescent="0.25">
      <c r="A246">
        <v>44.044714187511502</v>
      </c>
      <c r="G246" s="43"/>
      <c r="H246" s="43"/>
      <c r="I246" s="43"/>
      <c r="J246" s="43"/>
    </row>
    <row r="247" spans="1:10" x14ac:dyDescent="0.25">
      <c r="A247">
        <v>44.75857092310703</v>
      </c>
      <c r="G247" s="43"/>
      <c r="H247" s="43"/>
      <c r="I247" s="43"/>
      <c r="J247" s="43"/>
    </row>
    <row r="248" spans="1:10" x14ac:dyDescent="0.25">
      <c r="A248">
        <v>43.176905258383336</v>
      </c>
      <c r="G248" s="43"/>
      <c r="H248" s="43"/>
      <c r="I248" s="43"/>
      <c r="J248" s="43"/>
    </row>
    <row r="249" spans="1:10" x14ac:dyDescent="0.25">
      <c r="A249">
        <v>43.079110698225975</v>
      </c>
      <c r="G249" s="43"/>
      <c r="H249" s="43"/>
      <c r="I249" s="43"/>
      <c r="J249" s="43"/>
    </row>
    <row r="250" spans="1:10" x14ac:dyDescent="0.25">
      <c r="A250">
        <v>45.142030565688877</v>
      </c>
      <c r="G250" s="43"/>
      <c r="H250" s="43"/>
      <c r="I250" s="43"/>
      <c r="J250" s="43"/>
    </row>
    <row r="251" spans="1:10" x14ac:dyDescent="0.25">
      <c r="A251">
        <v>44.530250828199712</v>
      </c>
      <c r="G251" s="43"/>
      <c r="H251" s="43"/>
      <c r="I251" s="43"/>
      <c r="J251" s="43"/>
    </row>
    <row r="252" spans="1:10" x14ac:dyDescent="0.25">
      <c r="A252">
        <v>43.023038046002803</v>
      </c>
      <c r="G252" s="43"/>
      <c r="H252" s="43"/>
      <c r="I252" s="43"/>
      <c r="J252" s="43"/>
    </row>
    <row r="253" spans="1:10" x14ac:dyDescent="0.25">
      <c r="A253">
        <v>43.587529077030538</v>
      </c>
      <c r="G253" s="43"/>
      <c r="H253" s="43"/>
      <c r="I253" s="43"/>
      <c r="J253" s="43"/>
    </row>
    <row r="254" spans="1:10" x14ac:dyDescent="0.25">
      <c r="A254">
        <v>44.738102499938904</v>
      </c>
      <c r="G254" s="43"/>
      <c r="H254" s="43"/>
      <c r="I254" s="43"/>
      <c r="J254" s="43"/>
    </row>
    <row r="255" spans="1:10" x14ac:dyDescent="0.25">
      <c r="A255">
        <v>41.021242159067661</v>
      </c>
      <c r="G255" s="43"/>
      <c r="H255" s="43"/>
      <c r="I255" s="43"/>
      <c r="J255" s="43"/>
    </row>
    <row r="256" spans="1:10" x14ac:dyDescent="0.25">
      <c r="A256">
        <v>45.264397297486603</v>
      </c>
      <c r="G256" s="43"/>
      <c r="H256" s="43"/>
      <c r="I256" s="43"/>
      <c r="J256" s="43"/>
    </row>
    <row r="257" spans="1:10" x14ac:dyDescent="0.25">
      <c r="A257">
        <v>41.4195615369702</v>
      </c>
      <c r="G257" s="43"/>
      <c r="H257" s="43"/>
      <c r="I257" s="43"/>
      <c r="J257" s="43"/>
    </row>
    <row r="258" spans="1:10" x14ac:dyDescent="0.25">
      <c r="A258">
        <v>45.278613881463826</v>
      </c>
      <c r="G258" s="43"/>
      <c r="H258" s="43"/>
      <c r="I258" s="43"/>
      <c r="J258" s="43"/>
    </row>
    <row r="259" spans="1:10" x14ac:dyDescent="0.25">
      <c r="A259">
        <v>43.480635606546251</v>
      </c>
      <c r="G259" s="43"/>
      <c r="H259" s="43"/>
      <c r="I259" s="43"/>
      <c r="J259" s="43"/>
    </row>
    <row r="260" spans="1:10" x14ac:dyDescent="0.25">
      <c r="A260">
        <v>43.156751999692169</v>
      </c>
      <c r="G260" s="43"/>
      <c r="H260" s="43"/>
      <c r="I260" s="43"/>
      <c r="J260" s="43"/>
    </row>
    <row r="261" spans="1:10" x14ac:dyDescent="0.25">
      <c r="A261">
        <v>45.255423744773296</v>
      </c>
      <c r="G261" s="43"/>
      <c r="H261" s="43"/>
      <c r="I261" s="43"/>
      <c r="J261" s="43"/>
    </row>
    <row r="262" spans="1:10" x14ac:dyDescent="0.25">
      <c r="A262">
        <v>42.560070543544349</v>
      </c>
      <c r="G262" s="43"/>
      <c r="H262" s="43"/>
      <c r="I262" s="43"/>
      <c r="J262" s="43"/>
    </row>
    <row r="263" spans="1:10" x14ac:dyDescent="0.25">
      <c r="A263">
        <v>44.454422446627824</v>
      </c>
      <c r="G263" s="43"/>
      <c r="H263" s="43"/>
      <c r="I263" s="43"/>
      <c r="J263" s="43"/>
    </row>
    <row r="264" spans="1:10" x14ac:dyDescent="0.25">
      <c r="A264">
        <v>44.906460018532364</v>
      </c>
      <c r="G264" s="43"/>
      <c r="H264" s="43"/>
      <c r="I264" s="43"/>
      <c r="J264" s="43"/>
    </row>
    <row r="265" spans="1:10" x14ac:dyDescent="0.25">
      <c r="A265">
        <v>45.349197867019384</v>
      </c>
      <c r="G265" s="43"/>
      <c r="H265" s="43"/>
      <c r="I265" s="43"/>
      <c r="J265" s="43"/>
    </row>
    <row r="266" spans="1:10" x14ac:dyDescent="0.25">
      <c r="A266">
        <v>45.087694664388181</v>
      </c>
      <c r="G266" s="43"/>
      <c r="H266" s="43"/>
      <c r="I266" s="43"/>
      <c r="J266" s="43"/>
    </row>
    <row r="267" spans="1:10" x14ac:dyDescent="0.25">
      <c r="A267">
        <v>41.092182540878383</v>
      </c>
      <c r="G267" s="43"/>
      <c r="H267" s="43"/>
      <c r="I267" s="43"/>
      <c r="J267" s="43"/>
    </row>
    <row r="268" spans="1:10" x14ac:dyDescent="0.25">
      <c r="A268">
        <v>44.681843109929474</v>
      </c>
      <c r="G268" s="43"/>
      <c r="H268" s="43"/>
      <c r="I268" s="43"/>
      <c r="J268" s="43"/>
    </row>
    <row r="269" spans="1:10" x14ac:dyDescent="0.25">
      <c r="A269">
        <v>45.593293222819597</v>
      </c>
      <c r="G269" s="43"/>
      <c r="H269" s="43"/>
      <c r="I269" s="43"/>
      <c r="J269" s="43"/>
    </row>
    <row r="270" spans="1:10" x14ac:dyDescent="0.25">
      <c r="A270">
        <v>43.091379326727392</v>
      </c>
      <c r="G270" s="43"/>
      <c r="H270" s="43"/>
      <c r="I270" s="43"/>
      <c r="J270" s="43"/>
    </row>
    <row r="271" spans="1:10" x14ac:dyDescent="0.25">
      <c r="A271">
        <v>41.136535246118072</v>
      </c>
      <c r="G271" s="43"/>
      <c r="H271" s="43"/>
      <c r="I271" s="43"/>
      <c r="J271" s="43"/>
    </row>
    <row r="272" spans="1:10" x14ac:dyDescent="0.25">
      <c r="A272">
        <v>41.293541569615037</v>
      </c>
      <c r="G272" s="43"/>
      <c r="H272" s="43"/>
      <c r="I272" s="43"/>
      <c r="J272" s="43"/>
    </row>
    <row r="273" spans="1:10" x14ac:dyDescent="0.25">
      <c r="A273">
        <v>45.181263020789444</v>
      </c>
      <c r="G273" s="43"/>
      <c r="H273" s="43"/>
      <c r="I273" s="43"/>
      <c r="J273" s="43"/>
    </row>
    <row r="274" spans="1:10" x14ac:dyDescent="0.25">
      <c r="A274">
        <v>45.642876002181978</v>
      </c>
      <c r="G274" s="43"/>
      <c r="H274" s="43"/>
      <c r="I274" s="43"/>
      <c r="J274" s="43"/>
    </row>
    <row r="275" spans="1:10" x14ac:dyDescent="0.25">
      <c r="A275">
        <v>44.429636116183552</v>
      </c>
      <c r="G275" s="43"/>
      <c r="H275" s="43"/>
      <c r="I275" s="43"/>
      <c r="J275" s="43"/>
    </row>
    <row r="276" spans="1:10" x14ac:dyDescent="0.25">
      <c r="A276">
        <v>45.049735486632557</v>
      </c>
      <c r="G276" s="43"/>
      <c r="H276" s="43"/>
      <c r="I276" s="43"/>
      <c r="J276" s="43"/>
    </row>
    <row r="277" spans="1:10" x14ac:dyDescent="0.25">
      <c r="A277">
        <v>43.498072353860557</v>
      </c>
      <c r="G277" s="43"/>
      <c r="H277" s="43"/>
      <c r="I277" s="43"/>
      <c r="J277" s="43"/>
    </row>
    <row r="278" spans="1:10" x14ac:dyDescent="0.25">
      <c r="A278">
        <v>45.027198950090167</v>
      </c>
      <c r="G278" s="43"/>
      <c r="H278" s="43"/>
      <c r="I278" s="43"/>
      <c r="J278" s="43"/>
    </row>
    <row r="279" spans="1:10" x14ac:dyDescent="0.25">
      <c r="A279">
        <v>44.673100866534469</v>
      </c>
      <c r="G279" s="43"/>
      <c r="H279" s="43"/>
      <c r="I279" s="43"/>
      <c r="J279" s="43"/>
    </row>
    <row r="280" spans="1:10" x14ac:dyDescent="0.25">
      <c r="A280">
        <v>41.248568862819162</v>
      </c>
      <c r="G280" s="43"/>
      <c r="H280" s="43"/>
      <c r="I280" s="43"/>
      <c r="J280" s="43"/>
    </row>
    <row r="281" spans="1:10" x14ac:dyDescent="0.25">
      <c r="A281">
        <v>45.864448993911651</v>
      </c>
      <c r="G281" s="43"/>
      <c r="H281" s="43"/>
      <c r="I281" s="43"/>
      <c r="J281" s="43"/>
    </row>
    <row r="282" spans="1:10" x14ac:dyDescent="0.25">
      <c r="A282">
        <v>44.416107946478427</v>
      </c>
      <c r="G282" s="43"/>
      <c r="H282" s="43"/>
      <c r="I282" s="43"/>
      <c r="J282" s="43"/>
    </row>
    <row r="283" spans="1:10" x14ac:dyDescent="0.25">
      <c r="A283">
        <v>43.904654318839818</v>
      </c>
      <c r="G283" s="43"/>
      <c r="H283" s="43"/>
      <c r="I283" s="43"/>
      <c r="J283" s="43"/>
    </row>
    <row r="284" spans="1:10" x14ac:dyDescent="0.25">
      <c r="A284">
        <v>43.145540473370495</v>
      </c>
      <c r="G284" s="43"/>
      <c r="H284" s="43"/>
      <c r="I284" s="43"/>
      <c r="J284" s="43"/>
    </row>
    <row r="285" spans="1:10" x14ac:dyDescent="0.25">
      <c r="A285">
        <v>43.758525398589668</v>
      </c>
      <c r="G285" s="43"/>
      <c r="H285" s="43"/>
      <c r="I285" s="43"/>
      <c r="J285" s="43"/>
    </row>
    <row r="286" spans="1:10" x14ac:dyDescent="0.25">
      <c r="A286">
        <v>41.465612586406948</v>
      </c>
      <c r="G286" s="43"/>
      <c r="H286" s="43"/>
      <c r="I286" s="43"/>
      <c r="J286" s="43"/>
    </row>
    <row r="287" spans="1:10" x14ac:dyDescent="0.25">
      <c r="A287">
        <v>45.34631398616898</v>
      </c>
      <c r="G287" s="43"/>
      <c r="H287" s="43"/>
      <c r="I287" s="43"/>
      <c r="J287" s="43"/>
    </row>
    <row r="288" spans="1:10" x14ac:dyDescent="0.25">
      <c r="A288">
        <v>45.23793434225729</v>
      </c>
      <c r="G288" s="43"/>
      <c r="H288" s="43"/>
      <c r="I288" s="43"/>
      <c r="J288" s="43"/>
    </row>
    <row r="289" spans="1:10" x14ac:dyDescent="0.25">
      <c r="A289">
        <v>45.277792287697345</v>
      </c>
      <c r="G289" s="43"/>
      <c r="H289" s="43"/>
      <c r="I289" s="43"/>
      <c r="J289" s="43"/>
    </row>
    <row r="290" spans="1:10" x14ac:dyDescent="0.25">
      <c r="A290">
        <v>44.47498270477292</v>
      </c>
      <c r="G290" s="43"/>
      <c r="H290" s="43"/>
      <c r="I290" s="43"/>
      <c r="J290" s="43"/>
    </row>
    <row r="291" spans="1:10" x14ac:dyDescent="0.25">
      <c r="A291">
        <v>44.339654498039039</v>
      </c>
      <c r="G291" s="43"/>
      <c r="H291" s="43"/>
      <c r="I291" s="43"/>
      <c r="J291" s="43"/>
    </row>
    <row r="292" spans="1:10" x14ac:dyDescent="0.25">
      <c r="A292">
        <v>44.604870898349944</v>
      </c>
      <c r="G292" s="43"/>
      <c r="H292" s="43"/>
      <c r="I292" s="43"/>
      <c r="J292" s="43"/>
    </row>
    <row r="293" spans="1:10" x14ac:dyDescent="0.25">
      <c r="A293">
        <v>44.511397275212111</v>
      </c>
      <c r="G293" s="43"/>
      <c r="H293" s="43"/>
      <c r="I293" s="43"/>
      <c r="J293" s="43"/>
    </row>
    <row r="294" spans="1:10" x14ac:dyDescent="0.25">
      <c r="A294">
        <v>42.814184577734437</v>
      </c>
      <c r="G294" s="43"/>
      <c r="H294" s="43"/>
      <c r="I294" s="43"/>
      <c r="J294" s="43"/>
    </row>
    <row r="295" spans="1:10" x14ac:dyDescent="0.25">
      <c r="A295">
        <v>45.190261918128463</v>
      </c>
      <c r="G295" s="43"/>
      <c r="H295" s="43"/>
      <c r="I295" s="43"/>
      <c r="J295" s="43"/>
    </row>
    <row r="296" spans="1:10" x14ac:dyDescent="0.25">
      <c r="A296">
        <v>44.640323018268766</v>
      </c>
      <c r="G296" s="43"/>
      <c r="H296" s="43"/>
      <c r="I296" s="43"/>
      <c r="J296" s="43"/>
    </row>
    <row r="297" spans="1:10" x14ac:dyDescent="0.25">
      <c r="A297">
        <v>45.549537435364989</v>
      </c>
      <c r="G297" s="43"/>
      <c r="H297" s="43"/>
      <c r="I297" s="43"/>
      <c r="J297" s="43"/>
    </row>
    <row r="298" spans="1:10" x14ac:dyDescent="0.25">
      <c r="A298">
        <v>44.804172066953271</v>
      </c>
      <c r="G298" s="43"/>
      <c r="H298" s="43"/>
      <c r="I298" s="43"/>
      <c r="J298" s="43"/>
    </row>
    <row r="299" spans="1:10" x14ac:dyDescent="0.25">
      <c r="A299">
        <v>41.334533066933545</v>
      </c>
      <c r="G299" s="43"/>
      <c r="H299" s="43"/>
      <c r="I299" s="43"/>
      <c r="J299" s="43"/>
    </row>
    <row r="300" spans="1:10" x14ac:dyDescent="0.25">
      <c r="A300">
        <v>45.359343653785942</v>
      </c>
      <c r="G300" s="43"/>
      <c r="H300" s="43"/>
      <c r="I300" s="43"/>
      <c r="J300" s="43"/>
    </row>
    <row r="301" spans="1:10" x14ac:dyDescent="0.25">
      <c r="A301">
        <v>45.873154378050806</v>
      </c>
      <c r="G301" s="43"/>
      <c r="H301" s="43"/>
      <c r="I301" s="43"/>
      <c r="J301" s="43"/>
    </row>
    <row r="302" spans="1:10" x14ac:dyDescent="0.25">
      <c r="A302">
        <v>41.124943051625579</v>
      </c>
      <c r="G302" s="43"/>
      <c r="H302" s="43"/>
      <c r="I302" s="43"/>
      <c r="J302" s="43"/>
    </row>
    <row r="303" spans="1:10" x14ac:dyDescent="0.25">
      <c r="A303">
        <v>41.049594156580241</v>
      </c>
      <c r="G303" s="43"/>
      <c r="H303" s="43"/>
      <c r="I303" s="43"/>
      <c r="J303" s="43"/>
    </row>
    <row r="304" spans="1:10" x14ac:dyDescent="0.25">
      <c r="A304">
        <v>45.369780497230472</v>
      </c>
      <c r="G304" s="43"/>
      <c r="H304" s="43"/>
      <c r="I304" s="43"/>
      <c r="J304" s="43"/>
    </row>
    <row r="305" spans="1:10" x14ac:dyDescent="0.25">
      <c r="A305">
        <v>44.064919660632341</v>
      </c>
      <c r="G305" s="43"/>
      <c r="H305" s="43"/>
      <c r="I305" s="43"/>
      <c r="J305" s="43"/>
    </row>
    <row r="306" spans="1:10" x14ac:dyDescent="0.25">
      <c r="A306">
        <v>45.204212106179149</v>
      </c>
      <c r="G306" s="43"/>
      <c r="H306" s="43"/>
      <c r="I306" s="43"/>
      <c r="J306" s="43"/>
    </row>
    <row r="307" spans="1:10" x14ac:dyDescent="0.25">
      <c r="A307">
        <v>44.895081588457643</v>
      </c>
      <c r="G307" s="43"/>
      <c r="H307" s="43"/>
      <c r="I307" s="43"/>
      <c r="J307" s="43"/>
    </row>
    <row r="308" spans="1:10" x14ac:dyDescent="0.25">
      <c r="A308">
        <v>44.178642503165513</v>
      </c>
      <c r="G308" s="43"/>
      <c r="H308" s="43"/>
      <c r="I308" s="43"/>
      <c r="J308" s="43"/>
    </row>
    <row r="309" spans="1:10" x14ac:dyDescent="0.25">
      <c r="A309">
        <v>41.185759814756956</v>
      </c>
      <c r="G309" s="43"/>
      <c r="H309" s="43"/>
      <c r="I309" s="43"/>
      <c r="J309" s="43"/>
    </row>
    <row r="310" spans="1:10" x14ac:dyDescent="0.25">
      <c r="A310">
        <v>45.241732713982579</v>
      </c>
      <c r="G310" s="43"/>
      <c r="H310" s="43"/>
      <c r="I310" s="43"/>
      <c r="J310" s="43"/>
    </row>
    <row r="311" spans="1:10" x14ac:dyDescent="0.25">
      <c r="A311">
        <v>43.659749906711966</v>
      </c>
      <c r="G311" s="43"/>
      <c r="H311" s="43"/>
      <c r="I311" s="43"/>
      <c r="J311" s="43"/>
    </row>
    <row r="312" spans="1:10" x14ac:dyDescent="0.25">
      <c r="A312">
        <v>42.370280194383028</v>
      </c>
      <c r="G312" s="43"/>
      <c r="H312" s="43"/>
      <c r="I312" s="43"/>
      <c r="J312" s="43"/>
    </row>
    <row r="313" spans="1:10" x14ac:dyDescent="0.25">
      <c r="A313">
        <v>44.797269150915056</v>
      </c>
      <c r="G313" s="43"/>
      <c r="H313" s="43"/>
      <c r="I313" s="43"/>
      <c r="J313" s="43"/>
    </row>
    <row r="314" spans="1:10" x14ac:dyDescent="0.25">
      <c r="A314">
        <v>44.534675084970978</v>
      </c>
      <c r="G314" s="43"/>
      <c r="H314" s="43"/>
      <c r="I314" s="43"/>
      <c r="J314" s="43"/>
    </row>
    <row r="315" spans="1:10" x14ac:dyDescent="0.25">
      <c r="A315">
        <v>45.605276389198629</v>
      </c>
      <c r="G315" s="43"/>
      <c r="H315" s="43"/>
      <c r="I315" s="43"/>
      <c r="J315" s="43"/>
    </row>
    <row r="316" spans="1:10" x14ac:dyDescent="0.25">
      <c r="A316">
        <v>45.255093137394098</v>
      </c>
      <c r="G316" s="43"/>
      <c r="H316" s="43"/>
      <c r="I316" s="43"/>
      <c r="J316" s="43"/>
    </row>
    <row r="317" spans="1:10" x14ac:dyDescent="0.25">
      <c r="A317">
        <v>45.405520341585991</v>
      </c>
      <c r="G317" s="43"/>
      <c r="H317" s="43"/>
      <c r="I317" s="43"/>
      <c r="J317" s="43"/>
    </row>
    <row r="318" spans="1:10" x14ac:dyDescent="0.25">
      <c r="A318">
        <v>45.122889245964615</v>
      </c>
      <c r="G318" s="43"/>
      <c r="H318" s="43"/>
      <c r="I318" s="43"/>
      <c r="J318" s="43"/>
    </row>
    <row r="319" spans="1:10" x14ac:dyDescent="0.25">
      <c r="A319">
        <v>41.474163828584047</v>
      </c>
      <c r="G319" s="43"/>
      <c r="H319" s="43"/>
      <c r="I319" s="43"/>
      <c r="J319" s="43"/>
    </row>
    <row r="320" spans="1:10" x14ac:dyDescent="0.25">
      <c r="A320">
        <v>42.197944614339022</v>
      </c>
      <c r="G320" s="43"/>
      <c r="H320" s="43"/>
      <c r="I320" s="43"/>
      <c r="J320" s="43"/>
    </row>
    <row r="321" spans="1:10" x14ac:dyDescent="0.25">
      <c r="A321">
        <v>45.925030788878502</v>
      </c>
      <c r="G321" s="43"/>
      <c r="H321" s="43"/>
      <c r="I321" s="43"/>
      <c r="J321" s="43"/>
    </row>
    <row r="322" spans="1:10" x14ac:dyDescent="0.25">
      <c r="A322">
        <v>45.027682326829193</v>
      </c>
      <c r="G322" s="43"/>
      <c r="H322" s="43"/>
      <c r="I322" s="43"/>
      <c r="J322" s="43"/>
    </row>
    <row r="323" spans="1:10" x14ac:dyDescent="0.25">
      <c r="A323">
        <v>44.096843659847885</v>
      </c>
      <c r="G323" s="43"/>
      <c r="H323" s="43"/>
      <c r="I323" s="43"/>
      <c r="J323" s="43"/>
    </row>
    <row r="324" spans="1:10" x14ac:dyDescent="0.25">
      <c r="A324">
        <v>42.320224505026516</v>
      </c>
      <c r="G324" s="43"/>
      <c r="H324" s="43"/>
      <c r="I324" s="43"/>
      <c r="J324" s="43"/>
    </row>
    <row r="325" spans="1:10" x14ac:dyDescent="0.25">
      <c r="A325">
        <v>43.498072353860557</v>
      </c>
      <c r="G325" s="43"/>
      <c r="H325" s="43"/>
      <c r="I325" s="43"/>
      <c r="J325" s="43"/>
    </row>
    <row r="326" spans="1:10" x14ac:dyDescent="0.25">
      <c r="A326">
        <v>41.211890710040208</v>
      </c>
      <c r="G326" s="43"/>
      <c r="H326" s="43"/>
      <c r="I326" s="43"/>
      <c r="J326" s="43"/>
    </row>
    <row r="327" spans="1:10" x14ac:dyDescent="0.25">
      <c r="A327">
        <v>44.411582912189928</v>
      </c>
      <c r="G327" s="43"/>
      <c r="H327" s="43"/>
      <c r="I327" s="43"/>
      <c r="J327" s="43"/>
    </row>
    <row r="328" spans="1:10" x14ac:dyDescent="0.25">
      <c r="A328">
        <v>45.433801032500121</v>
      </c>
      <c r="G328" s="43"/>
      <c r="H328" s="43"/>
      <c r="I328" s="43"/>
      <c r="J328" s="43"/>
    </row>
    <row r="329" spans="1:10" x14ac:dyDescent="0.25">
      <c r="A329">
        <v>45.06419859982082</v>
      </c>
      <c r="G329" s="43"/>
      <c r="H329" s="43"/>
      <c r="I329" s="43"/>
      <c r="J329" s="43"/>
    </row>
    <row r="330" spans="1:10" x14ac:dyDescent="0.25">
      <c r="A330">
        <v>41.744525472812654</v>
      </c>
      <c r="G330" s="43"/>
      <c r="H330" s="43"/>
      <c r="I330" s="43"/>
      <c r="J330" s="43"/>
    </row>
    <row r="331" spans="1:10" x14ac:dyDescent="0.25">
      <c r="A331">
        <v>43.076466905983594</v>
      </c>
      <c r="G331" s="43"/>
      <c r="H331" s="43"/>
      <c r="I331" s="43"/>
      <c r="J331" s="43"/>
    </row>
    <row r="332" spans="1:10" x14ac:dyDescent="0.25">
      <c r="A332">
        <v>44.629376830335438</v>
      </c>
      <c r="G332" s="43"/>
      <c r="H332" s="43"/>
      <c r="I332" s="43"/>
      <c r="J332" s="43"/>
    </row>
    <row r="333" spans="1:10" x14ac:dyDescent="0.25">
      <c r="A333">
        <v>44.138214980328591</v>
      </c>
      <c r="G333" s="43"/>
      <c r="H333" s="43"/>
      <c r="I333" s="43"/>
      <c r="J333" s="43"/>
    </row>
    <row r="334" spans="1:10" x14ac:dyDescent="0.25">
      <c r="A334">
        <v>40.936223243296745</v>
      </c>
      <c r="G334" s="43"/>
      <c r="H334" s="43"/>
      <c r="I334" s="43"/>
      <c r="J334" s="43"/>
    </row>
    <row r="335" spans="1:10" x14ac:dyDescent="0.25">
      <c r="A335">
        <v>41.878532766372174</v>
      </c>
      <c r="G335" s="43"/>
      <c r="H335" s="43"/>
      <c r="I335" s="43"/>
      <c r="J335" s="43"/>
    </row>
    <row r="336" spans="1:10" x14ac:dyDescent="0.25">
      <c r="A336">
        <v>45.201931576453653</v>
      </c>
      <c r="G336" s="43"/>
      <c r="H336" s="43"/>
      <c r="I336" s="43"/>
      <c r="J336" s="43"/>
    </row>
    <row r="337" spans="1:10" x14ac:dyDescent="0.25">
      <c r="A337">
        <v>45.166060779551536</v>
      </c>
      <c r="G337" s="43"/>
      <c r="H337" s="43"/>
      <c r="I337" s="43"/>
      <c r="J337" s="43"/>
    </row>
    <row r="338" spans="1:10" x14ac:dyDescent="0.25">
      <c r="A338">
        <v>41.757834856161864</v>
      </c>
      <c r="G338" s="43"/>
      <c r="H338" s="43"/>
      <c r="I338" s="43"/>
      <c r="J338" s="43"/>
    </row>
    <row r="339" spans="1:10" x14ac:dyDescent="0.25">
      <c r="A339">
        <v>41.784245255168585</v>
      </c>
      <c r="G339" s="43"/>
      <c r="H339" s="43"/>
      <c r="I339" s="43"/>
      <c r="J339" s="43"/>
    </row>
    <row r="340" spans="1:10" x14ac:dyDescent="0.25">
      <c r="A340">
        <v>45.140627744067338</v>
      </c>
      <c r="G340" s="43"/>
      <c r="H340" s="43"/>
      <c r="I340" s="43"/>
      <c r="J340" s="43"/>
    </row>
    <row r="341" spans="1:10" x14ac:dyDescent="0.25">
      <c r="A341">
        <v>43.259810050349117</v>
      </c>
      <c r="G341" s="43"/>
      <c r="H341" s="43"/>
      <c r="I341" s="43"/>
      <c r="J341" s="43"/>
    </row>
    <row r="342" spans="1:10" x14ac:dyDescent="0.25">
      <c r="A342">
        <v>45.761273674574227</v>
      </c>
      <c r="G342" s="43"/>
      <c r="H342" s="43"/>
      <c r="I342" s="43"/>
      <c r="J342" s="43"/>
    </row>
    <row r="343" spans="1:10" x14ac:dyDescent="0.25">
      <c r="A343">
        <v>45.706063129335377</v>
      </c>
      <c r="G343" s="43"/>
      <c r="H343" s="43"/>
      <c r="I343" s="43"/>
      <c r="J343" s="43"/>
    </row>
    <row r="344" spans="1:10" x14ac:dyDescent="0.25">
      <c r="A344">
        <v>42.700014718453737</v>
      </c>
      <c r="G344" s="43"/>
      <c r="H344" s="43"/>
      <c r="I344" s="43"/>
      <c r="J344" s="43"/>
    </row>
    <row r="345" spans="1:10" x14ac:dyDescent="0.25">
      <c r="A345">
        <v>43.685502553725541</v>
      </c>
      <c r="G345" s="43"/>
      <c r="H345" s="43"/>
      <c r="I345" s="43"/>
      <c r="J345" s="43"/>
    </row>
    <row r="346" spans="1:10" x14ac:dyDescent="0.25">
      <c r="A346">
        <v>45.186991883725312</v>
      </c>
      <c r="G346" s="43"/>
      <c r="H346" s="43"/>
      <c r="I346" s="43"/>
      <c r="J346" s="43"/>
    </row>
    <row r="347" spans="1:10" x14ac:dyDescent="0.25">
      <c r="A347">
        <v>44.973826488261821</v>
      </c>
      <c r="G347" s="43"/>
      <c r="H347" s="43"/>
      <c r="I347" s="43"/>
      <c r="J347" s="43"/>
    </row>
    <row r="348" spans="1:10" x14ac:dyDescent="0.25">
      <c r="A348">
        <v>42.713789740135404</v>
      </c>
      <c r="G348" s="43"/>
      <c r="H348" s="43"/>
      <c r="I348" s="43"/>
      <c r="J348" s="43"/>
    </row>
    <row r="349" spans="1:10" x14ac:dyDescent="0.25">
      <c r="A349">
        <v>41.383991252665162</v>
      </c>
      <c r="G349" s="43"/>
      <c r="H349" s="43"/>
      <c r="I349" s="43"/>
      <c r="J349" s="43"/>
    </row>
    <row r="350" spans="1:10" x14ac:dyDescent="0.25">
      <c r="A350">
        <v>43.594540470892724</v>
      </c>
      <c r="G350" s="43"/>
      <c r="H350" s="43"/>
      <c r="I350" s="43"/>
      <c r="J350" s="43"/>
    </row>
    <row r="351" spans="1:10" x14ac:dyDescent="0.25">
      <c r="A351">
        <v>45.203979144315511</v>
      </c>
      <c r="G351" s="43"/>
      <c r="H351" s="43"/>
      <c r="I351" s="43"/>
      <c r="J351" s="43"/>
    </row>
    <row r="352" spans="1:10" x14ac:dyDescent="0.25">
      <c r="A352">
        <v>45.148414039612412</v>
      </c>
      <c r="G352" s="43"/>
      <c r="H352" s="43"/>
      <c r="I352" s="43"/>
      <c r="J352" s="43"/>
    </row>
    <row r="353" spans="1:10" x14ac:dyDescent="0.25">
      <c r="A353">
        <v>43.935036947391957</v>
      </c>
      <c r="G353" s="43"/>
      <c r="H353" s="43"/>
      <c r="I353" s="43"/>
      <c r="J353" s="43"/>
    </row>
    <row r="354" spans="1:10" x14ac:dyDescent="0.25">
      <c r="A354">
        <v>44.56181228381854</v>
      </c>
      <c r="G354" s="43"/>
      <c r="H354" s="43"/>
      <c r="I354" s="43"/>
      <c r="J354" s="43"/>
    </row>
    <row r="355" spans="1:10" x14ac:dyDescent="0.25">
      <c r="A355">
        <v>44.325871667917433</v>
      </c>
      <c r="G355" s="43"/>
      <c r="H355" s="43"/>
      <c r="I355" s="43"/>
      <c r="J355" s="43"/>
    </row>
    <row r="356" spans="1:10" x14ac:dyDescent="0.25">
      <c r="A356">
        <v>44.170166745535973</v>
      </c>
      <c r="G356" s="43"/>
      <c r="H356" s="43"/>
      <c r="I356" s="43"/>
      <c r="J356" s="43"/>
    </row>
    <row r="357" spans="1:10" x14ac:dyDescent="0.25">
      <c r="A357">
        <v>42.549565001555862</v>
      </c>
      <c r="G357" s="43"/>
      <c r="H357" s="43"/>
      <c r="I357" s="43"/>
      <c r="J357" s="43"/>
    </row>
    <row r="358" spans="1:10" x14ac:dyDescent="0.25">
      <c r="A358">
        <v>43.989623104290665</v>
      </c>
      <c r="G358" s="43"/>
      <c r="H358" s="43"/>
      <c r="I358" s="43"/>
      <c r="J358" s="43"/>
    </row>
    <row r="359" spans="1:10" x14ac:dyDescent="0.25">
      <c r="A359">
        <v>44.235077741835326</v>
      </c>
      <c r="G359" s="43"/>
      <c r="H359" s="43"/>
      <c r="I359" s="43"/>
      <c r="J359" s="43"/>
    </row>
    <row r="360" spans="1:10" x14ac:dyDescent="0.25">
      <c r="A360">
        <v>45.031918651739744</v>
      </c>
      <c r="G360" s="43"/>
      <c r="H360" s="43"/>
      <c r="I360" s="43"/>
      <c r="J360" s="43"/>
    </row>
    <row r="361" spans="1:10" x14ac:dyDescent="0.25">
      <c r="A361">
        <v>45.722056157924442</v>
      </c>
      <c r="G361" s="43"/>
      <c r="H361" s="43"/>
      <c r="I361" s="43"/>
      <c r="J361" s="43"/>
    </row>
    <row r="362" spans="1:10" x14ac:dyDescent="0.25">
      <c r="A362">
        <v>45.663642657738833</v>
      </c>
      <c r="G362" s="43"/>
      <c r="H362" s="43"/>
      <c r="I362" s="43"/>
      <c r="J362" s="43"/>
    </row>
    <row r="363" spans="1:10" x14ac:dyDescent="0.25">
      <c r="A363">
        <v>44.541365736887037</v>
      </c>
      <c r="G363" s="43"/>
      <c r="H363" s="43"/>
      <c r="I363" s="43"/>
      <c r="J363" s="43"/>
    </row>
    <row r="364" spans="1:10" x14ac:dyDescent="0.25">
      <c r="A364">
        <v>44.647552216015548</v>
      </c>
      <c r="G364" s="43"/>
      <c r="H364" s="43"/>
      <c r="I364" s="43"/>
      <c r="J364" s="43"/>
    </row>
    <row r="365" spans="1:10" x14ac:dyDescent="0.25">
      <c r="A365">
        <v>44.050207044867754</v>
      </c>
      <c r="G365" s="43"/>
      <c r="H365" s="43"/>
      <c r="I365" s="43"/>
      <c r="J365" s="43"/>
    </row>
    <row r="366" spans="1:10" x14ac:dyDescent="0.25">
      <c r="A366">
        <v>44.23195650238204</v>
      </c>
      <c r="G366" s="43"/>
      <c r="H366" s="43"/>
      <c r="I366" s="43"/>
      <c r="J366" s="43"/>
    </row>
    <row r="367" spans="1:10" x14ac:dyDescent="0.25">
      <c r="A367">
        <v>43.988485274442795</v>
      </c>
      <c r="G367" s="43"/>
      <c r="H367" s="43"/>
      <c r="I367" s="43"/>
      <c r="J367" s="43"/>
    </row>
    <row r="368" spans="1:10" x14ac:dyDescent="0.25">
      <c r="A368">
        <v>44.637702009449868</v>
      </c>
      <c r="G368" s="43"/>
      <c r="H368" s="43"/>
      <c r="I368" s="43"/>
      <c r="J368" s="43"/>
    </row>
    <row r="369" spans="1:10" x14ac:dyDescent="0.25">
      <c r="A369">
        <v>44.678657582598476</v>
      </c>
      <c r="G369" s="43"/>
      <c r="H369" s="43"/>
      <c r="I369" s="43"/>
      <c r="J369" s="43"/>
    </row>
    <row r="370" spans="1:10" x14ac:dyDescent="0.25">
      <c r="A370">
        <v>43.717188384171841</v>
      </c>
      <c r="G370" s="43"/>
      <c r="H370" s="43"/>
      <c r="I370" s="43"/>
      <c r="J370" s="43"/>
    </row>
    <row r="371" spans="1:10" x14ac:dyDescent="0.25">
      <c r="A371">
        <v>45.825633235839071</v>
      </c>
      <c r="G371" s="43"/>
      <c r="H371" s="43"/>
      <c r="I371" s="43"/>
      <c r="J371" s="43"/>
    </row>
    <row r="372" spans="1:10" x14ac:dyDescent="0.25">
      <c r="A372">
        <v>41.644391423021197</v>
      </c>
      <c r="G372" s="43"/>
      <c r="H372" s="43"/>
      <c r="I372" s="43"/>
      <c r="J372" s="43"/>
    </row>
    <row r="373" spans="1:10" x14ac:dyDescent="0.25">
      <c r="A373">
        <v>45.274204272083999</v>
      </c>
      <c r="G373" s="43"/>
      <c r="H373" s="43"/>
      <c r="I373" s="43"/>
      <c r="J373" s="43"/>
    </row>
    <row r="374" spans="1:10" x14ac:dyDescent="0.25">
      <c r="A374">
        <v>45.771843872044414</v>
      </c>
      <c r="G374" s="43"/>
      <c r="H374" s="43"/>
      <c r="I374" s="43"/>
      <c r="J374" s="43"/>
    </row>
    <row r="375" spans="1:10" x14ac:dyDescent="0.25">
      <c r="A375">
        <v>44.781892276234061</v>
      </c>
      <c r="G375" s="43"/>
      <c r="H375" s="43"/>
      <c r="I375" s="43"/>
      <c r="J375" s="43"/>
    </row>
    <row r="376" spans="1:10" x14ac:dyDescent="0.25">
      <c r="A376">
        <v>44.608254831381558</v>
      </c>
      <c r="G376" s="43"/>
      <c r="H376" s="43"/>
      <c r="I376" s="43"/>
      <c r="J376" s="43"/>
    </row>
    <row r="377" spans="1:10" x14ac:dyDescent="0.25">
      <c r="A377">
        <v>44.733373168807717</v>
      </c>
      <c r="G377" s="43"/>
      <c r="H377" s="43"/>
      <c r="I377" s="43"/>
      <c r="J377" s="43"/>
    </row>
    <row r="378" spans="1:10" x14ac:dyDescent="0.25">
      <c r="A378">
        <v>44.934059806510803</v>
      </c>
      <c r="G378" s="43"/>
      <c r="H378" s="43"/>
      <c r="I378" s="43"/>
      <c r="J378" s="43"/>
    </row>
    <row r="379" spans="1:10" x14ac:dyDescent="0.25">
      <c r="A379">
        <v>45.536296864919869</v>
      </c>
      <c r="G379" s="43"/>
      <c r="H379" s="43"/>
      <c r="I379" s="43"/>
      <c r="J379" s="43"/>
    </row>
    <row r="380" spans="1:10" x14ac:dyDescent="0.25">
      <c r="A380">
        <v>43.670627369657012</v>
      </c>
      <c r="G380" s="43"/>
      <c r="H380" s="43"/>
      <c r="I380" s="43"/>
      <c r="J380" s="43"/>
    </row>
    <row r="381" spans="1:10" x14ac:dyDescent="0.25">
      <c r="A381">
        <v>45.603668522730025</v>
      </c>
      <c r="G381" s="43"/>
      <c r="H381" s="43"/>
      <c r="I381" s="43"/>
      <c r="J381" s="43"/>
    </row>
    <row r="382" spans="1:10" x14ac:dyDescent="0.25">
      <c r="A382">
        <v>43.969677088112832</v>
      </c>
      <c r="G382" s="43"/>
      <c r="H382" s="43"/>
      <c r="I382" s="43"/>
      <c r="J382" s="43"/>
    </row>
    <row r="383" spans="1:10" x14ac:dyDescent="0.25">
      <c r="A383">
        <v>43.186943227650048</v>
      </c>
      <c r="G383" s="43"/>
      <c r="H383" s="43"/>
      <c r="I383" s="43"/>
      <c r="J383" s="43"/>
    </row>
    <row r="384" spans="1:10" x14ac:dyDescent="0.25">
      <c r="A384">
        <v>45.435346344011606</v>
      </c>
      <c r="G384" s="43"/>
      <c r="H384" s="43"/>
      <c r="I384" s="43"/>
      <c r="J384" s="43"/>
    </row>
    <row r="385" spans="1:10" x14ac:dyDescent="0.25">
      <c r="A385">
        <v>44.660662941910594</v>
      </c>
      <c r="G385" s="43"/>
      <c r="H385" s="43"/>
      <c r="I385" s="43"/>
      <c r="J385" s="43"/>
    </row>
    <row r="386" spans="1:10" x14ac:dyDescent="0.25">
      <c r="A386">
        <v>45.726015211137714</v>
      </c>
      <c r="G386" s="43"/>
      <c r="H386" s="43"/>
      <c r="I386" s="43"/>
      <c r="J386" s="43"/>
    </row>
    <row r="387" spans="1:10" x14ac:dyDescent="0.25">
      <c r="A387">
        <v>45.163261974177182</v>
      </c>
      <c r="G387" s="43"/>
      <c r="H387" s="43"/>
      <c r="I387" s="43"/>
      <c r="J387" s="43"/>
    </row>
    <row r="388" spans="1:10" x14ac:dyDescent="0.25">
      <c r="A388">
        <v>41.302959134785112</v>
      </c>
      <c r="G388" s="43"/>
      <c r="H388" s="43"/>
      <c r="I388" s="43"/>
      <c r="J388" s="43"/>
    </row>
    <row r="389" spans="1:10" x14ac:dyDescent="0.25">
      <c r="A389">
        <v>45.224603437495318</v>
      </c>
      <c r="G389" s="43"/>
      <c r="H389" s="43"/>
      <c r="I389" s="43"/>
      <c r="J389" s="43"/>
    </row>
    <row r="390" spans="1:10" x14ac:dyDescent="0.25">
      <c r="A390">
        <v>43.482250663980153</v>
      </c>
      <c r="G390" s="43"/>
      <c r="H390" s="43"/>
      <c r="I390" s="43"/>
      <c r="J390" s="43"/>
    </row>
    <row r="391" spans="1:10" x14ac:dyDescent="0.25">
      <c r="A391">
        <v>44.079752263451695</v>
      </c>
      <c r="G391" s="43"/>
      <c r="H391" s="43"/>
      <c r="I391" s="43"/>
      <c r="J391" s="43"/>
    </row>
    <row r="392" spans="1:10" x14ac:dyDescent="0.25">
      <c r="A392">
        <v>44.968901254113135</v>
      </c>
      <c r="G392" s="43"/>
      <c r="H392" s="43"/>
      <c r="I392" s="43"/>
      <c r="J392" s="43"/>
    </row>
    <row r="393" spans="1:10" x14ac:dyDescent="0.25">
      <c r="A393">
        <v>43.683078937713027</v>
      </c>
      <c r="G393" s="43"/>
      <c r="H393" s="43"/>
      <c r="I393" s="43"/>
      <c r="J393" s="43"/>
    </row>
    <row r="394" spans="1:10" x14ac:dyDescent="0.25">
      <c r="A394">
        <v>45.290933922474686</v>
      </c>
      <c r="G394" s="43"/>
      <c r="H394" s="43"/>
      <c r="I394" s="43"/>
      <c r="J394" s="43"/>
    </row>
    <row r="395" spans="1:10" x14ac:dyDescent="0.25">
      <c r="A395">
        <v>45.474586473431202</v>
      </c>
      <c r="G395" s="43"/>
      <c r="H395" s="43"/>
      <c r="I395" s="43"/>
      <c r="J395" s="43"/>
    </row>
    <row r="396" spans="1:10" x14ac:dyDescent="0.25">
      <c r="A396">
        <v>43.27344200446877</v>
      </c>
      <c r="G396" s="43"/>
      <c r="H396" s="43"/>
      <c r="I396" s="43"/>
      <c r="J396" s="43"/>
    </row>
    <row r="397" spans="1:10" x14ac:dyDescent="0.25">
      <c r="A397">
        <v>44.977155980008241</v>
      </c>
      <c r="G397" s="43"/>
      <c r="H397" s="43"/>
      <c r="I397" s="43"/>
      <c r="J397" s="43"/>
    </row>
    <row r="398" spans="1:10" x14ac:dyDescent="0.25">
      <c r="A398">
        <v>41.894707483252766</v>
      </c>
      <c r="G398" s="43"/>
      <c r="H398" s="43"/>
      <c r="I398" s="43"/>
      <c r="J398" s="43"/>
    </row>
    <row r="399" spans="1:10" x14ac:dyDescent="0.25">
      <c r="A399">
        <v>44.83130062336263</v>
      </c>
      <c r="G399" s="43"/>
      <c r="H399" s="43"/>
      <c r="I399" s="43"/>
      <c r="J399" s="43"/>
    </row>
    <row r="400" spans="1:10" x14ac:dyDescent="0.25">
      <c r="A400">
        <v>43.7741335138534</v>
      </c>
      <c r="G400" s="43"/>
      <c r="H400" s="43"/>
      <c r="I400" s="43"/>
      <c r="J400" s="43"/>
    </row>
    <row r="401" spans="1:10" x14ac:dyDescent="0.25">
      <c r="A401">
        <v>41.260558683610441</v>
      </c>
      <c r="G401" s="43"/>
      <c r="H401" s="43"/>
      <c r="I401" s="43"/>
      <c r="J401" s="43"/>
    </row>
    <row r="402" spans="1:10" x14ac:dyDescent="0.25">
      <c r="A402">
        <v>45.629501790696771</v>
      </c>
      <c r="G402" s="43"/>
      <c r="H402" s="43"/>
      <c r="I402" s="43"/>
      <c r="J402" s="43"/>
    </row>
    <row r="403" spans="1:10" x14ac:dyDescent="0.25">
      <c r="A403">
        <v>45.460592834080337</v>
      </c>
      <c r="G403" s="43"/>
      <c r="H403" s="43"/>
      <c r="I403" s="43"/>
      <c r="J403" s="43"/>
    </row>
    <row r="404" spans="1:10" x14ac:dyDescent="0.25">
      <c r="A404">
        <v>44.559127404951752</v>
      </c>
      <c r="G404" s="43"/>
      <c r="H404" s="43"/>
      <c r="I404" s="43"/>
      <c r="J404" s="43"/>
    </row>
    <row r="405" spans="1:10" x14ac:dyDescent="0.25">
      <c r="A405">
        <v>44.073039574913381</v>
      </c>
      <c r="G405" s="43"/>
      <c r="H405" s="43"/>
      <c r="I405" s="43"/>
      <c r="J405" s="43"/>
    </row>
    <row r="406" spans="1:10" x14ac:dyDescent="0.25">
      <c r="A406">
        <v>45.174890926479577</v>
      </c>
      <c r="G406" s="43"/>
      <c r="H406" s="43"/>
      <c r="I406" s="43"/>
      <c r="J406" s="43"/>
    </row>
    <row r="407" spans="1:10" x14ac:dyDescent="0.25">
      <c r="A407">
        <v>41.360424173085931</v>
      </c>
      <c r="G407" s="43"/>
      <c r="H407" s="43"/>
      <c r="I407" s="43"/>
      <c r="J407" s="43"/>
    </row>
    <row r="408" spans="1:10" x14ac:dyDescent="0.25">
      <c r="A408">
        <v>41.599343744502278</v>
      </c>
      <c r="G408" s="43"/>
      <c r="H408" s="43"/>
      <c r="I408" s="43"/>
      <c r="J408" s="43"/>
    </row>
    <row r="409" spans="1:10" x14ac:dyDescent="0.25">
      <c r="A409">
        <v>43.078683231850235</v>
      </c>
      <c r="G409" s="43"/>
      <c r="H409" s="43"/>
      <c r="I409" s="43"/>
      <c r="J409" s="43"/>
    </row>
    <row r="410" spans="1:10" x14ac:dyDescent="0.25">
      <c r="A410">
        <v>44.176402061713901</v>
      </c>
      <c r="G410" s="43"/>
      <c r="H410" s="43"/>
      <c r="I410" s="43"/>
      <c r="J410" s="43"/>
    </row>
    <row r="411" spans="1:10" x14ac:dyDescent="0.25">
      <c r="A411">
        <v>41.359060745837958</v>
      </c>
      <c r="G411" s="43"/>
      <c r="H411" s="43"/>
      <c r="I411" s="43"/>
      <c r="J411" s="43"/>
    </row>
    <row r="412" spans="1:10" x14ac:dyDescent="0.25">
      <c r="A412">
        <v>42.554003427569718</v>
      </c>
      <c r="G412" s="43"/>
      <c r="H412" s="43"/>
      <c r="I412" s="43"/>
      <c r="J412" s="43"/>
    </row>
    <row r="413" spans="1:10" x14ac:dyDescent="0.25">
      <c r="A413">
        <v>45.088602550304529</v>
      </c>
      <c r="G413" s="43"/>
      <c r="H413" s="43"/>
      <c r="I413" s="43"/>
      <c r="J413" s="43"/>
    </row>
    <row r="414" spans="1:10" x14ac:dyDescent="0.25">
      <c r="A414">
        <v>44.499871417228725</v>
      </c>
      <c r="G414" s="43"/>
      <c r="H414" s="43"/>
      <c r="I414" s="43"/>
      <c r="J414" s="43"/>
    </row>
    <row r="415" spans="1:10" x14ac:dyDescent="0.25">
      <c r="A415">
        <v>45.743819621834398</v>
      </c>
      <c r="G415" s="43"/>
      <c r="H415" s="43"/>
      <c r="I415" s="43"/>
      <c r="J415" s="43"/>
    </row>
    <row r="416" spans="1:10" x14ac:dyDescent="0.25">
      <c r="A416">
        <v>45.958549574432851</v>
      </c>
      <c r="G416" s="43"/>
      <c r="H416" s="43"/>
      <c r="I416" s="43"/>
      <c r="J416" s="43"/>
    </row>
    <row r="417" spans="1:10" x14ac:dyDescent="0.25">
      <c r="A417">
        <v>44.481101874703825</v>
      </c>
      <c r="G417" s="43"/>
      <c r="H417" s="43"/>
      <c r="I417" s="43"/>
      <c r="J417" s="43"/>
    </row>
    <row r="418" spans="1:10" x14ac:dyDescent="0.25">
      <c r="A418">
        <v>44.781892276234061</v>
      </c>
      <c r="G418" s="43"/>
      <c r="H418" s="43"/>
      <c r="I418" s="43"/>
      <c r="J418" s="43"/>
    </row>
    <row r="419" spans="1:10" x14ac:dyDescent="0.25">
      <c r="A419">
        <v>44.039577329308393</v>
      </c>
      <c r="G419" s="43"/>
      <c r="H419" s="43"/>
      <c r="I419" s="43"/>
      <c r="J419" s="43"/>
    </row>
    <row r="420" spans="1:10" x14ac:dyDescent="0.25">
      <c r="A420">
        <v>45.046453695959507</v>
      </c>
      <c r="G420" s="43"/>
      <c r="H420" s="43"/>
      <c r="I420" s="43"/>
      <c r="J420" s="43"/>
    </row>
    <row r="421" spans="1:10" x14ac:dyDescent="0.25">
      <c r="A421">
        <v>45.771843872044414</v>
      </c>
      <c r="G421" s="43"/>
      <c r="H421" s="43"/>
      <c r="I421" s="43"/>
      <c r="J421" s="43"/>
    </row>
    <row r="422" spans="1:10" x14ac:dyDescent="0.25">
      <c r="A422">
        <v>45.747108967522948</v>
      </c>
      <c r="G422" s="43"/>
      <c r="H422" s="43"/>
      <c r="I422" s="43"/>
      <c r="J422" s="43"/>
    </row>
    <row r="423" spans="1:10" x14ac:dyDescent="0.25">
      <c r="A423">
        <v>44.381557434918761</v>
      </c>
      <c r="G423" s="43"/>
      <c r="H423" s="43"/>
      <c r="I423" s="43"/>
      <c r="J423" s="43"/>
    </row>
    <row r="424" spans="1:10" x14ac:dyDescent="0.25">
      <c r="A424">
        <v>45.276550294303505</v>
      </c>
      <c r="G424" s="43"/>
      <c r="H424" s="43"/>
      <c r="I424" s="43"/>
      <c r="J424" s="43"/>
    </row>
    <row r="425" spans="1:10" x14ac:dyDescent="0.25">
      <c r="A425">
        <v>45.613867382172167</v>
      </c>
      <c r="G425" s="43"/>
      <c r="H425" s="43"/>
      <c r="I425" s="43"/>
      <c r="J425" s="43"/>
    </row>
    <row r="426" spans="1:10" x14ac:dyDescent="0.25">
      <c r="A426">
        <v>45.084735903297904</v>
      </c>
      <c r="G426" s="43"/>
      <c r="H426" s="43"/>
      <c r="I426" s="43"/>
      <c r="J426" s="43"/>
    </row>
    <row r="427" spans="1:10" x14ac:dyDescent="0.25">
      <c r="A427">
        <v>45.505999039874048</v>
      </c>
      <c r="G427" s="43"/>
      <c r="H427" s="43"/>
      <c r="I427" s="43"/>
      <c r="J427" s="43"/>
    </row>
    <row r="428" spans="1:10" x14ac:dyDescent="0.25">
      <c r="A428">
        <v>43.561842470427393</v>
      </c>
      <c r="G428" s="43"/>
      <c r="H428" s="43"/>
      <c r="I428" s="43"/>
      <c r="J428" s="43"/>
    </row>
    <row r="429" spans="1:10" x14ac:dyDescent="0.25">
      <c r="A429">
        <v>44.839053585555824</v>
      </c>
      <c r="G429" s="43"/>
      <c r="H429" s="43"/>
      <c r="I429" s="43"/>
      <c r="J429" s="43"/>
    </row>
    <row r="430" spans="1:10" x14ac:dyDescent="0.25">
      <c r="A430">
        <v>44.816962172608527</v>
      </c>
      <c r="G430" s="43"/>
      <c r="H430" s="43"/>
      <c r="I430" s="43"/>
      <c r="J430" s="43"/>
    </row>
    <row r="431" spans="1:10" x14ac:dyDescent="0.25">
      <c r="A431">
        <v>42.934399364947318</v>
      </c>
      <c r="G431" s="43"/>
      <c r="H431" s="43"/>
      <c r="I431" s="43"/>
      <c r="J431" s="43"/>
    </row>
    <row r="432" spans="1:10" x14ac:dyDescent="0.25">
      <c r="A432">
        <v>44.074406480458769</v>
      </c>
      <c r="G432" s="43"/>
      <c r="H432" s="43"/>
      <c r="I432" s="43"/>
      <c r="J432" s="43"/>
    </row>
    <row r="433" spans="1:10" x14ac:dyDescent="0.25">
      <c r="A433">
        <v>44.169902336420115</v>
      </c>
      <c r="G433" s="43"/>
      <c r="H433" s="43"/>
      <c r="I433" s="43"/>
      <c r="J433" s="43"/>
    </row>
    <row r="434" spans="1:10" x14ac:dyDescent="0.25">
      <c r="A434">
        <v>42.930177355510146</v>
      </c>
      <c r="G434" s="43"/>
      <c r="H434" s="43"/>
      <c r="I434" s="43"/>
      <c r="J434" s="43"/>
    </row>
    <row r="435" spans="1:10" x14ac:dyDescent="0.25">
      <c r="A435">
        <v>42.124401491923749</v>
      </c>
      <c r="G435" s="43"/>
      <c r="H435" s="43"/>
      <c r="I435" s="43"/>
      <c r="J435" s="43"/>
    </row>
    <row r="436" spans="1:10" x14ac:dyDescent="0.25">
      <c r="A436">
        <v>44.523560176283659</v>
      </c>
      <c r="G436" s="43"/>
      <c r="H436" s="43"/>
      <c r="I436" s="43"/>
      <c r="J436" s="43"/>
    </row>
    <row r="437" spans="1:10" x14ac:dyDescent="0.25">
      <c r="A437">
        <v>44.364897029207143</v>
      </c>
      <c r="G437" s="43"/>
      <c r="H437" s="43"/>
      <c r="I437" s="43"/>
      <c r="J437" s="43"/>
    </row>
    <row r="438" spans="1:10" x14ac:dyDescent="0.25">
      <c r="A438">
        <v>43.808432501107035</v>
      </c>
      <c r="G438" s="43"/>
      <c r="H438" s="43"/>
      <c r="I438" s="43"/>
      <c r="J438" s="43"/>
    </row>
    <row r="439" spans="1:10" x14ac:dyDescent="0.25">
      <c r="A439">
        <v>43.800289276278434</v>
      </c>
      <c r="G439" s="43"/>
      <c r="H439" s="43"/>
      <c r="I439" s="43"/>
      <c r="J439" s="43"/>
    </row>
    <row r="440" spans="1:10" x14ac:dyDescent="0.25">
      <c r="A440">
        <v>45.534038443125752</v>
      </c>
      <c r="G440" s="43"/>
      <c r="H440" s="43"/>
      <c r="I440" s="43"/>
      <c r="J440" s="43"/>
    </row>
    <row r="441" spans="1:10" x14ac:dyDescent="0.25">
      <c r="A441">
        <v>43.509255884729832</v>
      </c>
      <c r="G441" s="43"/>
      <c r="H441" s="43"/>
      <c r="I441" s="43"/>
      <c r="J441" s="43"/>
    </row>
    <row r="442" spans="1:10" x14ac:dyDescent="0.25">
      <c r="A442">
        <v>45.658188775000603</v>
      </c>
      <c r="G442" s="43"/>
      <c r="H442" s="43"/>
      <c r="I442" s="43"/>
      <c r="J442" s="43"/>
    </row>
    <row r="443" spans="1:10" x14ac:dyDescent="0.25">
      <c r="A443">
        <v>41.897324693837433</v>
      </c>
      <c r="G443" s="43"/>
      <c r="H443" s="43"/>
      <c r="I443" s="43"/>
      <c r="J443" s="43"/>
    </row>
    <row r="444" spans="1:10" x14ac:dyDescent="0.25">
      <c r="A444">
        <v>43.576345546161207</v>
      </c>
      <c r="G444" s="43"/>
      <c r="H444" s="43"/>
      <c r="I444" s="43"/>
      <c r="J444" s="43"/>
    </row>
    <row r="445" spans="1:10" x14ac:dyDescent="0.25">
      <c r="A445">
        <v>45.81663880436593</v>
      </c>
      <c r="G445" s="43"/>
      <c r="H445" s="43"/>
      <c r="I445" s="43"/>
      <c r="J445" s="43"/>
    </row>
    <row r="446" spans="1:10" x14ac:dyDescent="0.25">
      <c r="A446">
        <v>43.711964384074804</v>
      </c>
      <c r="G446" s="43"/>
      <c r="H446" s="43"/>
      <c r="I446" s="43"/>
      <c r="J446" s="43"/>
    </row>
    <row r="447" spans="1:10" x14ac:dyDescent="0.25">
      <c r="A447">
        <v>45.262395862336099</v>
      </c>
      <c r="G447" s="43"/>
      <c r="H447" s="43"/>
      <c r="I447" s="43"/>
      <c r="J447" s="43"/>
    </row>
    <row r="448" spans="1:10" x14ac:dyDescent="0.25">
      <c r="A448">
        <v>44.967321605353952</v>
      </c>
      <c r="G448" s="43"/>
      <c r="H448" s="43"/>
      <c r="I448" s="43"/>
      <c r="J448" s="43"/>
    </row>
    <row r="449" spans="1:10" x14ac:dyDescent="0.25">
      <c r="A449">
        <v>43.694048893965601</v>
      </c>
      <c r="G449" s="43"/>
      <c r="H449" s="43"/>
      <c r="I449" s="43"/>
      <c r="J449" s="43"/>
    </row>
    <row r="450" spans="1:10" x14ac:dyDescent="0.25">
      <c r="A450">
        <v>45.089662469037918</v>
      </c>
      <c r="G450" s="43"/>
      <c r="H450" s="43"/>
      <c r="I450" s="43"/>
      <c r="J450" s="43"/>
    </row>
    <row r="451" spans="1:10" x14ac:dyDescent="0.25">
      <c r="A451">
        <v>41.806346898680808</v>
      </c>
      <c r="G451" s="43"/>
      <c r="H451" s="43"/>
      <c r="I451" s="43"/>
      <c r="J451" s="43"/>
    </row>
    <row r="452" spans="1:10" x14ac:dyDescent="0.25">
      <c r="A452">
        <v>45.777271941833078</v>
      </c>
      <c r="G452" s="43"/>
      <c r="H452" s="43"/>
      <c r="I452" s="43"/>
      <c r="J452" s="43"/>
    </row>
    <row r="453" spans="1:10" x14ac:dyDescent="0.25">
      <c r="A453">
        <v>45.207474973205059</v>
      </c>
      <c r="G453" s="43"/>
      <c r="H453" s="43"/>
      <c r="I453" s="43"/>
      <c r="J453" s="43"/>
    </row>
    <row r="454" spans="1:10" x14ac:dyDescent="0.25">
      <c r="A454">
        <v>45.140590113135488</v>
      </c>
      <c r="G454" s="43"/>
      <c r="H454" s="43"/>
      <c r="I454" s="43"/>
      <c r="J454" s="43"/>
    </row>
    <row r="455" spans="1:10" x14ac:dyDescent="0.25">
      <c r="A455">
        <v>45.148322281448813</v>
      </c>
      <c r="G455" s="43"/>
      <c r="H455" s="43"/>
      <c r="I455" s="43"/>
      <c r="J455" s="43"/>
    </row>
    <row r="456" spans="1:10" x14ac:dyDescent="0.25">
      <c r="A456">
        <v>41.260558683610441</v>
      </c>
      <c r="G456" s="43"/>
      <c r="H456" s="43"/>
      <c r="I456" s="43"/>
      <c r="J456" s="43"/>
    </row>
    <row r="457" spans="1:10" x14ac:dyDescent="0.25">
      <c r="A457">
        <v>45.180789007625016</v>
      </c>
      <c r="G457" s="43"/>
      <c r="H457" s="43"/>
      <c r="I457" s="43"/>
      <c r="J457" s="43"/>
    </row>
    <row r="458" spans="1:10" x14ac:dyDescent="0.25">
      <c r="A458">
        <v>44.851428750749498</v>
      </c>
      <c r="G458" s="43"/>
      <c r="H458" s="43"/>
      <c r="I458" s="43"/>
      <c r="J458" s="43"/>
    </row>
    <row r="459" spans="1:10" x14ac:dyDescent="0.25">
      <c r="A459">
        <v>45.186452110867677</v>
      </c>
      <c r="G459" s="43"/>
      <c r="H459" s="43"/>
      <c r="I459" s="43"/>
      <c r="J459" s="43"/>
    </row>
    <row r="460" spans="1:10" x14ac:dyDescent="0.25">
      <c r="A460">
        <v>41.102737843852076</v>
      </c>
      <c r="G460" s="43"/>
      <c r="H460" s="43"/>
      <c r="I460" s="43"/>
      <c r="J460" s="43"/>
    </row>
    <row r="461" spans="1:10" x14ac:dyDescent="0.25">
      <c r="A461">
        <v>45.408056598450777</v>
      </c>
      <c r="G461" s="43"/>
      <c r="H461" s="43"/>
      <c r="I461" s="43"/>
      <c r="J461" s="43"/>
    </row>
    <row r="462" spans="1:10" x14ac:dyDescent="0.25">
      <c r="A462">
        <v>43.5589087988469</v>
      </c>
      <c r="G462" s="43"/>
      <c r="H462" s="43"/>
      <c r="I462" s="43"/>
      <c r="J462" s="43"/>
    </row>
    <row r="463" spans="1:10" x14ac:dyDescent="0.25">
      <c r="A463">
        <v>44.143918216366558</v>
      </c>
      <c r="G463" s="43"/>
      <c r="H463" s="43"/>
      <c r="I463" s="43"/>
      <c r="J463" s="43"/>
    </row>
    <row r="464" spans="1:10" x14ac:dyDescent="0.25">
      <c r="A464">
        <v>45.362586107611833</v>
      </c>
      <c r="G464" s="43"/>
      <c r="H464" s="43"/>
      <c r="I464" s="43"/>
      <c r="J464" s="43"/>
    </row>
    <row r="465" spans="1:10" x14ac:dyDescent="0.25">
      <c r="A465">
        <v>45.410709132023662</v>
      </c>
      <c r="G465" s="43"/>
      <c r="H465" s="43"/>
      <c r="I465" s="43"/>
      <c r="J465" s="43"/>
    </row>
    <row r="466" spans="1:10" x14ac:dyDescent="0.25">
      <c r="A466">
        <v>45.674667831910341</v>
      </c>
      <c r="G466" s="43"/>
      <c r="H466" s="43"/>
      <c r="I466" s="43"/>
      <c r="J466" s="43"/>
    </row>
    <row r="467" spans="1:10" x14ac:dyDescent="0.25">
      <c r="A467">
        <v>45.536546930160611</v>
      </c>
      <c r="G467" s="43"/>
      <c r="H467" s="43"/>
      <c r="I467" s="43"/>
      <c r="J467" s="43"/>
    </row>
    <row r="468" spans="1:10" x14ac:dyDescent="0.25">
      <c r="A468">
        <v>43.042482422713547</v>
      </c>
      <c r="G468" s="43"/>
      <c r="H468" s="43"/>
      <c r="I468" s="43"/>
      <c r="J468" s="43"/>
    </row>
    <row r="469" spans="1:10" x14ac:dyDescent="0.25">
      <c r="A469">
        <v>44.767798021533757</v>
      </c>
      <c r="G469" s="43"/>
      <c r="H469" s="43"/>
      <c r="I469" s="43"/>
      <c r="J469" s="43"/>
    </row>
    <row r="470" spans="1:10" x14ac:dyDescent="0.25">
      <c r="A470">
        <v>44.139429249731748</v>
      </c>
      <c r="G470" s="43"/>
      <c r="H470" s="43"/>
      <c r="I470" s="43"/>
      <c r="J470" s="43"/>
    </row>
    <row r="471" spans="1:10" x14ac:dyDescent="0.25">
      <c r="A471">
        <v>41.333191445556253</v>
      </c>
      <c r="G471" s="43"/>
      <c r="H471" s="43"/>
      <c r="I471" s="43"/>
      <c r="J471" s="43"/>
    </row>
    <row r="472" spans="1:10" x14ac:dyDescent="0.25">
      <c r="A472">
        <v>43.782184245374381</v>
      </c>
      <c r="G472" s="43"/>
      <c r="H472" s="43"/>
      <c r="I472" s="43"/>
      <c r="J472" s="43"/>
    </row>
    <row r="473" spans="1:10" x14ac:dyDescent="0.25">
      <c r="A473">
        <v>44.234712142448608</v>
      </c>
      <c r="G473" s="43"/>
      <c r="H473" s="43"/>
      <c r="I473" s="43"/>
      <c r="J473" s="43"/>
    </row>
    <row r="474" spans="1:10" x14ac:dyDescent="0.25">
      <c r="A474">
        <v>44.603830574610264</v>
      </c>
      <c r="G474" s="43"/>
      <c r="H474" s="43"/>
      <c r="I474" s="43"/>
      <c r="J474" s="43"/>
    </row>
    <row r="475" spans="1:10" x14ac:dyDescent="0.25">
      <c r="A475">
        <v>45.198399100509761</v>
      </c>
      <c r="G475" s="43"/>
      <c r="H475" s="43"/>
      <c r="I475" s="43"/>
      <c r="J475" s="43"/>
    </row>
    <row r="476" spans="1:10" x14ac:dyDescent="0.25">
      <c r="A476">
        <v>45.070879925688118</v>
      </c>
      <c r="G476" s="43"/>
      <c r="H476" s="43"/>
      <c r="I476" s="43"/>
      <c r="J476" s="43"/>
    </row>
    <row r="477" spans="1:10" x14ac:dyDescent="0.25">
      <c r="A477">
        <v>44.138062344186338</v>
      </c>
      <c r="G477" s="43"/>
      <c r="H477" s="43"/>
      <c r="I477" s="43"/>
      <c r="J477" s="43"/>
    </row>
    <row r="478" spans="1:10" x14ac:dyDescent="0.25">
      <c r="A478">
        <v>44.669633756685201</v>
      </c>
      <c r="G478" s="43"/>
      <c r="H478" s="43"/>
      <c r="I478" s="43"/>
      <c r="J478" s="43"/>
    </row>
    <row r="479" spans="1:10" x14ac:dyDescent="0.25">
      <c r="A479">
        <v>45.149623084944722</v>
      </c>
      <c r="G479" s="43"/>
      <c r="H479" s="43"/>
      <c r="I479" s="43"/>
      <c r="J479" s="43"/>
    </row>
    <row r="480" spans="1:10" x14ac:dyDescent="0.25">
      <c r="A480">
        <v>45.566483996482638</v>
      </c>
      <c r="G480" s="43"/>
      <c r="H480" s="43"/>
      <c r="I480" s="43"/>
      <c r="J480" s="43"/>
    </row>
    <row r="481" spans="1:10" x14ac:dyDescent="0.25">
      <c r="A481">
        <v>41.794897120566219</v>
      </c>
      <c r="G481" s="43"/>
      <c r="H481" s="43"/>
      <c r="I481" s="43"/>
      <c r="J481" s="43"/>
    </row>
    <row r="482" spans="1:10" x14ac:dyDescent="0.25">
      <c r="A482">
        <v>44.96248802143419</v>
      </c>
      <c r="G482" s="43"/>
      <c r="H482" s="43"/>
      <c r="I482" s="43"/>
      <c r="J482" s="43"/>
    </row>
    <row r="483" spans="1:10" x14ac:dyDescent="0.25">
      <c r="A483">
        <v>44.786366506349864</v>
      </c>
      <c r="G483" s="43"/>
      <c r="H483" s="43"/>
      <c r="I483" s="43"/>
      <c r="J483" s="43"/>
    </row>
    <row r="484" spans="1:10" x14ac:dyDescent="0.25">
      <c r="A484">
        <v>40.885888617399452</v>
      </c>
      <c r="G484" s="43"/>
      <c r="H484" s="43"/>
      <c r="I484" s="43"/>
      <c r="J484" s="43"/>
    </row>
    <row r="485" spans="1:10" x14ac:dyDescent="0.25">
      <c r="A485">
        <v>42.652498852904024</v>
      </c>
      <c r="G485" s="43"/>
      <c r="H485" s="43"/>
      <c r="I485" s="43"/>
      <c r="J485" s="43"/>
    </row>
    <row r="486" spans="1:10" x14ac:dyDescent="0.25">
      <c r="A486">
        <v>41.161884177838267</v>
      </c>
      <c r="G486" s="43"/>
      <c r="H486" s="43"/>
      <c r="I486" s="43"/>
      <c r="J486" s="43"/>
    </row>
    <row r="487" spans="1:10" x14ac:dyDescent="0.25">
      <c r="A487">
        <v>45.371331608723253</v>
      </c>
      <c r="G487" s="43"/>
      <c r="H487" s="43"/>
      <c r="I487" s="43"/>
      <c r="J487" s="43"/>
    </row>
    <row r="488" spans="1:10" x14ac:dyDescent="0.25">
      <c r="A488">
        <v>43.208696820468603</v>
      </c>
      <c r="G488" s="43"/>
      <c r="H488" s="43"/>
      <c r="I488" s="43"/>
      <c r="J488" s="43"/>
    </row>
    <row r="489" spans="1:10" x14ac:dyDescent="0.25">
      <c r="A489">
        <v>44.154155210647133</v>
      </c>
      <c r="G489" s="43"/>
      <c r="H489" s="43"/>
      <c r="I489" s="43"/>
      <c r="J489" s="43"/>
    </row>
    <row r="490" spans="1:10" x14ac:dyDescent="0.25">
      <c r="A490">
        <v>44.4144015518986</v>
      </c>
      <c r="G490" s="43"/>
      <c r="H490" s="43"/>
      <c r="I490" s="43"/>
      <c r="J490" s="43"/>
    </row>
    <row r="491" spans="1:10" x14ac:dyDescent="0.25">
      <c r="A491">
        <v>44.074619443703263</v>
      </c>
      <c r="G491" s="43"/>
      <c r="H491" s="43"/>
      <c r="I491" s="43"/>
      <c r="J491" s="43"/>
    </row>
    <row r="492" spans="1:10" x14ac:dyDescent="0.25">
      <c r="A492">
        <v>44.042972407809081</v>
      </c>
      <c r="G492" s="43"/>
      <c r="H492" s="43"/>
      <c r="I492" s="43"/>
      <c r="J492" s="43"/>
    </row>
    <row r="493" spans="1:10" x14ac:dyDescent="0.25">
      <c r="A493">
        <v>44.614945483297618</v>
      </c>
      <c r="G493" s="43"/>
      <c r="H493" s="43"/>
      <c r="I493" s="43"/>
      <c r="J493" s="43"/>
    </row>
    <row r="494" spans="1:10" x14ac:dyDescent="0.25">
      <c r="A494">
        <v>43.711964384074804</v>
      </c>
      <c r="G494" s="43"/>
      <c r="H494" s="43"/>
      <c r="I494" s="43"/>
      <c r="J494" s="43"/>
    </row>
    <row r="495" spans="1:10" x14ac:dyDescent="0.25">
      <c r="A495">
        <v>45.439445180487304</v>
      </c>
      <c r="G495" s="43"/>
      <c r="H495" s="43"/>
      <c r="I495" s="43"/>
      <c r="J495" s="43"/>
    </row>
    <row r="496" spans="1:10" x14ac:dyDescent="0.25">
      <c r="A496">
        <v>42.814184577734437</v>
      </c>
      <c r="G496" s="43"/>
      <c r="H496" s="43"/>
      <c r="I496" s="43"/>
      <c r="J496" s="43"/>
    </row>
    <row r="497" spans="1:10" x14ac:dyDescent="0.25">
      <c r="A497">
        <v>43.696686084594845</v>
      </c>
      <c r="G497" s="43"/>
      <c r="H497" s="43"/>
      <c r="I497" s="43"/>
      <c r="J497" s="43"/>
    </row>
    <row r="498" spans="1:10" x14ac:dyDescent="0.25">
      <c r="A498">
        <v>41.13602709576017</v>
      </c>
      <c r="G498" s="43"/>
      <c r="H498" s="43"/>
      <c r="I498" s="43"/>
      <c r="J498" s="43"/>
    </row>
    <row r="499" spans="1:10" x14ac:dyDescent="0.25">
      <c r="A499">
        <v>44.991564986364544</v>
      </c>
      <c r="G499" s="43"/>
      <c r="H499" s="43"/>
      <c r="I499" s="43"/>
      <c r="J499" s="43"/>
    </row>
    <row r="500" spans="1:10" x14ac:dyDescent="0.25">
      <c r="A500">
        <v>43.558430056052032</v>
      </c>
      <c r="G500" s="43"/>
      <c r="H500" s="43"/>
      <c r="I500" s="43"/>
      <c r="J500" s="43"/>
    </row>
    <row r="501" spans="1:10" x14ac:dyDescent="0.25">
      <c r="A501">
        <v>44.70405322672358</v>
      </c>
      <c r="G501" s="43"/>
      <c r="H501" s="43"/>
      <c r="I501" s="43"/>
      <c r="J501" s="43"/>
    </row>
    <row r="502" spans="1:10" x14ac:dyDescent="0.25">
      <c r="A502">
        <v>45.319024240608186</v>
      </c>
      <c r="G502" s="43"/>
      <c r="H502" s="43"/>
      <c r="I502" s="43"/>
      <c r="J502" s="43"/>
    </row>
    <row r="503" spans="1:10" x14ac:dyDescent="0.25">
      <c r="A503">
        <v>45.921960514602127</v>
      </c>
      <c r="G503" s="43"/>
      <c r="H503" s="43"/>
      <c r="I503" s="43"/>
      <c r="J503" s="43"/>
    </row>
    <row r="504" spans="1:10" x14ac:dyDescent="0.25">
      <c r="A504">
        <v>44.83288027212182</v>
      </c>
      <c r="G504" s="43"/>
      <c r="H504" s="43"/>
      <c r="I504" s="43"/>
      <c r="J504" s="43"/>
    </row>
    <row r="505" spans="1:10" x14ac:dyDescent="0.25">
      <c r="A505">
        <v>45.087388436870782</v>
      </c>
      <c r="G505" s="43"/>
      <c r="H505" s="43"/>
      <c r="I505" s="43"/>
      <c r="J505" s="43"/>
    </row>
    <row r="506" spans="1:10" x14ac:dyDescent="0.25">
      <c r="A506">
        <v>44.048555089030025</v>
      </c>
      <c r="G506" s="43"/>
      <c r="H506" s="43"/>
      <c r="I506" s="43"/>
      <c r="J506" s="43"/>
    </row>
    <row r="507" spans="1:10" x14ac:dyDescent="0.25">
      <c r="A507">
        <v>45.751733041784647</v>
      </c>
      <c r="G507" s="43"/>
      <c r="H507" s="43"/>
      <c r="I507" s="43"/>
      <c r="J507" s="43"/>
    </row>
    <row r="508" spans="1:10" x14ac:dyDescent="0.25">
      <c r="A508">
        <v>45.755557986697021</v>
      </c>
      <c r="G508" s="43"/>
      <c r="H508" s="43"/>
      <c r="I508" s="43"/>
      <c r="J508" s="43"/>
    </row>
    <row r="509" spans="1:10" x14ac:dyDescent="0.25">
      <c r="A509">
        <v>41.325014498089402</v>
      </c>
      <c r="G509" s="43"/>
      <c r="H509" s="43"/>
      <c r="I509" s="43"/>
      <c r="J509" s="43"/>
    </row>
    <row r="510" spans="1:10" x14ac:dyDescent="0.25">
      <c r="A510">
        <v>41.851932996926664</v>
      </c>
      <c r="G510" s="43"/>
      <c r="H510" s="43"/>
      <c r="I510" s="43"/>
      <c r="J510" s="43"/>
    </row>
    <row r="511" spans="1:10" x14ac:dyDescent="0.25">
      <c r="A511">
        <v>42.700014718453737</v>
      </c>
      <c r="G511" s="43"/>
      <c r="H511" s="43"/>
      <c r="I511" s="43"/>
      <c r="J511" s="43"/>
    </row>
    <row r="512" spans="1:10" x14ac:dyDescent="0.25">
      <c r="A512">
        <v>41.663768095812529</v>
      </c>
      <c r="G512" s="43"/>
      <c r="H512" s="43"/>
      <c r="I512" s="43"/>
      <c r="J512" s="43"/>
    </row>
    <row r="513" spans="1:10" x14ac:dyDescent="0.25">
      <c r="A513">
        <v>44.258372178442926</v>
      </c>
      <c r="G513" s="43"/>
      <c r="H513" s="43"/>
      <c r="I513" s="43"/>
      <c r="J513" s="43"/>
    </row>
    <row r="514" spans="1:10" x14ac:dyDescent="0.25">
      <c r="A514">
        <v>45.492760569319906</v>
      </c>
      <c r="G514" s="43"/>
      <c r="H514" s="43"/>
      <c r="I514" s="43"/>
      <c r="J514" s="43"/>
    </row>
    <row r="515" spans="1:10" x14ac:dyDescent="0.25">
      <c r="A515">
        <v>43.271021576670798</v>
      </c>
      <c r="G515" s="43"/>
      <c r="H515" s="43"/>
      <c r="I515" s="43"/>
      <c r="J515" s="43"/>
    </row>
    <row r="516" spans="1:10" x14ac:dyDescent="0.25">
      <c r="A516">
        <v>44.960184853141101</v>
      </c>
      <c r="G516" s="43"/>
      <c r="H516" s="43"/>
      <c r="I516" s="43"/>
      <c r="J516" s="43"/>
    </row>
    <row r="517" spans="1:10" x14ac:dyDescent="0.25">
      <c r="A517">
        <v>44.226319222964705</v>
      </c>
      <c r="G517" s="43"/>
      <c r="H517" s="43"/>
      <c r="I517" s="43"/>
      <c r="J517" s="43"/>
    </row>
    <row r="518" spans="1:10" x14ac:dyDescent="0.25">
      <c r="A518">
        <v>44.126910826952162</v>
      </c>
      <c r="G518" s="43"/>
      <c r="H518" s="43"/>
      <c r="I518" s="43"/>
      <c r="J518" s="43"/>
    </row>
    <row r="519" spans="1:10" x14ac:dyDescent="0.25">
      <c r="A519">
        <v>44.021713123535839</v>
      </c>
      <c r="G519" s="43"/>
      <c r="H519" s="43"/>
      <c r="I519" s="43"/>
      <c r="J519" s="43"/>
    </row>
    <row r="520" spans="1:10" x14ac:dyDescent="0.25">
      <c r="A520">
        <v>45.194344785233469</v>
      </c>
      <c r="G520" s="43"/>
      <c r="H520" s="43"/>
      <c r="I520" s="43"/>
      <c r="J520" s="43"/>
    </row>
    <row r="521" spans="1:10" x14ac:dyDescent="0.25">
      <c r="A521">
        <v>45.077028421708938</v>
      </c>
      <c r="G521" s="43"/>
      <c r="H521" s="43"/>
      <c r="I521" s="43"/>
      <c r="J521" s="43"/>
    </row>
    <row r="522" spans="1:10" x14ac:dyDescent="0.25">
      <c r="A522">
        <v>45.606937382866235</v>
      </c>
      <c r="G522" s="43"/>
      <c r="H522" s="43"/>
      <c r="I522" s="43"/>
      <c r="J522" s="43"/>
    </row>
    <row r="523" spans="1:10" x14ac:dyDescent="0.25">
      <c r="A523">
        <v>41.278601110735089</v>
      </c>
      <c r="G523" s="43"/>
      <c r="H523" s="43"/>
      <c r="I523" s="43"/>
      <c r="J523" s="43"/>
    </row>
    <row r="524" spans="1:10" x14ac:dyDescent="0.25">
      <c r="A524">
        <v>43.597580776933434</v>
      </c>
      <c r="G524" s="43"/>
      <c r="H524" s="43"/>
      <c r="I524" s="43"/>
      <c r="J524" s="43"/>
    </row>
    <row r="525" spans="1:10" x14ac:dyDescent="0.25">
      <c r="A525">
        <v>44.119578091227588</v>
      </c>
      <c r="G525" s="43"/>
      <c r="H525" s="43"/>
      <c r="I525" s="43"/>
      <c r="J525" s="43"/>
    </row>
    <row r="526" spans="1:10" x14ac:dyDescent="0.25">
      <c r="A526">
        <v>41.88489806565714</v>
      </c>
      <c r="G526" s="43"/>
      <c r="H526" s="43"/>
      <c r="I526" s="43"/>
      <c r="J526" s="43"/>
    </row>
    <row r="527" spans="1:10" x14ac:dyDescent="0.25">
      <c r="A527">
        <v>43.517571784429073</v>
      </c>
      <c r="G527" s="43"/>
      <c r="H527" s="43"/>
      <c r="I527" s="43"/>
      <c r="J527" s="43"/>
    </row>
    <row r="528" spans="1:10" x14ac:dyDescent="0.25">
      <c r="A528">
        <v>44.111592255685387</v>
      </c>
      <c r="G528" s="43"/>
      <c r="H528" s="43"/>
      <c r="I528" s="43"/>
      <c r="J528" s="43"/>
    </row>
    <row r="529" spans="1:10" x14ac:dyDescent="0.25">
      <c r="A529">
        <v>44.138062344186366</v>
      </c>
      <c r="G529" s="43"/>
      <c r="H529" s="43"/>
      <c r="I529" s="43"/>
      <c r="J529" s="43"/>
    </row>
    <row r="530" spans="1:10" x14ac:dyDescent="0.25">
      <c r="A530">
        <v>43.412819623695704</v>
      </c>
      <c r="G530" s="43"/>
      <c r="H530" s="43"/>
      <c r="I530" s="43"/>
      <c r="J530" s="43"/>
    </row>
    <row r="531" spans="1:10" x14ac:dyDescent="0.25">
      <c r="A531">
        <v>42.939186439178052</v>
      </c>
      <c r="G531" s="43"/>
      <c r="H531" s="43"/>
      <c r="I531" s="43"/>
      <c r="J531" s="43"/>
    </row>
    <row r="532" spans="1:10" x14ac:dyDescent="0.25">
      <c r="A532">
        <v>41.122812470686462</v>
      </c>
      <c r="G532" s="43"/>
      <c r="H532" s="43"/>
      <c r="I532" s="43"/>
      <c r="J532" s="43"/>
    </row>
    <row r="533" spans="1:10" x14ac:dyDescent="0.25">
      <c r="A533">
        <v>45.842792405720473</v>
      </c>
      <c r="G533" s="43"/>
      <c r="H533" s="43"/>
      <c r="I533" s="43"/>
      <c r="J533" s="43"/>
    </row>
    <row r="534" spans="1:10" x14ac:dyDescent="0.25">
      <c r="A534">
        <v>43.937059946378383</v>
      </c>
      <c r="G534" s="43"/>
      <c r="H534" s="43"/>
      <c r="I534" s="43"/>
      <c r="J534" s="43"/>
    </row>
    <row r="535" spans="1:10" x14ac:dyDescent="0.25">
      <c r="A535">
        <v>45.180789007625016</v>
      </c>
      <c r="G535" s="43"/>
      <c r="H535" s="43"/>
      <c r="I535" s="43"/>
      <c r="J535" s="43"/>
    </row>
    <row r="536" spans="1:10" x14ac:dyDescent="0.25">
      <c r="A536">
        <v>44.159228191546262</v>
      </c>
      <c r="G536" s="43"/>
      <c r="H536" s="43"/>
      <c r="I536" s="43"/>
      <c r="J536" s="43"/>
    </row>
    <row r="537" spans="1:10" x14ac:dyDescent="0.25">
      <c r="A537">
        <v>45.685766161335316</v>
      </c>
      <c r="G537" s="43"/>
      <c r="H537" s="43"/>
      <c r="I537" s="43"/>
      <c r="J537" s="43"/>
    </row>
    <row r="538" spans="1:10" x14ac:dyDescent="0.25">
      <c r="A538">
        <v>44.517639796741364</v>
      </c>
      <c r="G538" s="43"/>
      <c r="H538" s="43"/>
      <c r="I538" s="43"/>
      <c r="J538" s="43"/>
    </row>
    <row r="539" spans="1:10" x14ac:dyDescent="0.25">
      <c r="A539">
        <v>43.84718010657695</v>
      </c>
      <c r="G539" s="43"/>
      <c r="H539" s="43"/>
      <c r="I539" s="43"/>
      <c r="J539" s="43"/>
    </row>
    <row r="540" spans="1:10" x14ac:dyDescent="0.25">
      <c r="A540">
        <v>44.877751813363822</v>
      </c>
      <c r="G540" s="43"/>
      <c r="H540" s="43"/>
      <c r="I540" s="43"/>
      <c r="J540" s="43"/>
    </row>
    <row r="541" spans="1:10" x14ac:dyDescent="0.25">
      <c r="A541">
        <v>43.559805221478015</v>
      </c>
      <c r="G541" s="43"/>
      <c r="H541" s="43"/>
      <c r="I541" s="43"/>
      <c r="J541" s="43"/>
    </row>
    <row r="542" spans="1:10" x14ac:dyDescent="0.25">
      <c r="A542">
        <v>45.7455881489647</v>
      </c>
      <c r="G542" s="43"/>
      <c r="H542" s="43"/>
      <c r="I542" s="43"/>
      <c r="J542" s="43"/>
    </row>
    <row r="543" spans="1:10" x14ac:dyDescent="0.25">
      <c r="A543">
        <v>44.729584997927994</v>
      </c>
      <c r="G543" s="43"/>
      <c r="H543" s="43"/>
      <c r="I543" s="43"/>
      <c r="J543" s="43"/>
    </row>
    <row r="544" spans="1:10" x14ac:dyDescent="0.25">
      <c r="A544">
        <v>44.667229159461229</v>
      </c>
      <c r="G544" s="43"/>
      <c r="H544" s="43"/>
      <c r="I544" s="43"/>
      <c r="J544" s="43"/>
    </row>
    <row r="545" spans="1:10" x14ac:dyDescent="0.25">
      <c r="A545">
        <v>44.590256947881699</v>
      </c>
      <c r="G545" s="43"/>
      <c r="H545" s="43"/>
      <c r="I545" s="43"/>
      <c r="J545" s="43"/>
    </row>
    <row r="546" spans="1:10" x14ac:dyDescent="0.25">
      <c r="A546">
        <v>44.463435599196735</v>
      </c>
      <c r="G546" s="43"/>
      <c r="H546" s="43"/>
      <c r="I546" s="43"/>
      <c r="J546" s="43"/>
    </row>
    <row r="547" spans="1:10" x14ac:dyDescent="0.25">
      <c r="A547">
        <v>45.070879925688118</v>
      </c>
      <c r="G547" s="43"/>
      <c r="H547" s="43"/>
      <c r="I547" s="43"/>
      <c r="J547" s="43"/>
    </row>
    <row r="548" spans="1:10" x14ac:dyDescent="0.25">
      <c r="A548">
        <v>44.647552216015548</v>
      </c>
      <c r="G548" s="43"/>
      <c r="H548" s="43"/>
      <c r="I548" s="43"/>
      <c r="J548" s="43"/>
    </row>
    <row r="549" spans="1:10" x14ac:dyDescent="0.25">
      <c r="A549">
        <v>44.61703379942152</v>
      </c>
      <c r="G549" s="43"/>
      <c r="H549" s="43"/>
      <c r="I549" s="43"/>
      <c r="J549" s="43"/>
    </row>
    <row r="550" spans="1:10" x14ac:dyDescent="0.25">
      <c r="A550">
        <v>43.605724001762006</v>
      </c>
      <c r="G550" s="43"/>
      <c r="H550" s="43"/>
      <c r="I550" s="43"/>
      <c r="J550" s="43"/>
    </row>
    <row r="551" spans="1:10" x14ac:dyDescent="0.25">
      <c r="A551">
        <v>45.447674899635288</v>
      </c>
      <c r="G551" s="43"/>
      <c r="H551" s="43"/>
      <c r="I551" s="43"/>
      <c r="J551" s="43"/>
    </row>
    <row r="552" spans="1:10" x14ac:dyDescent="0.25">
      <c r="A552">
        <v>41.176946446792421</v>
      </c>
      <c r="G552" s="43"/>
      <c r="H552" s="43"/>
      <c r="I552" s="43"/>
      <c r="J552" s="43"/>
    </row>
    <row r="553" spans="1:10" x14ac:dyDescent="0.25">
      <c r="A553">
        <v>44.223773588458897</v>
      </c>
      <c r="G553" s="43"/>
      <c r="H553" s="43"/>
      <c r="I553" s="43"/>
      <c r="J553" s="43"/>
    </row>
    <row r="554" spans="1:10" x14ac:dyDescent="0.25">
      <c r="A554">
        <v>45.588960651083646</v>
      </c>
      <c r="G554" s="43"/>
      <c r="H554" s="43"/>
      <c r="I554" s="43"/>
      <c r="J554" s="43"/>
    </row>
    <row r="555" spans="1:10" x14ac:dyDescent="0.25">
      <c r="A555">
        <v>41.731088557070613</v>
      </c>
      <c r="G555" s="43"/>
      <c r="H555" s="43"/>
      <c r="I555" s="43"/>
      <c r="J555" s="43"/>
    </row>
    <row r="556" spans="1:10" x14ac:dyDescent="0.25">
      <c r="A556">
        <v>45.511179144312948</v>
      </c>
      <c r="G556" s="43"/>
      <c r="H556" s="43"/>
      <c r="I556" s="43"/>
      <c r="J556" s="43"/>
    </row>
    <row r="557" spans="1:10" x14ac:dyDescent="0.25">
      <c r="A557">
        <v>43.648566375842663</v>
      </c>
      <c r="G557" s="43"/>
      <c r="H557" s="43"/>
      <c r="I557" s="43"/>
      <c r="J557" s="43"/>
    </row>
    <row r="558" spans="1:10" x14ac:dyDescent="0.25">
      <c r="A558">
        <v>41.772450038410781</v>
      </c>
      <c r="G558" s="43"/>
      <c r="H558" s="43"/>
      <c r="I558" s="43"/>
      <c r="J558" s="43"/>
    </row>
    <row r="559" spans="1:10" x14ac:dyDescent="0.25">
      <c r="A559">
        <v>46.038852442413628</v>
      </c>
      <c r="G559" s="43"/>
      <c r="H559" s="43"/>
      <c r="I559" s="43"/>
      <c r="J559" s="43"/>
    </row>
    <row r="560" spans="1:10" x14ac:dyDescent="0.25">
      <c r="A560">
        <v>41.186528839976312</v>
      </c>
      <c r="G560" s="43"/>
      <c r="H560" s="43"/>
      <c r="I560" s="43"/>
      <c r="J560" s="43"/>
    </row>
    <row r="561" spans="1:10" x14ac:dyDescent="0.25">
      <c r="A561">
        <v>44.934383579345912</v>
      </c>
      <c r="G561" s="43"/>
      <c r="H561" s="43"/>
      <c r="I561" s="43"/>
      <c r="J561" s="43"/>
    </row>
    <row r="562" spans="1:10" x14ac:dyDescent="0.25">
      <c r="A562">
        <v>44.727575493057188</v>
      </c>
      <c r="G562" s="43"/>
      <c r="H562" s="43"/>
      <c r="I562" s="43"/>
      <c r="J562" s="43"/>
    </row>
    <row r="563" spans="1:10" x14ac:dyDescent="0.25">
      <c r="A563">
        <v>44.242791736532304</v>
      </c>
      <c r="G563" s="43"/>
      <c r="H563" s="43"/>
      <c r="I563" s="43"/>
      <c r="J563" s="43"/>
    </row>
    <row r="564" spans="1:10" x14ac:dyDescent="0.25">
      <c r="A564">
        <v>45.7455881489647</v>
      </c>
      <c r="G564" s="43"/>
      <c r="H564" s="43"/>
      <c r="I564" s="43"/>
      <c r="J564" s="43"/>
    </row>
    <row r="565" spans="1:10" x14ac:dyDescent="0.25">
      <c r="A565">
        <v>44.194266267486427</v>
      </c>
      <c r="G565" s="43"/>
      <c r="H565" s="43"/>
      <c r="I565" s="43"/>
      <c r="J565" s="43"/>
    </row>
    <row r="566" spans="1:10" x14ac:dyDescent="0.25">
      <c r="A566">
        <v>43.422158129966945</v>
      </c>
      <c r="G566" s="43"/>
      <c r="H566" s="43"/>
      <c r="I566" s="43"/>
      <c r="J566" s="43"/>
    </row>
    <row r="567" spans="1:10" x14ac:dyDescent="0.25">
      <c r="A567">
        <v>42.843652940991994</v>
      </c>
      <c r="G567" s="43"/>
      <c r="H567" s="43"/>
      <c r="I567" s="43"/>
      <c r="J567" s="43"/>
    </row>
    <row r="568" spans="1:10" x14ac:dyDescent="0.25">
      <c r="A568">
        <v>42.435757566991988</v>
      </c>
      <c r="G568" s="43"/>
      <c r="H568" s="43"/>
      <c r="I568" s="43"/>
      <c r="J568" s="43"/>
    </row>
    <row r="569" spans="1:10" x14ac:dyDescent="0.25">
      <c r="A569">
        <v>45.183483204166649</v>
      </c>
      <c r="G569" s="43"/>
      <c r="H569" s="43"/>
      <c r="I569" s="43"/>
      <c r="J569" s="43"/>
    </row>
    <row r="570" spans="1:10" x14ac:dyDescent="0.25">
      <c r="A570">
        <v>44.201889335277734</v>
      </c>
      <c r="G570" s="43"/>
      <c r="H570" s="43"/>
      <c r="I570" s="43"/>
      <c r="J570" s="43"/>
    </row>
    <row r="571" spans="1:10" x14ac:dyDescent="0.25">
      <c r="A571">
        <v>43.576345546161207</v>
      </c>
      <c r="G571" s="43"/>
      <c r="H571" s="43"/>
      <c r="I571" s="43"/>
      <c r="J571" s="43"/>
    </row>
    <row r="572" spans="1:10" x14ac:dyDescent="0.25">
      <c r="A572">
        <v>42.547633517560868</v>
      </c>
      <c r="G572" s="43"/>
      <c r="H572" s="43"/>
      <c r="I572" s="43"/>
      <c r="J572" s="43"/>
    </row>
    <row r="573" spans="1:10" x14ac:dyDescent="0.25">
      <c r="A573">
        <v>45.170752367388786</v>
      </c>
      <c r="G573" s="43"/>
      <c r="H573" s="43"/>
      <c r="I573" s="43"/>
      <c r="J573" s="43"/>
    </row>
    <row r="574" spans="1:10" x14ac:dyDescent="0.25">
      <c r="A574">
        <v>41.45455483726704</v>
      </c>
      <c r="G574" s="43"/>
      <c r="H574" s="43"/>
      <c r="I574" s="43"/>
      <c r="J574" s="43"/>
    </row>
    <row r="575" spans="1:10" x14ac:dyDescent="0.25">
      <c r="A575">
        <v>44.177322040939387</v>
      </c>
      <c r="G575" s="43"/>
      <c r="H575" s="43"/>
      <c r="I575" s="43"/>
      <c r="J575" s="43"/>
    </row>
    <row r="576" spans="1:10" x14ac:dyDescent="0.25">
      <c r="A576">
        <v>41.040020723743979</v>
      </c>
      <c r="G576" s="43"/>
      <c r="H576" s="43"/>
      <c r="I576" s="43"/>
      <c r="J576" s="43"/>
    </row>
    <row r="577" spans="1:10" x14ac:dyDescent="0.25">
      <c r="A577">
        <v>42.597647509710463</v>
      </c>
      <c r="G577" s="43"/>
      <c r="H577" s="43"/>
      <c r="I577" s="43"/>
      <c r="J577" s="43"/>
    </row>
    <row r="578" spans="1:10" x14ac:dyDescent="0.25">
      <c r="A578">
        <v>44.142939816108914</v>
      </c>
      <c r="G578" s="43"/>
      <c r="H578" s="43"/>
      <c r="I578" s="43"/>
      <c r="J578" s="43"/>
    </row>
    <row r="579" spans="1:10" x14ac:dyDescent="0.25">
      <c r="A579">
        <v>44.29988754786384</v>
      </c>
      <c r="G579" s="43"/>
      <c r="H579" s="43"/>
      <c r="I579" s="43"/>
      <c r="J579" s="43"/>
    </row>
    <row r="580" spans="1:10" x14ac:dyDescent="0.25">
      <c r="A580">
        <v>44.170138979544106</v>
      </c>
      <c r="G580" s="43"/>
      <c r="H580" s="43"/>
      <c r="I580" s="43"/>
      <c r="J580" s="43"/>
    </row>
    <row r="581" spans="1:10" x14ac:dyDescent="0.25">
      <c r="A581">
        <v>43.586397246064159</v>
      </c>
      <c r="G581" s="43"/>
      <c r="H581" s="43"/>
      <c r="I581" s="43"/>
      <c r="J581" s="43"/>
    </row>
    <row r="582" spans="1:10" x14ac:dyDescent="0.25">
      <c r="A582">
        <v>44.667312133930714</v>
      </c>
      <c r="G582" s="43"/>
      <c r="H582" s="43"/>
      <c r="I582" s="43"/>
      <c r="J582" s="43"/>
    </row>
    <row r="583" spans="1:10" x14ac:dyDescent="0.25">
      <c r="A583">
        <v>45.653649408412335</v>
      </c>
      <c r="G583" s="43"/>
      <c r="H583" s="43"/>
      <c r="I583" s="43"/>
      <c r="J583" s="43"/>
    </row>
    <row r="584" spans="1:10" x14ac:dyDescent="0.25">
      <c r="A584">
        <v>40.843744457910837</v>
      </c>
      <c r="G584" s="43"/>
      <c r="H584" s="43"/>
      <c r="I584" s="43"/>
      <c r="J584" s="43"/>
    </row>
    <row r="585" spans="1:10" x14ac:dyDescent="0.25">
      <c r="A585">
        <v>44.735293113348128</v>
      </c>
      <c r="G585" s="43"/>
      <c r="H585" s="43"/>
      <c r="I585" s="43"/>
      <c r="J585" s="43"/>
    </row>
    <row r="586" spans="1:10" x14ac:dyDescent="0.25">
      <c r="A586">
        <v>44.07564825287858</v>
      </c>
      <c r="G586" s="43"/>
      <c r="H586" s="43"/>
      <c r="I586" s="43"/>
      <c r="J586" s="43"/>
    </row>
    <row r="587" spans="1:10" x14ac:dyDescent="0.25">
      <c r="A587">
        <v>44.187766542192605</v>
      </c>
      <c r="G587" s="43"/>
      <c r="H587" s="43"/>
      <c r="I587" s="43"/>
      <c r="J587" s="43"/>
    </row>
    <row r="588" spans="1:10" x14ac:dyDescent="0.25">
      <c r="A588">
        <v>45.013230578903141</v>
      </c>
      <c r="G588" s="43"/>
      <c r="H588" s="43"/>
      <c r="I588" s="43"/>
      <c r="J588" s="43"/>
    </row>
    <row r="589" spans="1:10" x14ac:dyDescent="0.25">
      <c r="A589">
        <v>44.369624285261956</v>
      </c>
      <c r="G589" s="43"/>
      <c r="H589" s="43"/>
      <c r="I589" s="43"/>
      <c r="J589" s="43"/>
    </row>
    <row r="590" spans="1:10" x14ac:dyDescent="0.25">
      <c r="A590">
        <v>45.224695195658924</v>
      </c>
      <c r="G590" s="43"/>
      <c r="H590" s="43"/>
      <c r="I590" s="43"/>
      <c r="J590" s="43"/>
    </row>
    <row r="591" spans="1:10" x14ac:dyDescent="0.25">
      <c r="A591">
        <v>43.893595210033119</v>
      </c>
      <c r="G591" s="43"/>
      <c r="H591" s="43"/>
      <c r="I591" s="43"/>
      <c r="J591" s="43"/>
    </row>
    <row r="592" spans="1:10" x14ac:dyDescent="0.25">
      <c r="A592">
        <v>43.035718162952989</v>
      </c>
      <c r="G592" s="43"/>
      <c r="H592" s="43"/>
      <c r="I592" s="43"/>
      <c r="J592" s="43"/>
    </row>
    <row r="593" spans="1:10" x14ac:dyDescent="0.25">
      <c r="A593">
        <v>44.320423386721131</v>
      </c>
      <c r="G593" s="43"/>
      <c r="H593" s="43"/>
      <c r="I593" s="43"/>
      <c r="J593" s="43"/>
    </row>
    <row r="594" spans="1:10" x14ac:dyDescent="0.25">
      <c r="A594">
        <v>45.568436263935475</v>
      </c>
      <c r="G594" s="43"/>
      <c r="H594" s="43"/>
      <c r="I594" s="43"/>
      <c r="J594" s="43"/>
    </row>
    <row r="595" spans="1:10" x14ac:dyDescent="0.25">
      <c r="A595">
        <v>44.720104616439045</v>
      </c>
      <c r="G595" s="43"/>
      <c r="H595" s="43"/>
      <c r="I595" s="43"/>
      <c r="J595" s="43"/>
    </row>
    <row r="596" spans="1:10" x14ac:dyDescent="0.25">
      <c r="A596">
        <v>42.907266626341908</v>
      </c>
      <c r="G596" s="43"/>
      <c r="H596" s="43"/>
      <c r="I596" s="43"/>
      <c r="J596" s="43"/>
    </row>
    <row r="597" spans="1:10" x14ac:dyDescent="0.25">
      <c r="A597">
        <v>44.211357663882616</v>
      </c>
      <c r="G597" s="43"/>
      <c r="H597" s="43"/>
      <c r="I597" s="43"/>
      <c r="J597" s="43"/>
    </row>
    <row r="598" spans="1:10" x14ac:dyDescent="0.25">
      <c r="A598">
        <v>45.772925366781742</v>
      </c>
      <c r="G598" s="43"/>
      <c r="H598" s="43"/>
      <c r="I598" s="43"/>
      <c r="J598" s="43"/>
    </row>
    <row r="599" spans="1:10" x14ac:dyDescent="0.25">
      <c r="A599">
        <v>42.047399395092008</v>
      </c>
      <c r="G599" s="43"/>
      <c r="H599" s="43"/>
      <c r="I599" s="43"/>
      <c r="J599" s="43"/>
    </row>
    <row r="600" spans="1:10" x14ac:dyDescent="0.25">
      <c r="A600">
        <v>44.82316796949285</v>
      </c>
      <c r="G600" s="43"/>
      <c r="H600" s="43"/>
      <c r="I600" s="43"/>
      <c r="J600" s="43"/>
    </row>
    <row r="601" spans="1:10" x14ac:dyDescent="0.25">
      <c r="A601">
        <v>41.22166105240494</v>
      </c>
      <c r="G601" s="43"/>
      <c r="H601" s="43"/>
      <c r="I601" s="43"/>
      <c r="J601" s="43"/>
    </row>
    <row r="602" spans="1:10" x14ac:dyDescent="0.25">
      <c r="A602">
        <v>44.856125598430367</v>
      </c>
      <c r="G602" s="43"/>
      <c r="H602" s="43"/>
      <c r="I602" s="43"/>
      <c r="J602" s="43"/>
    </row>
    <row r="603" spans="1:10" x14ac:dyDescent="0.25">
      <c r="A603">
        <v>45.61727015336335</v>
      </c>
      <c r="G603" s="43"/>
      <c r="H603" s="43"/>
      <c r="I603" s="43"/>
      <c r="J603" s="43"/>
    </row>
    <row r="604" spans="1:10" x14ac:dyDescent="0.25">
      <c r="A604">
        <v>43.678770594485613</v>
      </c>
      <c r="G604" s="43"/>
      <c r="H604" s="43"/>
      <c r="I604" s="43"/>
      <c r="J604" s="43"/>
    </row>
    <row r="605" spans="1:10" x14ac:dyDescent="0.25">
      <c r="A605">
        <v>43.929231213150679</v>
      </c>
      <c r="G605" s="43"/>
      <c r="H605" s="43"/>
      <c r="I605" s="43"/>
      <c r="J605" s="43"/>
    </row>
    <row r="606" spans="1:10" x14ac:dyDescent="0.25">
      <c r="A606">
        <v>41.284160273419737</v>
      </c>
      <c r="G606" s="43"/>
      <c r="H606" s="43"/>
      <c r="I606" s="43"/>
      <c r="J606" s="43"/>
    </row>
    <row r="607" spans="1:10" x14ac:dyDescent="0.25">
      <c r="A607">
        <v>46.02287816700742</v>
      </c>
      <c r="G607" s="43"/>
      <c r="H607" s="43"/>
      <c r="I607" s="43"/>
      <c r="J607" s="43"/>
    </row>
    <row r="608" spans="1:10" x14ac:dyDescent="0.25">
      <c r="A608">
        <v>44.685997315334824</v>
      </c>
      <c r="G608" s="43"/>
      <c r="H608" s="43"/>
      <c r="I608" s="43"/>
      <c r="J608" s="43"/>
    </row>
    <row r="609" spans="1:10" x14ac:dyDescent="0.25">
      <c r="A609">
        <v>45.02758120509106</v>
      </c>
      <c r="G609" s="43"/>
      <c r="H609" s="43"/>
      <c r="I609" s="43"/>
      <c r="J609" s="43"/>
    </row>
    <row r="610" spans="1:10" x14ac:dyDescent="0.25">
      <c r="A610">
        <v>45.294312305654046</v>
      </c>
      <c r="G610" s="43"/>
      <c r="H610" s="43"/>
      <c r="I610" s="43"/>
      <c r="J610" s="43"/>
    </row>
    <row r="611" spans="1:10" x14ac:dyDescent="0.25">
      <c r="A611">
        <v>43.392572650203583</v>
      </c>
      <c r="G611" s="43"/>
      <c r="H611" s="43"/>
      <c r="I611" s="43"/>
      <c r="J611" s="43"/>
    </row>
    <row r="612" spans="1:10" x14ac:dyDescent="0.25">
      <c r="A612">
        <v>45.198527505727711</v>
      </c>
      <c r="G612" s="43"/>
      <c r="H612" s="43"/>
      <c r="I612" s="43"/>
      <c r="J612" s="43"/>
    </row>
    <row r="613" spans="1:10" x14ac:dyDescent="0.25">
      <c r="A613">
        <v>44.053768143398138</v>
      </c>
      <c r="G613" s="43"/>
      <c r="H613" s="43"/>
      <c r="I613" s="43"/>
      <c r="J613" s="43"/>
    </row>
    <row r="614" spans="1:10" x14ac:dyDescent="0.25">
      <c r="A614">
        <v>43.732796499435544</v>
      </c>
      <c r="G614" s="43"/>
      <c r="H614" s="43"/>
      <c r="I614" s="43"/>
      <c r="J614" s="43"/>
    </row>
    <row r="615" spans="1:10" x14ac:dyDescent="0.25">
      <c r="A615">
        <v>44.055388332385363</v>
      </c>
      <c r="G615" s="43"/>
      <c r="H615" s="43"/>
      <c r="I615" s="43"/>
      <c r="J615" s="43"/>
    </row>
    <row r="616" spans="1:10" x14ac:dyDescent="0.25">
      <c r="A616">
        <v>44.717412108355852</v>
      </c>
      <c r="G616" s="43"/>
      <c r="H616" s="43"/>
      <c r="I616" s="43"/>
      <c r="J616" s="43"/>
    </row>
    <row r="617" spans="1:10" x14ac:dyDescent="0.25">
      <c r="A617">
        <v>44.122197070078435</v>
      </c>
      <c r="G617" s="43"/>
      <c r="H617" s="43"/>
      <c r="I617" s="43"/>
      <c r="J617" s="43"/>
    </row>
    <row r="618" spans="1:10" x14ac:dyDescent="0.25">
      <c r="A618">
        <v>43.042482422713547</v>
      </c>
      <c r="G618" s="43"/>
      <c r="H618" s="43"/>
      <c r="I618" s="43"/>
      <c r="J618" s="43"/>
    </row>
    <row r="619" spans="1:10" x14ac:dyDescent="0.25">
      <c r="A619">
        <v>43.612455961001963</v>
      </c>
      <c r="G619" s="43"/>
      <c r="H619" s="43"/>
      <c r="I619" s="43"/>
      <c r="J619" s="43"/>
    </row>
    <row r="620" spans="1:10" x14ac:dyDescent="0.25">
      <c r="A620">
        <v>45.742840825167534</v>
      </c>
      <c r="G620" s="43"/>
      <c r="H620" s="43"/>
      <c r="I620" s="43"/>
      <c r="J620" s="43"/>
    </row>
    <row r="621" spans="1:10" x14ac:dyDescent="0.25">
      <c r="A621">
        <v>45.295834103917656</v>
      </c>
      <c r="G621" s="43"/>
      <c r="H621" s="43"/>
      <c r="I621" s="43"/>
      <c r="J621" s="43"/>
    </row>
    <row r="622" spans="1:10" x14ac:dyDescent="0.25">
      <c r="A622">
        <v>42.170290614028033</v>
      </c>
      <c r="G622" s="43"/>
      <c r="H622" s="43"/>
      <c r="I622" s="43"/>
      <c r="J622" s="43"/>
    </row>
    <row r="623" spans="1:10" x14ac:dyDescent="0.25">
      <c r="A623">
        <v>45.252352932254283</v>
      </c>
      <c r="G623" s="43"/>
      <c r="H623" s="43"/>
      <c r="I623" s="43"/>
      <c r="J623" s="43"/>
    </row>
    <row r="624" spans="1:10" x14ac:dyDescent="0.25">
      <c r="A624">
        <v>42.179144477368801</v>
      </c>
      <c r="G624" s="43"/>
      <c r="H624" s="43"/>
      <c r="I624" s="43"/>
      <c r="J624" s="43"/>
    </row>
    <row r="625" spans="1:10" x14ac:dyDescent="0.25">
      <c r="A625">
        <v>43.229581084341319</v>
      </c>
      <c r="G625" s="43"/>
      <c r="H625" s="43"/>
      <c r="I625" s="43"/>
      <c r="J625" s="43"/>
    </row>
    <row r="626" spans="1:10" x14ac:dyDescent="0.25">
      <c r="A626">
        <v>41.245137667576017</v>
      </c>
      <c r="G626" s="43"/>
      <c r="H626" s="43"/>
      <c r="I626" s="43"/>
      <c r="J626" s="43"/>
    </row>
    <row r="627" spans="1:10" x14ac:dyDescent="0.25">
      <c r="A627">
        <v>44.261061861888884</v>
      </c>
      <c r="G627" s="43"/>
      <c r="H627" s="43"/>
      <c r="I627" s="43"/>
      <c r="J627" s="43"/>
    </row>
    <row r="628" spans="1:10" x14ac:dyDescent="0.25">
      <c r="A628">
        <v>42.513285143938631</v>
      </c>
      <c r="G628" s="43"/>
      <c r="H628" s="43"/>
      <c r="I628" s="43"/>
      <c r="J628" s="43"/>
    </row>
    <row r="629" spans="1:10" x14ac:dyDescent="0.25">
      <c r="A629">
        <v>43.046813371171595</v>
      </c>
      <c r="G629" s="43"/>
      <c r="H629" s="43"/>
      <c r="I629" s="43"/>
      <c r="J629" s="43"/>
    </row>
    <row r="630" spans="1:10" x14ac:dyDescent="0.25">
      <c r="A630">
        <v>44.107911170100301</v>
      </c>
      <c r="G630" s="43"/>
      <c r="H630" s="43"/>
      <c r="I630" s="43"/>
      <c r="J630" s="43"/>
    </row>
    <row r="631" spans="1:10" x14ac:dyDescent="0.25">
      <c r="A631">
        <v>43.579665286824195</v>
      </c>
      <c r="G631" s="43"/>
      <c r="H631" s="43"/>
      <c r="I631" s="43"/>
      <c r="J631" s="43"/>
    </row>
    <row r="632" spans="1:10" x14ac:dyDescent="0.25">
      <c r="A632">
        <v>44.661713366937576</v>
      </c>
      <c r="G632" s="43"/>
      <c r="H632" s="43"/>
      <c r="I632" s="43"/>
      <c r="J632" s="43"/>
    </row>
    <row r="633" spans="1:10" x14ac:dyDescent="0.25">
      <c r="A633">
        <v>40.996540664964286</v>
      </c>
      <c r="G633" s="43"/>
      <c r="H633" s="43"/>
      <c r="I633" s="43"/>
      <c r="J633" s="43"/>
    </row>
    <row r="634" spans="1:10" x14ac:dyDescent="0.25">
      <c r="A634">
        <v>44.394398217791853</v>
      </c>
      <c r="G634" s="43"/>
      <c r="H634" s="43"/>
      <c r="I634" s="43"/>
      <c r="J634" s="43"/>
    </row>
    <row r="635" spans="1:10" x14ac:dyDescent="0.25">
      <c r="A635">
        <v>45.67004533166525</v>
      </c>
      <c r="G635" s="43"/>
      <c r="H635" s="43"/>
      <c r="I635" s="43"/>
      <c r="J635" s="43"/>
    </row>
    <row r="636" spans="1:10" x14ac:dyDescent="0.25">
      <c r="A636">
        <v>45.368193789250789</v>
      </c>
      <c r="G636" s="43"/>
      <c r="H636" s="43"/>
      <c r="I636" s="43"/>
      <c r="J636" s="43"/>
    </row>
    <row r="637" spans="1:10" x14ac:dyDescent="0.25">
      <c r="A637">
        <v>42.823629611370237</v>
      </c>
      <c r="G637" s="43"/>
      <c r="H637" s="43"/>
      <c r="I637" s="43"/>
      <c r="J637" s="43"/>
    </row>
    <row r="638" spans="1:10" x14ac:dyDescent="0.25">
      <c r="A638">
        <v>43.042482422713547</v>
      </c>
      <c r="G638" s="43"/>
      <c r="H638" s="43"/>
      <c r="I638" s="43"/>
      <c r="J638" s="43"/>
    </row>
    <row r="639" spans="1:10" x14ac:dyDescent="0.25">
      <c r="A639">
        <v>44.021713123535839</v>
      </c>
      <c r="G639" s="43"/>
      <c r="H639" s="43"/>
      <c r="I639" s="43"/>
      <c r="J639" s="43"/>
    </row>
    <row r="640" spans="1:10" x14ac:dyDescent="0.25">
      <c r="A640">
        <v>42.450333804117946</v>
      </c>
      <c r="G640" s="43"/>
      <c r="H640" s="43"/>
      <c r="I640" s="43"/>
      <c r="J640" s="43"/>
    </row>
    <row r="641" spans="1:10" x14ac:dyDescent="0.25">
      <c r="A641">
        <v>44.169902336420115</v>
      </c>
      <c r="G641" s="43"/>
      <c r="H641" s="43"/>
      <c r="I641" s="43"/>
      <c r="J641" s="43"/>
    </row>
    <row r="642" spans="1:10" x14ac:dyDescent="0.25">
      <c r="A642">
        <v>44.829858621408881</v>
      </c>
      <c r="G642" s="43"/>
      <c r="H642" s="43"/>
      <c r="I642" s="43"/>
      <c r="J642" s="43"/>
    </row>
    <row r="643" spans="1:10" x14ac:dyDescent="0.25">
      <c r="A643">
        <v>43.140704449246613</v>
      </c>
      <c r="G643" s="43"/>
      <c r="H643" s="43"/>
      <c r="I643" s="43"/>
      <c r="J643" s="43"/>
    </row>
    <row r="644" spans="1:10" x14ac:dyDescent="0.25">
      <c r="A644">
        <v>44.16828214743289</v>
      </c>
      <c r="G644" s="43"/>
      <c r="H644" s="43"/>
      <c r="I644" s="43"/>
      <c r="J644" s="43"/>
    </row>
    <row r="645" spans="1:10" x14ac:dyDescent="0.25">
      <c r="A645">
        <v>44.033262818320694</v>
      </c>
      <c r="G645" s="43"/>
      <c r="H645" s="43"/>
      <c r="I645" s="43"/>
      <c r="J645" s="43"/>
    </row>
    <row r="646" spans="1:10" x14ac:dyDescent="0.25">
      <c r="A646">
        <v>45.661949885591774</v>
      </c>
      <c r="G646" s="43"/>
      <c r="H646" s="43"/>
      <c r="I646" s="43"/>
      <c r="J646" s="43"/>
    </row>
    <row r="647" spans="1:10" x14ac:dyDescent="0.25">
      <c r="A647">
        <v>45.66229538541409</v>
      </c>
      <c r="G647" s="43"/>
      <c r="H647" s="43"/>
      <c r="I647" s="43"/>
      <c r="J647" s="43"/>
    </row>
    <row r="648" spans="1:10" x14ac:dyDescent="0.25">
      <c r="A648">
        <v>45.457439350410638</v>
      </c>
      <c r="G648" s="43"/>
      <c r="H648" s="43"/>
      <c r="I648" s="43"/>
      <c r="J648" s="43"/>
    </row>
    <row r="649" spans="1:10" x14ac:dyDescent="0.25">
      <c r="A649">
        <v>44.598875282115522</v>
      </c>
      <c r="G649" s="43"/>
      <c r="H649" s="43"/>
      <c r="I649" s="43"/>
      <c r="J649" s="43"/>
    </row>
    <row r="650" spans="1:10" x14ac:dyDescent="0.25">
      <c r="A650">
        <v>45.079511153595689</v>
      </c>
      <c r="G650" s="43"/>
      <c r="H650" s="43"/>
      <c r="I650" s="43"/>
      <c r="J650" s="43"/>
    </row>
    <row r="651" spans="1:10" x14ac:dyDescent="0.25">
      <c r="A651">
        <v>45.690856526951166</v>
      </c>
      <c r="G651" s="43"/>
      <c r="H651" s="43"/>
      <c r="I651" s="43"/>
      <c r="J651" s="43"/>
    </row>
    <row r="652" spans="1:10" x14ac:dyDescent="0.25">
      <c r="A652">
        <v>45.778647866618009</v>
      </c>
      <c r="G652" s="43"/>
      <c r="H652" s="43"/>
      <c r="I652" s="43"/>
      <c r="J652" s="43"/>
    </row>
    <row r="653" spans="1:10" x14ac:dyDescent="0.25">
      <c r="A653">
        <v>44.011048408593567</v>
      </c>
      <c r="G653" s="43"/>
      <c r="H653" s="43"/>
      <c r="I653" s="43"/>
      <c r="J653" s="43"/>
    </row>
    <row r="654" spans="1:10" x14ac:dyDescent="0.25">
      <c r="A654">
        <v>45.269821365467607</v>
      </c>
      <c r="G654" s="43"/>
      <c r="H654" s="43"/>
      <c r="I654" s="43"/>
      <c r="J654" s="43"/>
    </row>
    <row r="655" spans="1:10" x14ac:dyDescent="0.25">
      <c r="A655">
        <v>44.541365736887037</v>
      </c>
      <c r="G655" s="43"/>
      <c r="H655" s="43"/>
      <c r="I655" s="43"/>
      <c r="J655" s="43"/>
    </row>
    <row r="656" spans="1:10" x14ac:dyDescent="0.25">
      <c r="A656">
        <v>44.815074711518434</v>
      </c>
      <c r="G656" s="43"/>
      <c r="H656" s="43"/>
      <c r="I656" s="43"/>
      <c r="J656" s="43"/>
    </row>
    <row r="657" spans="1:10" x14ac:dyDescent="0.25">
      <c r="A657">
        <v>42.009260592788934</v>
      </c>
      <c r="G657" s="43"/>
      <c r="H657" s="43"/>
      <c r="I657" s="43"/>
      <c r="J657" s="43"/>
    </row>
    <row r="658" spans="1:10" x14ac:dyDescent="0.25">
      <c r="A658">
        <v>45.551157457575293</v>
      </c>
      <c r="G658" s="43"/>
      <c r="H658" s="43"/>
      <c r="I658" s="43"/>
      <c r="J658" s="43"/>
    </row>
    <row r="659" spans="1:10" x14ac:dyDescent="0.25">
      <c r="A659">
        <v>42.502791505758942</v>
      </c>
      <c r="G659" s="43"/>
      <c r="H659" s="43"/>
      <c r="I659" s="43"/>
      <c r="J659" s="43"/>
    </row>
    <row r="660" spans="1:10" x14ac:dyDescent="0.25">
      <c r="A660">
        <v>43.800289276278434</v>
      </c>
      <c r="G660" s="43"/>
      <c r="H660" s="43"/>
      <c r="I660" s="43"/>
      <c r="J660" s="43"/>
    </row>
    <row r="661" spans="1:10" x14ac:dyDescent="0.25">
      <c r="A661">
        <v>45.125437957519296</v>
      </c>
      <c r="G661" s="43"/>
      <c r="H661" s="43"/>
      <c r="I661" s="43"/>
      <c r="J661" s="43"/>
    </row>
    <row r="662" spans="1:10" x14ac:dyDescent="0.25">
      <c r="A662">
        <v>44.702299055835667</v>
      </c>
      <c r="G662" s="43"/>
      <c r="H662" s="43"/>
      <c r="I662" s="43"/>
      <c r="J662" s="43"/>
    </row>
    <row r="663" spans="1:10" x14ac:dyDescent="0.25">
      <c r="A663">
        <v>45.663619246144656</v>
      </c>
      <c r="G663" s="43"/>
      <c r="H663" s="43"/>
      <c r="I663" s="43"/>
      <c r="J663" s="43"/>
    </row>
    <row r="664" spans="1:10" x14ac:dyDescent="0.25">
      <c r="A664">
        <v>44.5916107860713</v>
      </c>
      <c r="G664" s="43"/>
      <c r="H664" s="43"/>
      <c r="I664" s="43"/>
      <c r="J664" s="43"/>
    </row>
    <row r="665" spans="1:10" x14ac:dyDescent="0.25">
      <c r="A665">
        <v>43.875359961111876</v>
      </c>
      <c r="G665" s="43"/>
      <c r="H665" s="43"/>
      <c r="I665" s="43"/>
      <c r="J665" s="43"/>
    </row>
    <row r="666" spans="1:10" x14ac:dyDescent="0.25">
      <c r="A666">
        <v>38.464014708329024</v>
      </c>
      <c r="G666" s="43"/>
      <c r="H666" s="43"/>
      <c r="I666" s="43"/>
      <c r="J666" s="43"/>
    </row>
    <row r="667" spans="1:10" x14ac:dyDescent="0.25">
      <c r="A667">
        <v>44.13873692884895</v>
      </c>
      <c r="G667" s="43"/>
      <c r="H667" s="43"/>
      <c r="I667" s="43"/>
      <c r="J667" s="43"/>
    </row>
    <row r="668" spans="1:10" x14ac:dyDescent="0.25">
      <c r="A668">
        <v>42.506538726428744</v>
      </c>
      <c r="G668" s="43"/>
      <c r="H668" s="43"/>
      <c r="I668" s="43"/>
      <c r="J668" s="43"/>
    </row>
    <row r="669" spans="1:10" x14ac:dyDescent="0.25">
      <c r="A669">
        <v>43.758525398589668</v>
      </c>
      <c r="G669" s="43"/>
      <c r="H669" s="43"/>
      <c r="I669" s="43"/>
      <c r="J669" s="43"/>
    </row>
    <row r="670" spans="1:10" x14ac:dyDescent="0.25">
      <c r="A670">
        <v>43.58230247745341</v>
      </c>
      <c r="G670" s="43"/>
      <c r="H670" s="43"/>
      <c r="I670" s="43"/>
      <c r="J670" s="43"/>
    </row>
    <row r="671" spans="1:10" x14ac:dyDescent="0.25">
      <c r="A671">
        <v>41.444695997892083</v>
      </c>
      <c r="G671" s="43"/>
      <c r="H671" s="43"/>
      <c r="I671" s="43"/>
      <c r="J671" s="43"/>
    </row>
    <row r="672" spans="1:10" x14ac:dyDescent="0.25">
      <c r="A672">
        <v>45.824709776621042</v>
      </c>
      <c r="G672" s="43"/>
      <c r="H672" s="43"/>
      <c r="I672" s="43"/>
      <c r="J672" s="43"/>
    </row>
    <row r="673" spans="1:10" x14ac:dyDescent="0.25">
      <c r="A673">
        <v>43.208696820468603</v>
      </c>
      <c r="G673" s="43"/>
      <c r="H673" s="43"/>
      <c r="I673" s="43"/>
      <c r="J673" s="43"/>
    </row>
    <row r="674" spans="1:10" x14ac:dyDescent="0.25">
      <c r="A674">
        <v>45.895819351963489</v>
      </c>
      <c r="G674" s="43"/>
      <c r="H674" s="43"/>
      <c r="I674" s="43"/>
      <c r="J674" s="43"/>
    </row>
    <row r="675" spans="1:10" x14ac:dyDescent="0.25">
      <c r="A675">
        <v>45.058242138507069</v>
      </c>
      <c r="G675" s="43"/>
      <c r="H675" s="43"/>
      <c r="I675" s="43"/>
      <c r="J675" s="43"/>
    </row>
    <row r="676" spans="1:10" x14ac:dyDescent="0.25">
      <c r="A676">
        <v>41.891612471449314</v>
      </c>
      <c r="G676" s="43"/>
      <c r="H676" s="43"/>
      <c r="I676" s="43"/>
      <c r="J676" s="43"/>
    </row>
    <row r="677" spans="1:10" x14ac:dyDescent="0.25">
      <c r="A677">
        <v>44.851428750749498</v>
      </c>
      <c r="G677" s="43"/>
      <c r="H677" s="43"/>
      <c r="I677" s="43"/>
      <c r="J677" s="43"/>
    </row>
    <row r="678" spans="1:10" x14ac:dyDescent="0.25">
      <c r="A678">
        <v>45.164029345412729</v>
      </c>
      <c r="G678" s="43"/>
      <c r="H678" s="43"/>
      <c r="I678" s="43"/>
      <c r="J678" s="43"/>
    </row>
    <row r="679" spans="1:10" x14ac:dyDescent="0.25">
      <c r="A679">
        <v>45.582268048648061</v>
      </c>
      <c r="G679" s="43"/>
      <c r="H679" s="43"/>
      <c r="I679" s="43"/>
      <c r="J679" s="43"/>
    </row>
    <row r="680" spans="1:10" x14ac:dyDescent="0.25">
      <c r="A680">
        <v>44.009049971589057</v>
      </c>
      <c r="G680" s="43"/>
      <c r="H680" s="43"/>
      <c r="I680" s="43"/>
      <c r="J680" s="43"/>
    </row>
    <row r="681" spans="1:10" x14ac:dyDescent="0.25">
      <c r="A681">
        <v>43.098128137912092</v>
      </c>
      <c r="G681" s="43"/>
      <c r="H681" s="43"/>
      <c r="I681" s="43"/>
      <c r="J681" s="43"/>
    </row>
    <row r="682" spans="1:10" x14ac:dyDescent="0.25">
      <c r="A682">
        <v>41.261785506670385</v>
      </c>
      <c r="G682" s="43"/>
      <c r="H682" s="43"/>
      <c r="I682" s="43"/>
      <c r="J682" s="43"/>
    </row>
    <row r="683" spans="1:10" x14ac:dyDescent="0.25">
      <c r="A683">
        <v>41.677077177765369</v>
      </c>
      <c r="G683" s="43"/>
      <c r="H683" s="43"/>
      <c r="I683" s="43"/>
      <c r="J683" s="43"/>
    </row>
    <row r="684" spans="1:10" x14ac:dyDescent="0.25">
      <c r="A684">
        <v>44.068600746217463</v>
      </c>
      <c r="G684" s="43"/>
      <c r="H684" s="43"/>
      <c r="I684" s="43"/>
      <c r="J684" s="43"/>
    </row>
    <row r="685" spans="1:10" x14ac:dyDescent="0.25">
      <c r="A685">
        <v>45.480064687189042</v>
      </c>
      <c r="G685" s="43"/>
      <c r="H685" s="43"/>
      <c r="I685" s="43"/>
      <c r="J685" s="43"/>
    </row>
    <row r="686" spans="1:10" x14ac:dyDescent="0.25">
      <c r="A686">
        <v>45.454804959490481</v>
      </c>
      <c r="G686" s="43"/>
      <c r="H686" s="43"/>
      <c r="I686" s="43"/>
      <c r="J686" s="43"/>
    </row>
    <row r="687" spans="1:10" x14ac:dyDescent="0.25">
      <c r="A687">
        <v>43.598492464321616</v>
      </c>
      <c r="G687" s="43"/>
      <c r="H687" s="43"/>
      <c r="I687" s="43"/>
      <c r="J687" s="43"/>
    </row>
    <row r="688" spans="1:10" x14ac:dyDescent="0.25">
      <c r="A688">
        <v>42.62220387859729</v>
      </c>
      <c r="G688" s="43"/>
      <c r="H688" s="43"/>
      <c r="I688" s="43"/>
      <c r="J688" s="43"/>
    </row>
    <row r="689" spans="1:10" x14ac:dyDescent="0.25">
      <c r="A689">
        <v>43.09159343598008</v>
      </c>
      <c r="G689" s="43"/>
      <c r="H689" s="43"/>
      <c r="I689" s="43"/>
      <c r="J689" s="43"/>
    </row>
    <row r="690" spans="1:10" x14ac:dyDescent="0.25">
      <c r="A690">
        <v>41.459238877683219</v>
      </c>
      <c r="G690" s="43"/>
      <c r="H690" s="43"/>
      <c r="I690" s="43"/>
      <c r="J690" s="43"/>
    </row>
    <row r="691" spans="1:10" x14ac:dyDescent="0.25">
      <c r="A691">
        <v>44.021506783308865</v>
      </c>
      <c r="G691" s="43"/>
      <c r="H691" s="43"/>
      <c r="I691" s="43"/>
      <c r="J691" s="43"/>
    </row>
    <row r="692" spans="1:10" x14ac:dyDescent="0.25">
      <c r="A692">
        <v>44.414530508161306</v>
      </c>
      <c r="G692" s="43"/>
      <c r="H692" s="43"/>
      <c r="I692" s="43"/>
      <c r="J692" s="43"/>
    </row>
    <row r="693" spans="1:10" x14ac:dyDescent="0.25">
      <c r="A693">
        <v>45.712993913430452</v>
      </c>
      <c r="G693" s="43"/>
      <c r="H693" s="43"/>
      <c r="I693" s="43"/>
      <c r="J693" s="43"/>
    </row>
    <row r="694" spans="1:10" x14ac:dyDescent="0.25">
      <c r="A694">
        <v>44.058206972094027</v>
      </c>
      <c r="G694" s="43"/>
      <c r="H694" s="43"/>
      <c r="I694" s="43"/>
      <c r="J694" s="43"/>
    </row>
    <row r="695" spans="1:10" x14ac:dyDescent="0.25">
      <c r="A695">
        <v>43.115311507362691</v>
      </c>
      <c r="G695" s="43"/>
      <c r="H695" s="43"/>
      <c r="I695" s="43"/>
      <c r="J695" s="43"/>
    </row>
    <row r="696" spans="1:10" x14ac:dyDescent="0.25">
      <c r="A696">
        <v>44.615939354864601</v>
      </c>
      <c r="G696" s="43"/>
      <c r="H696" s="43"/>
      <c r="I696" s="43"/>
      <c r="J696" s="43"/>
    </row>
    <row r="697" spans="1:10" x14ac:dyDescent="0.25">
      <c r="A697">
        <v>44.72631041332334</v>
      </c>
      <c r="G697" s="43"/>
      <c r="H697" s="43"/>
      <c r="I697" s="43"/>
      <c r="J697" s="43"/>
    </row>
    <row r="698" spans="1:10" x14ac:dyDescent="0.25">
      <c r="A698">
        <v>43.190736482962194</v>
      </c>
      <c r="G698" s="43"/>
      <c r="H698" s="43"/>
      <c r="I698" s="43"/>
      <c r="J698" s="43"/>
    </row>
    <row r="699" spans="1:10" x14ac:dyDescent="0.25">
      <c r="A699">
        <v>44.758806789371697</v>
      </c>
      <c r="G699" s="43"/>
      <c r="H699" s="43"/>
      <c r="I699" s="43"/>
      <c r="J699" s="43"/>
    </row>
    <row r="700" spans="1:10" x14ac:dyDescent="0.25">
      <c r="A700">
        <v>41.738674912600281</v>
      </c>
      <c r="G700" s="43"/>
      <c r="H700" s="43"/>
      <c r="I700" s="43"/>
      <c r="J700" s="43"/>
    </row>
    <row r="701" spans="1:10" x14ac:dyDescent="0.25">
      <c r="A701">
        <v>41.309746591765759</v>
      </c>
      <c r="G701" s="43"/>
      <c r="H701" s="43"/>
      <c r="I701" s="43"/>
      <c r="J701" s="43"/>
    </row>
    <row r="702" spans="1:10" x14ac:dyDescent="0.25">
      <c r="A702">
        <v>41.405453218637469</v>
      </c>
      <c r="G702" s="43"/>
      <c r="H702" s="43"/>
      <c r="I702" s="43"/>
      <c r="J702" s="43"/>
    </row>
    <row r="703" spans="1:10" x14ac:dyDescent="0.25">
      <c r="A703">
        <v>44.111062760108204</v>
      </c>
      <c r="G703" s="43"/>
      <c r="H703" s="43"/>
      <c r="I703" s="43"/>
      <c r="J703" s="43"/>
    </row>
    <row r="704" spans="1:10" x14ac:dyDescent="0.25">
      <c r="A704">
        <v>45.867373533345429</v>
      </c>
      <c r="G704" s="43"/>
      <c r="H704" s="43"/>
      <c r="I704" s="43"/>
      <c r="J704" s="43"/>
    </row>
    <row r="705" spans="1:10" x14ac:dyDescent="0.25">
      <c r="A705">
        <v>43.582825924376998</v>
      </c>
      <c r="G705" s="43"/>
      <c r="H705" s="43"/>
      <c r="I705" s="43"/>
      <c r="J705" s="43"/>
    </row>
    <row r="706" spans="1:10" x14ac:dyDescent="0.25">
      <c r="A706">
        <v>45.064122599199116</v>
      </c>
      <c r="G706" s="43"/>
      <c r="H706" s="43"/>
      <c r="I706" s="43"/>
      <c r="J706" s="43"/>
    </row>
    <row r="707" spans="1:10" x14ac:dyDescent="0.25">
      <c r="A707">
        <v>45.773756688156368</v>
      </c>
      <c r="G707" s="43"/>
      <c r="H707" s="43"/>
      <c r="I707" s="43"/>
      <c r="J707" s="43"/>
    </row>
    <row r="708" spans="1:10" x14ac:dyDescent="0.25">
      <c r="A708">
        <v>42.160213442533433</v>
      </c>
      <c r="G708" s="43"/>
      <c r="H708" s="43"/>
      <c r="I708" s="43"/>
      <c r="J708" s="43"/>
    </row>
    <row r="709" spans="1:10" x14ac:dyDescent="0.25">
      <c r="A709">
        <v>45.536549331515999</v>
      </c>
      <c r="G709" s="43"/>
      <c r="H709" s="43"/>
      <c r="I709" s="43"/>
      <c r="J709" s="43"/>
    </row>
    <row r="710" spans="1:10" x14ac:dyDescent="0.25">
      <c r="A710">
        <v>43.607177257271353</v>
      </c>
      <c r="G710" s="43"/>
      <c r="H710" s="43"/>
      <c r="I710" s="43"/>
      <c r="J710" s="43"/>
    </row>
    <row r="711" spans="1:10" x14ac:dyDescent="0.25">
      <c r="A711">
        <v>43.693529537387136</v>
      </c>
      <c r="G711" s="43"/>
      <c r="H711" s="43"/>
      <c r="I711" s="43"/>
      <c r="J711" s="43"/>
    </row>
    <row r="712" spans="1:10" x14ac:dyDescent="0.25">
      <c r="A712">
        <v>44.098210565393266</v>
      </c>
      <c r="G712" s="43"/>
      <c r="H712" s="43"/>
      <c r="I712" s="43"/>
      <c r="J712" s="43"/>
    </row>
    <row r="713" spans="1:10" x14ac:dyDescent="0.25">
      <c r="A713">
        <v>45.761736053533497</v>
      </c>
      <c r="G713" s="43"/>
      <c r="H713" s="43"/>
      <c r="I713" s="43"/>
      <c r="J713" s="43"/>
    </row>
    <row r="714" spans="1:10" x14ac:dyDescent="0.25">
      <c r="A714">
        <v>44.728197874413461</v>
      </c>
      <c r="G714" s="43"/>
      <c r="H714" s="43"/>
      <c r="I714" s="43"/>
      <c r="J714" s="43"/>
    </row>
    <row r="715" spans="1:10" x14ac:dyDescent="0.25">
      <c r="A715">
        <v>43.528800019427059</v>
      </c>
      <c r="G715" s="43"/>
      <c r="H715" s="43"/>
      <c r="I715" s="43"/>
      <c r="J715" s="43"/>
    </row>
    <row r="716" spans="1:10" x14ac:dyDescent="0.25">
      <c r="A716">
        <v>44.246016295825036</v>
      </c>
      <c r="G716" s="43"/>
      <c r="H716" s="43"/>
      <c r="I716" s="43"/>
      <c r="J716" s="43"/>
    </row>
    <row r="717" spans="1:10" x14ac:dyDescent="0.25">
      <c r="A717">
        <v>44.619015126394778</v>
      </c>
      <c r="G717" s="43"/>
      <c r="H717" s="43"/>
      <c r="I717" s="43"/>
      <c r="J717" s="43"/>
    </row>
    <row r="718" spans="1:10" x14ac:dyDescent="0.25">
      <c r="A718">
        <v>44.055388332385363</v>
      </c>
      <c r="G718" s="43"/>
      <c r="H718" s="43"/>
      <c r="I718" s="43"/>
      <c r="J718" s="43"/>
    </row>
    <row r="719" spans="1:10" x14ac:dyDescent="0.25">
      <c r="A719">
        <v>44.263880501597583</v>
      </c>
      <c r="G719" s="43"/>
      <c r="H719" s="43"/>
      <c r="I719" s="43"/>
      <c r="J719" s="43"/>
    </row>
    <row r="720" spans="1:10" x14ac:dyDescent="0.25">
      <c r="A720">
        <v>41.210825235820231</v>
      </c>
      <c r="G720" s="43"/>
      <c r="H720" s="43"/>
      <c r="I720" s="43"/>
      <c r="J720" s="43"/>
    </row>
    <row r="721" spans="1:10" x14ac:dyDescent="0.25">
      <c r="A721">
        <v>44.953316363025039</v>
      </c>
      <c r="G721" s="43"/>
      <c r="H721" s="43"/>
      <c r="I721" s="43"/>
      <c r="J721" s="43"/>
    </row>
    <row r="722" spans="1:10" x14ac:dyDescent="0.25">
      <c r="A722">
        <v>41.955355229759697</v>
      </c>
      <c r="G722" s="43"/>
      <c r="H722" s="43"/>
      <c r="I722" s="43"/>
      <c r="J722" s="43"/>
    </row>
    <row r="723" spans="1:10" x14ac:dyDescent="0.25">
      <c r="A723">
        <v>45.768883639001309</v>
      </c>
      <c r="G723" s="43"/>
      <c r="H723" s="43"/>
      <c r="I723" s="43"/>
      <c r="J723" s="43"/>
    </row>
    <row r="724" spans="1:10" x14ac:dyDescent="0.25">
      <c r="A724">
        <v>44.867847187838343</v>
      </c>
      <c r="G724" s="43"/>
      <c r="H724" s="43"/>
      <c r="I724" s="43"/>
      <c r="J724" s="43"/>
    </row>
    <row r="725" spans="1:10" x14ac:dyDescent="0.25">
      <c r="A725">
        <v>44.854238137340275</v>
      </c>
      <c r="G725" s="43"/>
      <c r="H725" s="43"/>
      <c r="I725" s="43"/>
      <c r="J725" s="43"/>
    </row>
    <row r="726" spans="1:10" x14ac:dyDescent="0.25">
      <c r="A726">
        <v>43.167256328139125</v>
      </c>
      <c r="G726" s="43"/>
      <c r="H726" s="43"/>
      <c r="I726" s="43"/>
      <c r="J726" s="43"/>
    </row>
    <row r="727" spans="1:10" x14ac:dyDescent="0.25">
      <c r="A727">
        <v>45.734539563199014</v>
      </c>
      <c r="G727" s="43"/>
      <c r="H727" s="43"/>
      <c r="I727" s="43"/>
      <c r="J727" s="43"/>
    </row>
    <row r="728" spans="1:10" x14ac:dyDescent="0.25">
      <c r="A728">
        <v>44.432089122985182</v>
      </c>
      <c r="G728" s="43"/>
      <c r="H728" s="43"/>
      <c r="I728" s="43"/>
      <c r="J728" s="43"/>
    </row>
    <row r="729" spans="1:10" x14ac:dyDescent="0.25">
      <c r="A729">
        <v>43.674970687866065</v>
      </c>
      <c r="G729" s="43"/>
      <c r="H729" s="43"/>
      <c r="I729" s="43"/>
      <c r="J729" s="43"/>
    </row>
    <row r="730" spans="1:10" x14ac:dyDescent="0.25">
      <c r="A730">
        <v>44.638699098284064</v>
      </c>
      <c r="G730" s="43"/>
      <c r="H730" s="43"/>
      <c r="I730" s="43"/>
      <c r="J730" s="43"/>
    </row>
    <row r="731" spans="1:10" x14ac:dyDescent="0.25">
      <c r="A731">
        <v>41.701686517882678</v>
      </c>
      <c r="G731" s="43"/>
      <c r="H731" s="43"/>
      <c r="I731" s="43"/>
      <c r="J731" s="43"/>
    </row>
    <row r="732" spans="1:10" x14ac:dyDescent="0.25">
      <c r="A732">
        <v>45.274025010533272</v>
      </c>
      <c r="G732" s="43"/>
      <c r="H732" s="43"/>
      <c r="I732" s="43"/>
      <c r="J732" s="43"/>
    </row>
    <row r="733" spans="1:10" x14ac:dyDescent="0.25">
      <c r="A733">
        <v>43.128060077083859</v>
      </c>
      <c r="G733" s="43"/>
      <c r="H733" s="43"/>
      <c r="I733" s="43"/>
      <c r="J733" s="43"/>
    </row>
    <row r="734" spans="1:10" x14ac:dyDescent="0.25">
      <c r="A734">
        <v>42.649221199555157</v>
      </c>
      <c r="G734" s="43"/>
      <c r="H734" s="43"/>
      <c r="I734" s="43"/>
      <c r="J734" s="43"/>
    </row>
    <row r="735" spans="1:10" x14ac:dyDescent="0.25">
      <c r="A735">
        <v>45.141664345447687</v>
      </c>
      <c r="G735" s="43"/>
      <c r="H735" s="43"/>
      <c r="I735" s="43"/>
      <c r="J735" s="43"/>
    </row>
    <row r="736" spans="1:10" x14ac:dyDescent="0.25">
      <c r="A736">
        <v>44.820185714675276</v>
      </c>
      <c r="G736" s="43"/>
      <c r="H736" s="43"/>
      <c r="I736" s="43"/>
      <c r="J736" s="43"/>
    </row>
    <row r="737" spans="1:10" x14ac:dyDescent="0.25">
      <c r="A737">
        <v>44.120828146916452</v>
      </c>
      <c r="G737" s="43"/>
      <c r="H737" s="43"/>
      <c r="I737" s="43"/>
      <c r="J737" s="43"/>
    </row>
    <row r="738" spans="1:10" x14ac:dyDescent="0.25">
      <c r="A738">
        <v>43.221374708553938</v>
      </c>
      <c r="G738" s="43"/>
      <c r="H738" s="43"/>
      <c r="I738" s="43"/>
      <c r="J738" s="43"/>
    </row>
    <row r="739" spans="1:10" x14ac:dyDescent="0.25">
      <c r="A739">
        <v>45.820197112004102</v>
      </c>
      <c r="G739" s="43"/>
      <c r="H739" s="43"/>
      <c r="I739" s="43"/>
      <c r="J739" s="43"/>
    </row>
    <row r="740" spans="1:10" x14ac:dyDescent="0.25">
      <c r="A740">
        <v>44.394398217791853</v>
      </c>
      <c r="G740" s="43"/>
      <c r="H740" s="43"/>
      <c r="I740" s="43"/>
      <c r="J740" s="43"/>
    </row>
    <row r="741" spans="1:10" x14ac:dyDescent="0.25">
      <c r="A741">
        <v>45.657233205437599</v>
      </c>
      <c r="G741" s="43"/>
      <c r="H741" s="43"/>
      <c r="I741" s="43"/>
      <c r="J741" s="43"/>
    </row>
    <row r="742" spans="1:10" x14ac:dyDescent="0.25">
      <c r="A742">
        <v>45.044845690029291</v>
      </c>
      <c r="G742" s="43"/>
      <c r="H742" s="43"/>
      <c r="I742" s="43"/>
      <c r="J742" s="43"/>
    </row>
    <row r="743" spans="1:10" x14ac:dyDescent="0.25">
      <c r="A743">
        <v>44.090903780685899</v>
      </c>
      <c r="G743" s="43"/>
      <c r="H743" s="43"/>
      <c r="I743" s="43"/>
      <c r="J743" s="43"/>
    </row>
    <row r="744" spans="1:10" x14ac:dyDescent="0.25">
      <c r="A744">
        <v>41.304513595845165</v>
      </c>
      <c r="G744" s="43"/>
      <c r="H744" s="43"/>
      <c r="I744" s="43"/>
      <c r="J744" s="43"/>
    </row>
    <row r="745" spans="1:10" x14ac:dyDescent="0.25">
      <c r="A745">
        <v>42.986674454025838</v>
      </c>
      <c r="G745" s="43"/>
      <c r="H745" s="43"/>
      <c r="I745" s="43"/>
      <c r="J745" s="43"/>
    </row>
    <row r="746" spans="1:10" x14ac:dyDescent="0.25">
      <c r="A746">
        <v>45.124137116105047</v>
      </c>
      <c r="G746" s="43"/>
      <c r="H746" s="43"/>
      <c r="I746" s="43"/>
      <c r="J746" s="43"/>
    </row>
    <row r="747" spans="1:10" x14ac:dyDescent="0.25">
      <c r="A747">
        <v>42.993424552900642</v>
      </c>
      <c r="G747" s="43"/>
      <c r="H747" s="43"/>
      <c r="I747" s="43"/>
      <c r="J747" s="43"/>
    </row>
    <row r="748" spans="1:10" x14ac:dyDescent="0.25">
      <c r="A748">
        <v>45.045319703193755</v>
      </c>
      <c r="G748" s="43"/>
      <c r="H748" s="43"/>
      <c r="I748" s="43"/>
      <c r="J748" s="43"/>
    </row>
    <row r="749" spans="1:10" x14ac:dyDescent="0.25">
      <c r="A749">
        <v>45.563427518709155</v>
      </c>
      <c r="G749" s="43"/>
      <c r="H749" s="43"/>
      <c r="I749" s="43"/>
      <c r="J749" s="43"/>
    </row>
    <row r="750" spans="1:10" x14ac:dyDescent="0.25">
      <c r="A750">
        <v>44.748424379858015</v>
      </c>
      <c r="G750" s="43"/>
      <c r="H750" s="43"/>
      <c r="I750" s="43"/>
      <c r="J750" s="43"/>
    </row>
    <row r="751" spans="1:10" x14ac:dyDescent="0.25">
      <c r="A751">
        <v>44.17687943407428</v>
      </c>
      <c r="G751" s="43"/>
      <c r="H751" s="43"/>
      <c r="I751" s="43"/>
      <c r="J751" s="43"/>
    </row>
    <row r="752" spans="1:10" x14ac:dyDescent="0.25">
      <c r="A752">
        <v>44.657289110166282</v>
      </c>
      <c r="G752" s="43"/>
      <c r="H752" s="43"/>
      <c r="I752" s="43"/>
      <c r="J752" s="43"/>
    </row>
    <row r="753" spans="1:10" x14ac:dyDescent="0.25">
      <c r="A753">
        <v>45.587291869540422</v>
      </c>
      <c r="G753" s="43"/>
      <c r="H753" s="43"/>
      <c r="I753" s="43"/>
      <c r="J753" s="43"/>
    </row>
    <row r="754" spans="1:10" x14ac:dyDescent="0.25">
      <c r="A754">
        <v>41.154521968463897</v>
      </c>
      <c r="G754" s="43"/>
      <c r="H754" s="43"/>
      <c r="I754" s="43"/>
      <c r="J754" s="43"/>
    </row>
    <row r="755" spans="1:10" x14ac:dyDescent="0.25">
      <c r="A755">
        <v>40.97619799996972</v>
      </c>
      <c r="G755" s="43"/>
      <c r="H755" s="43"/>
      <c r="I755" s="43"/>
      <c r="J755" s="43"/>
    </row>
    <row r="756" spans="1:10" x14ac:dyDescent="0.25">
      <c r="A756">
        <v>45.259784725231377</v>
      </c>
      <c r="G756" s="43"/>
      <c r="H756" s="43"/>
      <c r="I756" s="43"/>
      <c r="J756" s="43"/>
    </row>
    <row r="757" spans="1:10" x14ac:dyDescent="0.25">
      <c r="A757">
        <v>43.956903317507354</v>
      </c>
      <c r="G757" s="43"/>
      <c r="H757" s="43"/>
      <c r="I757" s="43"/>
      <c r="J757" s="43"/>
    </row>
    <row r="758" spans="1:10" x14ac:dyDescent="0.25">
      <c r="A758">
        <v>44.389687481202692</v>
      </c>
      <c r="G758" s="43"/>
      <c r="H758" s="43"/>
      <c r="I758" s="43"/>
      <c r="J758" s="43"/>
    </row>
    <row r="759" spans="1:10" x14ac:dyDescent="0.25">
      <c r="A759">
        <v>42.941761921656045</v>
      </c>
      <c r="G759" s="43"/>
      <c r="H759" s="43"/>
      <c r="I759" s="43"/>
      <c r="J759" s="43"/>
    </row>
    <row r="760" spans="1:10" x14ac:dyDescent="0.25">
      <c r="A760">
        <v>45.896421477698745</v>
      </c>
      <c r="G760" s="43"/>
      <c r="H760" s="43"/>
      <c r="I760" s="43"/>
      <c r="J760" s="43"/>
    </row>
    <row r="761" spans="1:10" x14ac:dyDescent="0.25">
      <c r="A761">
        <v>44.806580811650008</v>
      </c>
      <c r="G761" s="43"/>
      <c r="H761" s="43"/>
      <c r="I761" s="43"/>
      <c r="J761" s="43"/>
    </row>
    <row r="762" spans="1:10" x14ac:dyDescent="0.25">
      <c r="A762">
        <v>41.941712380291136</v>
      </c>
      <c r="G762" s="43"/>
      <c r="H762" s="43"/>
      <c r="I762" s="43"/>
      <c r="J762" s="43"/>
    </row>
    <row r="763" spans="1:10" x14ac:dyDescent="0.25">
      <c r="A763">
        <v>41.320813815411988</v>
      </c>
      <c r="G763" s="43"/>
      <c r="H763" s="43"/>
      <c r="I763" s="43"/>
      <c r="J763" s="43"/>
    </row>
    <row r="764" spans="1:10" x14ac:dyDescent="0.25">
      <c r="A764">
        <v>43.909684853457598</v>
      </c>
      <c r="G764" s="43"/>
      <c r="H764" s="43"/>
      <c r="I764" s="43"/>
      <c r="J764" s="43"/>
    </row>
    <row r="765" spans="1:10" x14ac:dyDescent="0.25">
      <c r="A765">
        <v>41.52668848705158</v>
      </c>
      <c r="G765" s="43"/>
      <c r="H765" s="43"/>
      <c r="I765" s="43"/>
      <c r="J765" s="43"/>
    </row>
    <row r="766" spans="1:10" x14ac:dyDescent="0.25">
      <c r="A766">
        <v>44.673741319817722</v>
      </c>
      <c r="G766" s="43"/>
      <c r="H766" s="43"/>
      <c r="I766" s="43"/>
      <c r="J766" s="43"/>
    </row>
    <row r="767" spans="1:10" x14ac:dyDescent="0.25">
      <c r="A767">
        <v>44.100926706898598</v>
      </c>
      <c r="G767" s="43"/>
      <c r="H767" s="43"/>
      <c r="I767" s="43"/>
      <c r="J767" s="43"/>
    </row>
    <row r="768" spans="1:10" x14ac:dyDescent="0.25">
      <c r="A768">
        <v>44.70134258976838</v>
      </c>
      <c r="G768" s="43"/>
      <c r="H768" s="43"/>
      <c r="I768" s="43"/>
      <c r="J768" s="43"/>
    </row>
    <row r="769" spans="1:10" x14ac:dyDescent="0.25">
      <c r="A769">
        <v>44.739827954459159</v>
      </c>
      <c r="G769" s="43"/>
      <c r="H769" s="43"/>
      <c r="I769" s="43"/>
      <c r="J769" s="43"/>
    </row>
    <row r="770" spans="1:10" x14ac:dyDescent="0.25">
      <c r="A770">
        <v>41.340143690105648</v>
      </c>
      <c r="G770" s="43"/>
      <c r="H770" s="43"/>
      <c r="I770" s="43"/>
      <c r="J770" s="43"/>
    </row>
    <row r="771" spans="1:10" x14ac:dyDescent="0.25">
      <c r="A771">
        <v>45.832140335574415</v>
      </c>
      <c r="G771" s="43"/>
      <c r="H771" s="43"/>
      <c r="I771" s="43"/>
      <c r="J771" s="43"/>
    </row>
    <row r="772" spans="1:10" x14ac:dyDescent="0.25">
      <c r="A772">
        <v>45.691356611921549</v>
      </c>
      <c r="G772" s="43"/>
      <c r="H772" s="43"/>
      <c r="I772" s="43"/>
      <c r="J772" s="43"/>
    </row>
    <row r="773" spans="1:10" x14ac:dyDescent="0.25">
      <c r="A773">
        <v>44.894258388174592</v>
      </c>
      <c r="G773" s="43"/>
      <c r="H773" s="43"/>
      <c r="I773" s="43"/>
      <c r="J773" s="43"/>
    </row>
    <row r="774" spans="1:10" x14ac:dyDescent="0.25">
      <c r="A774">
        <v>42.568181047570171</v>
      </c>
      <c r="G774" s="43"/>
      <c r="H774" s="43"/>
      <c r="I774" s="43"/>
      <c r="J774" s="43"/>
    </row>
    <row r="775" spans="1:10" x14ac:dyDescent="0.25">
      <c r="A775">
        <v>45.779068685585138</v>
      </c>
      <c r="G775" s="43"/>
      <c r="H775" s="43"/>
      <c r="I775" s="43"/>
      <c r="J775" s="43"/>
    </row>
    <row r="776" spans="1:10" x14ac:dyDescent="0.25">
      <c r="A776">
        <v>44.432622999656502</v>
      </c>
      <c r="G776" s="43"/>
      <c r="H776" s="43"/>
      <c r="I776" s="43"/>
      <c r="J776" s="43"/>
    </row>
    <row r="777" spans="1:10" x14ac:dyDescent="0.25">
      <c r="A777">
        <v>45.607235686535951</v>
      </c>
      <c r="G777" s="43"/>
      <c r="H777" s="43"/>
      <c r="I777" s="43"/>
      <c r="J777" s="43"/>
    </row>
    <row r="778" spans="1:10" x14ac:dyDescent="0.25">
      <c r="A778">
        <v>43.539103300354121</v>
      </c>
      <c r="G778" s="43"/>
      <c r="H778" s="43"/>
      <c r="I778" s="43"/>
      <c r="J778" s="43"/>
    </row>
    <row r="779" spans="1:10" x14ac:dyDescent="0.25">
      <c r="A779">
        <v>44.141243764694366</v>
      </c>
      <c r="G779" s="43"/>
      <c r="H779" s="43"/>
      <c r="I779" s="43"/>
      <c r="J779" s="43"/>
    </row>
    <row r="780" spans="1:10" x14ac:dyDescent="0.25">
      <c r="A780">
        <v>43.859631674632936</v>
      </c>
      <c r="G780" s="43"/>
      <c r="H780" s="43"/>
      <c r="I780" s="43"/>
      <c r="J780" s="43"/>
    </row>
    <row r="781" spans="1:10" x14ac:dyDescent="0.25">
      <c r="A781">
        <v>44.172720976128787</v>
      </c>
      <c r="G781" s="43"/>
      <c r="H781" s="43"/>
      <c r="I781" s="43"/>
      <c r="J781" s="43"/>
    </row>
    <row r="782" spans="1:10" x14ac:dyDescent="0.25">
      <c r="A782">
        <v>45.227010624294252</v>
      </c>
      <c r="G782" s="43"/>
      <c r="H782" s="43"/>
      <c r="I782" s="43"/>
      <c r="J782" s="43"/>
    </row>
    <row r="783" spans="1:10" x14ac:dyDescent="0.25">
      <c r="A783">
        <v>41.881104107566266</v>
      </c>
      <c r="G783" s="43"/>
      <c r="H783" s="43"/>
      <c r="I783" s="43"/>
      <c r="J783" s="43"/>
    </row>
    <row r="784" spans="1:10" x14ac:dyDescent="0.25">
      <c r="A784">
        <v>43.726839568143369</v>
      </c>
      <c r="G784" s="43"/>
      <c r="H784" s="43"/>
      <c r="I784" s="43"/>
      <c r="J784" s="43"/>
    </row>
    <row r="785" spans="1:10" x14ac:dyDescent="0.25">
      <c r="A785">
        <v>43.846821610465526</v>
      </c>
      <c r="G785" s="43"/>
      <c r="H785" s="43"/>
      <c r="I785" s="43"/>
      <c r="J785" s="43"/>
    </row>
    <row r="786" spans="1:10" x14ac:dyDescent="0.25">
      <c r="A786">
        <v>44.573128381547122</v>
      </c>
      <c r="G786" s="43"/>
      <c r="H786" s="43"/>
      <c r="I786" s="43"/>
      <c r="J786" s="43"/>
    </row>
    <row r="787" spans="1:10" x14ac:dyDescent="0.25">
      <c r="A787">
        <v>45.709973245958388</v>
      </c>
      <c r="G787" s="43"/>
      <c r="H787" s="43"/>
      <c r="I787" s="43"/>
      <c r="J787" s="43"/>
    </row>
    <row r="788" spans="1:10" x14ac:dyDescent="0.25">
      <c r="A788">
        <v>45.36490318939957</v>
      </c>
      <c r="G788" s="43"/>
      <c r="H788" s="43"/>
      <c r="I788" s="43"/>
      <c r="J788" s="43"/>
    </row>
    <row r="789" spans="1:10" x14ac:dyDescent="0.25">
      <c r="A789">
        <v>45.515530908017993</v>
      </c>
      <c r="G789" s="43"/>
      <c r="H789" s="43"/>
      <c r="I789" s="43"/>
      <c r="J789" s="43"/>
    </row>
    <row r="790" spans="1:10" x14ac:dyDescent="0.25">
      <c r="A790">
        <v>44.212724569428026</v>
      </c>
      <c r="G790" s="43"/>
      <c r="H790" s="43"/>
      <c r="I790" s="43"/>
      <c r="J790" s="43"/>
    </row>
    <row r="791" spans="1:10" x14ac:dyDescent="0.25">
      <c r="A791">
        <v>43.533875280415266</v>
      </c>
      <c r="G791" s="43"/>
      <c r="H791" s="43"/>
      <c r="I791" s="43"/>
      <c r="J791" s="43"/>
    </row>
    <row r="792" spans="1:10" x14ac:dyDescent="0.25">
      <c r="A792">
        <v>41.39889839666435</v>
      </c>
      <c r="G792" s="43"/>
      <c r="H792" s="43"/>
      <c r="I792" s="43"/>
      <c r="J792" s="43"/>
    </row>
    <row r="793" spans="1:10" x14ac:dyDescent="0.25">
      <c r="A793">
        <v>44.653407844841006</v>
      </c>
      <c r="G793" s="43"/>
      <c r="H793" s="43"/>
      <c r="I793" s="43"/>
      <c r="J793" s="43"/>
    </row>
    <row r="794" spans="1:10" x14ac:dyDescent="0.25">
      <c r="A794">
        <v>45.67004533166525</v>
      </c>
      <c r="G794" s="43"/>
      <c r="H794" s="43"/>
      <c r="I794" s="43"/>
      <c r="J794" s="43"/>
    </row>
    <row r="795" spans="1:10" x14ac:dyDescent="0.25">
      <c r="A795">
        <v>44.735293113348128</v>
      </c>
      <c r="G795" s="43"/>
      <c r="H795" s="43"/>
      <c r="I795" s="43"/>
      <c r="J795" s="43"/>
    </row>
    <row r="796" spans="1:10" x14ac:dyDescent="0.25">
      <c r="A796">
        <v>42.25556053916192</v>
      </c>
      <c r="G796" s="43"/>
      <c r="H796" s="43"/>
      <c r="I796" s="43"/>
      <c r="J796" s="43"/>
    </row>
    <row r="797" spans="1:10" x14ac:dyDescent="0.25">
      <c r="A797">
        <v>41.748313359811512</v>
      </c>
      <c r="G797" s="43"/>
      <c r="H797" s="43"/>
      <c r="I797" s="43"/>
      <c r="J797" s="43"/>
    </row>
    <row r="798" spans="1:10" x14ac:dyDescent="0.25">
      <c r="A798">
        <v>45.881485938575118</v>
      </c>
      <c r="G798" s="43"/>
      <c r="H798" s="43"/>
      <c r="I798" s="43"/>
      <c r="J798" s="43"/>
    </row>
    <row r="799" spans="1:10" x14ac:dyDescent="0.25">
      <c r="A799">
        <v>42.814184577734437</v>
      </c>
      <c r="G799" s="43"/>
      <c r="H799" s="43"/>
      <c r="I799" s="43"/>
      <c r="J799" s="43"/>
    </row>
    <row r="800" spans="1:10" x14ac:dyDescent="0.25">
      <c r="A800">
        <v>45.869210682385443</v>
      </c>
      <c r="G800" s="43"/>
      <c r="H800" s="43"/>
      <c r="I800" s="43"/>
      <c r="J800" s="43"/>
    </row>
    <row r="801" spans="1:10" x14ac:dyDescent="0.25">
      <c r="A801">
        <v>43.631690223392276</v>
      </c>
      <c r="G801" s="43"/>
      <c r="H801" s="43"/>
      <c r="I801" s="43"/>
      <c r="J801" s="43"/>
    </row>
    <row r="802" spans="1:10" x14ac:dyDescent="0.25">
      <c r="A802">
        <v>43.992418765807898</v>
      </c>
      <c r="G802" s="43"/>
      <c r="H802" s="43"/>
      <c r="I802" s="43"/>
      <c r="J802" s="43"/>
    </row>
    <row r="803" spans="1:10" x14ac:dyDescent="0.25">
      <c r="A803">
        <v>41.565395072971107</v>
      </c>
      <c r="G803" s="43"/>
      <c r="H803" s="43"/>
      <c r="I803" s="43"/>
      <c r="J803" s="43"/>
    </row>
    <row r="804" spans="1:10" x14ac:dyDescent="0.25">
      <c r="A804">
        <v>43.571118946584107</v>
      </c>
      <c r="G804" s="43"/>
      <c r="H804" s="43"/>
      <c r="I804" s="43"/>
      <c r="J804" s="43"/>
    </row>
    <row r="805" spans="1:10" x14ac:dyDescent="0.25">
      <c r="A805">
        <v>45.858396058654129</v>
      </c>
      <c r="G805" s="43"/>
      <c r="H805" s="43"/>
      <c r="I805" s="43"/>
      <c r="J805" s="43"/>
    </row>
    <row r="806" spans="1:10" x14ac:dyDescent="0.25">
      <c r="A806">
        <v>45.933960093927148</v>
      </c>
      <c r="G806" s="43"/>
      <c r="H806" s="43"/>
      <c r="I806" s="43"/>
      <c r="J806" s="43"/>
    </row>
    <row r="807" spans="1:10" x14ac:dyDescent="0.25">
      <c r="A807">
        <v>42.80821886919734</v>
      </c>
      <c r="G807" s="43"/>
      <c r="H807" s="43"/>
      <c r="I807" s="43"/>
      <c r="J807" s="43"/>
    </row>
    <row r="808" spans="1:10" x14ac:dyDescent="0.25">
      <c r="A808">
        <v>44.572011376490174</v>
      </c>
      <c r="G808" s="43"/>
      <c r="H808" s="43"/>
      <c r="I808" s="43"/>
      <c r="J808" s="43"/>
    </row>
    <row r="809" spans="1:10" x14ac:dyDescent="0.25">
      <c r="A809">
        <v>44.815074711518406</v>
      </c>
      <c r="G809" s="43"/>
      <c r="H809" s="43"/>
      <c r="I809" s="43"/>
      <c r="J809" s="43"/>
    </row>
    <row r="810" spans="1:10" x14ac:dyDescent="0.25">
      <c r="A810">
        <v>44.948286306919009</v>
      </c>
      <c r="G810" s="43"/>
      <c r="H810" s="43"/>
      <c r="I810" s="43"/>
      <c r="J810" s="43"/>
    </row>
    <row r="811" spans="1:10" x14ac:dyDescent="0.25">
      <c r="A811">
        <v>42.824398079374816</v>
      </c>
      <c r="G811" s="43"/>
      <c r="H811" s="43"/>
      <c r="I811" s="43"/>
      <c r="J811" s="43"/>
    </row>
    <row r="812" spans="1:10" x14ac:dyDescent="0.25">
      <c r="A812">
        <v>44.246016295825036</v>
      </c>
      <c r="G812" s="43"/>
      <c r="H812" s="43"/>
      <c r="I812" s="43"/>
      <c r="J812" s="43"/>
    </row>
    <row r="813" spans="1:10" x14ac:dyDescent="0.25">
      <c r="A813">
        <v>44.844525834711341</v>
      </c>
      <c r="G813" s="43"/>
      <c r="H813" s="43"/>
      <c r="I813" s="43"/>
      <c r="J813" s="43"/>
    </row>
    <row r="814" spans="1:10" x14ac:dyDescent="0.25">
      <c r="A814">
        <v>44.639363390506986</v>
      </c>
      <c r="G814" s="43"/>
      <c r="H814" s="43"/>
      <c r="I814" s="43"/>
      <c r="J814" s="43"/>
    </row>
    <row r="815" spans="1:10" x14ac:dyDescent="0.25">
      <c r="A815">
        <v>41.609152185970572</v>
      </c>
      <c r="G815" s="43"/>
      <c r="H815" s="43"/>
      <c r="I815" s="43"/>
      <c r="J815" s="43"/>
    </row>
    <row r="816" spans="1:10" x14ac:dyDescent="0.25">
      <c r="A816">
        <v>44.331144073558541</v>
      </c>
      <c r="G816" s="43"/>
      <c r="H816" s="43"/>
      <c r="I816" s="43"/>
      <c r="J816" s="43"/>
    </row>
    <row r="817" spans="1:10" x14ac:dyDescent="0.25">
      <c r="A817">
        <v>44.615185422260581</v>
      </c>
      <c r="G817" s="43"/>
      <c r="H817" s="43"/>
      <c r="I817" s="43"/>
      <c r="J817" s="43"/>
    </row>
    <row r="818" spans="1:10" x14ac:dyDescent="0.25">
      <c r="A818">
        <v>45.165341642873585</v>
      </c>
      <c r="G818" s="43"/>
      <c r="H818" s="43"/>
      <c r="I818" s="43"/>
      <c r="J818" s="43"/>
    </row>
    <row r="819" spans="1:10" x14ac:dyDescent="0.25">
      <c r="A819">
        <v>42.663734860836534</v>
      </c>
      <c r="G819" s="43"/>
      <c r="H819" s="43"/>
      <c r="I819" s="43"/>
      <c r="J819" s="43"/>
    </row>
    <row r="820" spans="1:10" x14ac:dyDescent="0.25">
      <c r="A820">
        <v>44.735293113348128</v>
      </c>
      <c r="G820" s="43"/>
      <c r="H820" s="43"/>
      <c r="I820" s="43"/>
      <c r="J820" s="43"/>
    </row>
    <row r="821" spans="1:10" x14ac:dyDescent="0.25">
      <c r="A821">
        <v>45.14908965268436</v>
      </c>
      <c r="G821" s="43"/>
      <c r="H821" s="43"/>
      <c r="I821" s="43"/>
      <c r="J821" s="43"/>
    </row>
    <row r="822" spans="1:10" x14ac:dyDescent="0.25">
      <c r="A822">
        <v>42.011603641410382</v>
      </c>
      <c r="G822" s="43"/>
      <c r="H822" s="43"/>
      <c r="I822" s="43"/>
      <c r="J822" s="43"/>
    </row>
    <row r="823" spans="1:10" x14ac:dyDescent="0.25">
      <c r="A823">
        <v>43.569613586921307</v>
      </c>
      <c r="G823" s="43"/>
      <c r="H823" s="43"/>
      <c r="I823" s="43"/>
      <c r="J823" s="43"/>
    </row>
    <row r="824" spans="1:10" x14ac:dyDescent="0.25">
      <c r="A824">
        <v>45.097657464302628</v>
      </c>
      <c r="G824" s="43"/>
      <c r="H824" s="43"/>
      <c r="I824" s="43"/>
      <c r="J824" s="43"/>
    </row>
    <row r="825" spans="1:10" x14ac:dyDescent="0.25">
      <c r="A825">
        <v>42.995070087255179</v>
      </c>
      <c r="G825" s="43"/>
      <c r="H825" s="43"/>
      <c r="I825" s="43"/>
      <c r="J825" s="43"/>
    </row>
    <row r="826" spans="1:10" x14ac:dyDescent="0.25">
      <c r="A826">
        <v>43.691101261637328</v>
      </c>
      <c r="G826" s="43"/>
      <c r="H826" s="43"/>
      <c r="I826" s="43"/>
      <c r="J826" s="43"/>
    </row>
    <row r="827" spans="1:10" x14ac:dyDescent="0.25">
      <c r="A827">
        <v>43.138791662185788</v>
      </c>
      <c r="G827" s="43"/>
      <c r="H827" s="43"/>
      <c r="I827" s="43"/>
      <c r="J827" s="43"/>
    </row>
    <row r="828" spans="1:10" x14ac:dyDescent="0.25">
      <c r="A828">
        <v>41.34936150439313</v>
      </c>
      <c r="G828" s="43"/>
      <c r="H828" s="43"/>
      <c r="I828" s="43"/>
      <c r="J828" s="43"/>
    </row>
    <row r="829" spans="1:10" x14ac:dyDescent="0.25">
      <c r="A829">
        <v>43.031270896391895</v>
      </c>
      <c r="G829" s="43"/>
      <c r="H829" s="43"/>
      <c r="I829" s="43"/>
      <c r="J829" s="43"/>
    </row>
    <row r="830" spans="1:10" x14ac:dyDescent="0.25">
      <c r="A830">
        <v>41.876628569975736</v>
      </c>
      <c r="G830" s="43"/>
      <c r="H830" s="43"/>
      <c r="I830" s="43"/>
      <c r="J830" s="43"/>
    </row>
    <row r="831" spans="1:10" x14ac:dyDescent="0.25">
      <c r="A831">
        <v>45.019373007574202</v>
      </c>
      <c r="G831" s="43"/>
      <c r="H831" s="43"/>
      <c r="I831" s="43"/>
      <c r="J831" s="43"/>
    </row>
    <row r="832" spans="1:10" x14ac:dyDescent="0.25">
      <c r="A832">
        <v>44.253943253766508</v>
      </c>
      <c r="G832" s="43"/>
      <c r="H832" s="43"/>
      <c r="I832" s="43"/>
      <c r="J832" s="43"/>
    </row>
    <row r="833" spans="1:10" x14ac:dyDescent="0.25">
      <c r="A833">
        <v>44.109259584424137</v>
      </c>
      <c r="G833" s="43"/>
      <c r="H833" s="43"/>
      <c r="I833" s="43"/>
      <c r="J833" s="43"/>
    </row>
    <row r="834" spans="1:10" x14ac:dyDescent="0.25">
      <c r="A834">
        <v>45.998572716247139</v>
      </c>
      <c r="G834" s="43"/>
      <c r="H834" s="43"/>
      <c r="I834" s="43"/>
      <c r="J834" s="43"/>
    </row>
    <row r="835" spans="1:10" x14ac:dyDescent="0.25">
      <c r="A835">
        <v>43.6551117477009</v>
      </c>
      <c r="G835" s="43"/>
      <c r="H835" s="43"/>
      <c r="I835" s="43"/>
      <c r="J835" s="43"/>
    </row>
    <row r="836" spans="1:10" x14ac:dyDescent="0.25">
      <c r="A836">
        <v>45.14875110355306</v>
      </c>
      <c r="G836" s="43"/>
      <c r="H836" s="43"/>
      <c r="I836" s="43"/>
      <c r="J836" s="43"/>
    </row>
    <row r="837" spans="1:10" x14ac:dyDescent="0.25">
      <c r="A837">
        <v>45.527507860538009</v>
      </c>
      <c r="G837" s="43"/>
      <c r="H837" s="43"/>
      <c r="I837" s="43"/>
      <c r="J837" s="43"/>
    </row>
    <row r="838" spans="1:10" x14ac:dyDescent="0.25">
      <c r="A838">
        <v>45.721837223367217</v>
      </c>
      <c r="G838" s="43"/>
      <c r="H838" s="43"/>
      <c r="I838" s="43"/>
      <c r="J838" s="43"/>
    </row>
    <row r="839" spans="1:10" x14ac:dyDescent="0.25">
      <c r="A839">
        <v>42.549565001555862</v>
      </c>
      <c r="G839" s="43"/>
      <c r="H839" s="43"/>
      <c r="I839" s="43"/>
      <c r="J839" s="43"/>
    </row>
    <row r="840" spans="1:10" x14ac:dyDescent="0.25">
      <c r="A840">
        <v>43.969677088112832</v>
      </c>
      <c r="G840" s="43"/>
      <c r="H840" s="43"/>
      <c r="I840" s="43"/>
      <c r="J840" s="43"/>
    </row>
    <row r="841" spans="1:10" x14ac:dyDescent="0.25">
      <c r="A841">
        <v>45.328488498363527</v>
      </c>
      <c r="G841" s="43"/>
      <c r="H841" s="43"/>
      <c r="I841" s="43"/>
      <c r="J841" s="43"/>
    </row>
    <row r="842" spans="1:10" x14ac:dyDescent="0.25">
      <c r="A842">
        <v>45.742988300459771</v>
      </c>
      <c r="G842" s="43"/>
      <c r="H842" s="43"/>
      <c r="I842" s="43"/>
      <c r="J842" s="43"/>
    </row>
    <row r="843" spans="1:10" x14ac:dyDescent="0.25">
      <c r="A843">
        <v>44.178909798608245</v>
      </c>
      <c r="G843" s="43"/>
      <c r="H843" s="43"/>
      <c r="I843" s="43"/>
      <c r="J843" s="43"/>
    </row>
    <row r="844" spans="1:10" x14ac:dyDescent="0.25">
      <c r="A844">
        <v>41.754807847159981</v>
      </c>
      <c r="G844" s="43"/>
      <c r="H844" s="43"/>
      <c r="I844" s="43"/>
      <c r="J844" s="43"/>
    </row>
    <row r="845" spans="1:10" x14ac:dyDescent="0.25">
      <c r="A845">
        <v>41.298001905545775</v>
      </c>
      <c r="G845" s="43"/>
      <c r="H845" s="43"/>
      <c r="I845" s="43"/>
      <c r="J845" s="43"/>
    </row>
    <row r="846" spans="1:10" x14ac:dyDescent="0.25">
      <c r="A846">
        <v>44.09639323184323</v>
      </c>
      <c r="G846" s="43"/>
      <c r="H846" s="43"/>
      <c r="I846" s="43"/>
      <c r="J846" s="43"/>
    </row>
    <row r="847" spans="1:10" x14ac:dyDescent="0.25">
      <c r="A847">
        <v>44.359189030737696</v>
      </c>
      <c r="G847" s="43"/>
      <c r="H847" s="43"/>
      <c r="I847" s="43"/>
      <c r="J847" s="43"/>
    </row>
    <row r="848" spans="1:10" x14ac:dyDescent="0.25">
      <c r="A848">
        <v>45.033498300498934</v>
      </c>
      <c r="G848" s="43"/>
      <c r="H848" s="43"/>
      <c r="I848" s="43"/>
      <c r="J848" s="43"/>
    </row>
    <row r="849" spans="1:10" x14ac:dyDescent="0.25">
      <c r="A849">
        <v>40.924640539281782</v>
      </c>
      <c r="G849" s="43"/>
      <c r="H849" s="43"/>
      <c r="I849" s="43"/>
      <c r="J849" s="43"/>
    </row>
    <row r="850" spans="1:10" x14ac:dyDescent="0.25">
      <c r="A850">
        <v>44.314720150683165</v>
      </c>
      <c r="G850" s="43"/>
      <c r="H850" s="43"/>
      <c r="I850" s="43"/>
      <c r="J850" s="43"/>
    </row>
    <row r="851" spans="1:10" x14ac:dyDescent="0.25">
      <c r="A851">
        <v>45.221717642418206</v>
      </c>
      <c r="G851" s="43"/>
      <c r="H851" s="43"/>
      <c r="I851" s="43"/>
      <c r="J851" s="43"/>
    </row>
    <row r="852" spans="1:10" x14ac:dyDescent="0.25">
      <c r="A852">
        <v>44.735293113348128</v>
      </c>
      <c r="G852" s="43"/>
      <c r="H852" s="43"/>
      <c r="I852" s="43"/>
      <c r="J852" s="43"/>
    </row>
    <row r="853" spans="1:10" x14ac:dyDescent="0.25">
      <c r="A853">
        <v>43.610369908233764</v>
      </c>
      <c r="G853" s="43"/>
      <c r="H853" s="43"/>
      <c r="I853" s="43"/>
      <c r="J853" s="43"/>
    </row>
    <row r="854" spans="1:10" x14ac:dyDescent="0.25">
      <c r="A854">
        <v>44.542042914815248</v>
      </c>
      <c r="G854" s="43"/>
      <c r="H854" s="43"/>
      <c r="I854" s="43"/>
      <c r="J854" s="43"/>
    </row>
    <row r="855" spans="1:10" x14ac:dyDescent="0.25">
      <c r="A855">
        <v>45.931449065354165</v>
      </c>
      <c r="G855" s="43"/>
      <c r="H855" s="43"/>
      <c r="I855" s="43"/>
      <c r="J855" s="43"/>
    </row>
    <row r="856" spans="1:10" x14ac:dyDescent="0.25">
      <c r="A856">
        <v>43.98754129388535</v>
      </c>
      <c r="G856" s="43"/>
      <c r="H856" s="43"/>
      <c r="I856" s="43"/>
      <c r="J856" s="43"/>
    </row>
    <row r="857" spans="1:10" x14ac:dyDescent="0.25">
      <c r="A857">
        <v>42.988321276070472</v>
      </c>
      <c r="G857" s="43"/>
      <c r="H857" s="43"/>
      <c r="I857" s="43"/>
      <c r="J857" s="43"/>
    </row>
    <row r="858" spans="1:10" x14ac:dyDescent="0.25">
      <c r="A858">
        <v>45.107837245056061</v>
      </c>
      <c r="G858" s="43"/>
      <c r="H858" s="43"/>
      <c r="I858" s="43"/>
      <c r="J858" s="43"/>
    </row>
    <row r="859" spans="1:10" x14ac:dyDescent="0.25">
      <c r="A859">
        <v>45.33676273871091</v>
      </c>
      <c r="G859" s="43"/>
      <c r="H859" s="43"/>
      <c r="I859" s="43"/>
      <c r="J859" s="43"/>
    </row>
    <row r="860" spans="1:10" x14ac:dyDescent="0.25">
      <c r="A860">
        <v>44.073516947273731</v>
      </c>
      <c r="G860" s="43"/>
      <c r="H860" s="43"/>
      <c r="I860" s="43"/>
      <c r="J860" s="43"/>
    </row>
    <row r="861" spans="1:10" x14ac:dyDescent="0.25">
      <c r="A861">
        <v>41.237463533653617</v>
      </c>
      <c r="G861" s="43"/>
      <c r="H861" s="43"/>
      <c r="I861" s="43"/>
      <c r="J861" s="43"/>
    </row>
    <row r="862" spans="1:10" x14ac:dyDescent="0.25">
      <c r="A862">
        <v>45.549378090962975</v>
      </c>
      <c r="G862" s="43"/>
      <c r="H862" s="43"/>
      <c r="I862" s="43"/>
      <c r="J862" s="43"/>
    </row>
    <row r="863" spans="1:10" x14ac:dyDescent="0.25">
      <c r="A863">
        <v>44.653407844841006</v>
      </c>
      <c r="G863" s="43"/>
      <c r="H863" s="43"/>
      <c r="I863" s="43"/>
      <c r="J863" s="43"/>
    </row>
    <row r="864" spans="1:10" x14ac:dyDescent="0.25">
      <c r="A864">
        <v>44.362007670446339</v>
      </c>
      <c r="G864" s="43"/>
      <c r="H864" s="43"/>
      <c r="I864" s="43"/>
      <c r="J864" s="43"/>
    </row>
    <row r="865" spans="1:10" x14ac:dyDescent="0.25">
      <c r="A865">
        <v>44.037524126612816</v>
      </c>
      <c r="G865" s="43"/>
      <c r="H865" s="43"/>
      <c r="I865" s="43"/>
      <c r="J865" s="43"/>
    </row>
    <row r="866" spans="1:10" x14ac:dyDescent="0.25">
      <c r="A866">
        <v>42.585844859173086</v>
      </c>
      <c r="G866" s="43"/>
      <c r="H866" s="43"/>
      <c r="I866" s="43"/>
      <c r="J866" s="43"/>
    </row>
    <row r="867" spans="1:10" x14ac:dyDescent="0.25">
      <c r="A867">
        <v>42.481891444472581</v>
      </c>
      <c r="G867" s="43"/>
      <c r="H867" s="43"/>
      <c r="I867" s="43"/>
      <c r="J867" s="43"/>
    </row>
    <row r="868" spans="1:10" x14ac:dyDescent="0.25">
      <c r="A868">
        <v>44.050949503689438</v>
      </c>
      <c r="G868" s="43"/>
      <c r="H868" s="43"/>
      <c r="I868" s="43"/>
      <c r="J868" s="43"/>
    </row>
    <row r="869" spans="1:10" x14ac:dyDescent="0.25">
      <c r="A869">
        <v>43.612455961001963</v>
      </c>
      <c r="G869" s="43"/>
      <c r="H869" s="43"/>
      <c r="I869" s="43"/>
      <c r="J869" s="43"/>
    </row>
    <row r="870" spans="1:10" x14ac:dyDescent="0.25">
      <c r="A870">
        <v>45.7455881489647</v>
      </c>
      <c r="G870" s="43"/>
      <c r="H870" s="43"/>
      <c r="I870" s="43"/>
      <c r="J870" s="43"/>
    </row>
    <row r="871" spans="1:10" x14ac:dyDescent="0.25">
      <c r="A871">
        <v>44.862331395314726</v>
      </c>
      <c r="G871" s="43"/>
      <c r="H871" s="43"/>
      <c r="I871" s="43"/>
      <c r="J871" s="43"/>
    </row>
    <row r="872" spans="1:10" x14ac:dyDescent="0.25">
      <c r="A872">
        <v>45.185076284764946</v>
      </c>
      <c r="G872" s="43"/>
      <c r="H872" s="43"/>
      <c r="I872" s="43"/>
      <c r="J872" s="43"/>
    </row>
    <row r="873" spans="1:10" x14ac:dyDescent="0.25">
      <c r="A873">
        <v>43.597580776933434</v>
      </c>
      <c r="G873" s="43"/>
      <c r="H873" s="43"/>
      <c r="I873" s="43"/>
      <c r="J873" s="43"/>
    </row>
    <row r="874" spans="1:10" x14ac:dyDescent="0.25">
      <c r="A874">
        <v>45.259222332910326</v>
      </c>
      <c r="G874" s="43"/>
      <c r="H874" s="43"/>
      <c r="I874" s="43"/>
      <c r="J874" s="43"/>
    </row>
    <row r="875" spans="1:10" x14ac:dyDescent="0.25">
      <c r="A875">
        <v>44.241424830986915</v>
      </c>
      <c r="G875" s="43"/>
      <c r="H875" s="43"/>
      <c r="I875" s="43"/>
      <c r="J875" s="43"/>
    </row>
    <row r="876" spans="1:10" x14ac:dyDescent="0.25">
      <c r="A876">
        <v>45.136489184976575</v>
      </c>
      <c r="G876" s="43"/>
      <c r="H876" s="43"/>
      <c r="I876" s="43"/>
      <c r="J876" s="43"/>
    </row>
    <row r="877" spans="1:10" x14ac:dyDescent="0.25">
      <c r="A877">
        <v>45.460602792213948</v>
      </c>
      <c r="G877" s="43"/>
      <c r="H877" s="43"/>
      <c r="I877" s="43"/>
      <c r="J877" s="43"/>
    </row>
    <row r="878" spans="1:10" x14ac:dyDescent="0.25">
      <c r="A878">
        <v>45.609133241459844</v>
      </c>
      <c r="G878" s="43"/>
      <c r="H878" s="43"/>
      <c r="I878" s="43"/>
      <c r="J878" s="43"/>
    </row>
    <row r="879" spans="1:10" x14ac:dyDescent="0.25">
      <c r="A879">
        <v>41.406724708013357</v>
      </c>
      <c r="G879" s="43"/>
      <c r="H879" s="43"/>
      <c r="I879" s="43"/>
      <c r="J879" s="43"/>
    </row>
    <row r="880" spans="1:10" x14ac:dyDescent="0.25">
      <c r="A880">
        <v>42.663734860836534</v>
      </c>
      <c r="G880" s="43"/>
      <c r="H880" s="43"/>
      <c r="I880" s="43"/>
      <c r="J880" s="43"/>
    </row>
    <row r="881" spans="1:10" x14ac:dyDescent="0.25">
      <c r="A881">
        <v>45.14756223069832</v>
      </c>
      <c r="G881" s="43"/>
      <c r="H881" s="43"/>
      <c r="I881" s="43"/>
      <c r="J881" s="43"/>
    </row>
    <row r="882" spans="1:10" x14ac:dyDescent="0.25">
      <c r="A882">
        <v>41.202233605366409</v>
      </c>
      <c r="G882" s="43"/>
      <c r="H882" s="43"/>
      <c r="I882" s="43"/>
      <c r="J882" s="43"/>
    </row>
    <row r="883" spans="1:10" x14ac:dyDescent="0.25">
      <c r="A883">
        <v>45.239456140520929</v>
      </c>
      <c r="G883" s="43"/>
      <c r="H883" s="43"/>
      <c r="I883" s="43"/>
      <c r="J883" s="43"/>
    </row>
    <row r="884" spans="1:10" x14ac:dyDescent="0.25">
      <c r="A884">
        <v>44.668191754731474</v>
      </c>
      <c r="G884" s="43"/>
      <c r="H884" s="43"/>
      <c r="I884" s="43"/>
      <c r="J884" s="43"/>
    </row>
    <row r="885" spans="1:10" x14ac:dyDescent="0.25">
      <c r="A885">
        <v>45.827235068612126</v>
      </c>
      <c r="G885" s="43"/>
      <c r="H885" s="43"/>
      <c r="I885" s="43"/>
      <c r="J885" s="43"/>
    </row>
    <row r="886" spans="1:10" x14ac:dyDescent="0.25">
      <c r="A886">
        <v>45.511789842712972</v>
      </c>
      <c r="G886" s="43"/>
      <c r="H886" s="43"/>
      <c r="I886" s="43"/>
      <c r="J886" s="43"/>
    </row>
    <row r="887" spans="1:10" x14ac:dyDescent="0.25">
      <c r="A887">
        <v>45.124505548280148</v>
      </c>
      <c r="G887" s="43"/>
      <c r="H887" s="43"/>
      <c r="I887" s="43"/>
      <c r="J887" s="43"/>
    </row>
    <row r="888" spans="1:10" x14ac:dyDescent="0.25">
      <c r="A888">
        <v>43.271021576670798</v>
      </c>
      <c r="G888" s="43"/>
      <c r="H888" s="43"/>
      <c r="I888" s="43"/>
      <c r="J888" s="43"/>
    </row>
    <row r="889" spans="1:10" x14ac:dyDescent="0.25">
      <c r="A889">
        <v>45.586217263037952</v>
      </c>
      <c r="G889" s="43"/>
      <c r="H889" s="43"/>
      <c r="I889" s="43"/>
      <c r="J889" s="43"/>
    </row>
    <row r="890" spans="1:10" x14ac:dyDescent="0.25">
      <c r="A890">
        <v>44.830437932904424</v>
      </c>
      <c r="G890" s="43"/>
      <c r="H890" s="43"/>
      <c r="I890" s="43"/>
      <c r="J890" s="43"/>
    </row>
    <row r="891" spans="1:10" x14ac:dyDescent="0.25">
      <c r="A891">
        <v>44.17462789951891</v>
      </c>
      <c r="G891" s="43"/>
      <c r="H891" s="43"/>
      <c r="I891" s="43"/>
      <c r="J891" s="43"/>
    </row>
    <row r="892" spans="1:10" x14ac:dyDescent="0.25">
      <c r="A892">
        <v>45.237685246670601</v>
      </c>
      <c r="G892" s="43"/>
      <c r="H892" s="43"/>
      <c r="I892" s="43"/>
      <c r="J892" s="43"/>
    </row>
    <row r="893" spans="1:10" x14ac:dyDescent="0.25">
      <c r="A893">
        <v>44.571084161239774</v>
      </c>
      <c r="G893" s="43"/>
      <c r="H893" s="43"/>
      <c r="I893" s="43"/>
      <c r="J893" s="43"/>
    </row>
    <row r="894" spans="1:10" x14ac:dyDescent="0.25">
      <c r="A894">
        <v>41.22847598984626</v>
      </c>
      <c r="G894" s="43"/>
      <c r="H894" s="43"/>
      <c r="I894" s="43"/>
      <c r="J894" s="43"/>
    </row>
    <row r="895" spans="1:10" x14ac:dyDescent="0.25">
      <c r="A895">
        <v>45.405573547876507</v>
      </c>
      <c r="G895" s="43"/>
      <c r="H895" s="43"/>
      <c r="I895" s="43"/>
      <c r="J895" s="43"/>
    </row>
    <row r="896" spans="1:10" x14ac:dyDescent="0.25">
      <c r="A896">
        <v>45.773756688156368</v>
      </c>
      <c r="G896" s="43"/>
      <c r="H896" s="43"/>
      <c r="I896" s="43"/>
      <c r="J896" s="43"/>
    </row>
    <row r="897" spans="1:10" x14ac:dyDescent="0.25">
      <c r="A897">
        <v>41.793602891972483</v>
      </c>
      <c r="G897" s="43"/>
      <c r="H897" s="43"/>
      <c r="I897" s="43"/>
      <c r="J897" s="43"/>
    </row>
    <row r="898" spans="1:10" x14ac:dyDescent="0.25">
      <c r="A898">
        <v>44.697389944032672</v>
      </c>
      <c r="G898" s="43"/>
      <c r="H898" s="43"/>
      <c r="I898" s="43"/>
      <c r="J898" s="43"/>
    </row>
    <row r="899" spans="1:10" x14ac:dyDescent="0.25">
      <c r="A899">
        <v>44.57931075994837</v>
      </c>
      <c r="G899" s="43"/>
      <c r="H899" s="43"/>
      <c r="I899" s="43"/>
      <c r="J899" s="43"/>
    </row>
    <row r="900" spans="1:10" x14ac:dyDescent="0.25">
      <c r="A900">
        <v>44.715511275026174</v>
      </c>
      <c r="G900" s="43"/>
      <c r="H900" s="43"/>
      <c r="I900" s="43"/>
      <c r="J900" s="43"/>
    </row>
    <row r="901" spans="1:10" x14ac:dyDescent="0.25">
      <c r="A901">
        <v>45.528316944240032</v>
      </c>
      <c r="G901" s="43"/>
      <c r="H901" s="43"/>
      <c r="I901" s="43"/>
      <c r="J901" s="43"/>
    </row>
    <row r="902" spans="1:10" x14ac:dyDescent="0.25">
      <c r="A902">
        <v>43.752072571341664</v>
      </c>
      <c r="G902" s="43"/>
      <c r="H902" s="43"/>
      <c r="I902" s="43"/>
      <c r="J902" s="43"/>
    </row>
    <row r="903" spans="1:10" x14ac:dyDescent="0.25">
      <c r="A903">
        <v>44.169902336420115</v>
      </c>
      <c r="G903" s="43"/>
      <c r="H903" s="43"/>
      <c r="I903" s="43"/>
      <c r="J903" s="43"/>
    </row>
    <row r="904" spans="1:10" x14ac:dyDescent="0.25">
      <c r="A904">
        <v>41.809788923741195</v>
      </c>
      <c r="G904" s="43"/>
      <c r="H904" s="43"/>
      <c r="I904" s="43"/>
      <c r="J904" s="43"/>
    </row>
    <row r="905" spans="1:10" x14ac:dyDescent="0.25">
      <c r="A905">
        <v>44.547286116429362</v>
      </c>
      <c r="G905" s="43"/>
      <c r="H905" s="43"/>
      <c r="I905" s="43"/>
      <c r="J905" s="43"/>
    </row>
    <row r="906" spans="1:10" x14ac:dyDescent="0.25">
      <c r="A906">
        <v>43.678770594485613</v>
      </c>
      <c r="G906" s="43"/>
      <c r="H906" s="43"/>
      <c r="I906" s="43"/>
      <c r="J906" s="43"/>
    </row>
    <row r="907" spans="1:10" x14ac:dyDescent="0.25">
      <c r="A907">
        <v>45.710561500285742</v>
      </c>
      <c r="G907" s="43"/>
      <c r="H907" s="43"/>
      <c r="I907" s="43"/>
      <c r="J907" s="43"/>
    </row>
    <row r="908" spans="1:10" x14ac:dyDescent="0.25">
      <c r="A908">
        <v>44.169902336420115</v>
      </c>
      <c r="G908" s="43"/>
      <c r="H908" s="43"/>
      <c r="I908" s="43"/>
      <c r="J908" s="43"/>
    </row>
    <row r="909" spans="1:10" x14ac:dyDescent="0.25">
      <c r="A909">
        <v>44.480626069476244</v>
      </c>
      <c r="G909" s="43"/>
      <c r="H909" s="43"/>
      <c r="I909" s="43"/>
      <c r="J909" s="43"/>
    </row>
    <row r="910" spans="1:10" x14ac:dyDescent="0.25">
      <c r="A910">
        <v>44.703686179350164</v>
      </c>
      <c r="G910" s="43"/>
      <c r="H910" s="43"/>
      <c r="I910" s="43"/>
      <c r="J910" s="43"/>
    </row>
    <row r="911" spans="1:10" x14ac:dyDescent="0.25">
      <c r="A911">
        <v>44.972301944109887</v>
      </c>
      <c r="G911" s="43"/>
      <c r="H911" s="43"/>
      <c r="I911" s="43"/>
      <c r="J911" s="43"/>
    </row>
    <row r="912" spans="1:10" x14ac:dyDescent="0.25">
      <c r="A912">
        <v>44.663473030813961</v>
      </c>
      <c r="G912" s="43"/>
      <c r="H912" s="43"/>
      <c r="I912" s="43"/>
      <c r="J912" s="43"/>
    </row>
    <row r="913" spans="1:10" x14ac:dyDescent="0.25">
      <c r="A913">
        <v>45.675183866923753</v>
      </c>
      <c r="G913" s="43"/>
      <c r="H913" s="43"/>
      <c r="I913" s="43"/>
      <c r="J913" s="43"/>
    </row>
    <row r="914" spans="1:10" x14ac:dyDescent="0.25">
      <c r="A914">
        <v>43.709137652650831</v>
      </c>
      <c r="G914" s="43"/>
      <c r="H914" s="43"/>
      <c r="I914" s="43"/>
      <c r="J914" s="43"/>
    </row>
    <row r="915" spans="1:10" x14ac:dyDescent="0.25">
      <c r="A915">
        <v>42.943415828903589</v>
      </c>
      <c r="G915" s="43"/>
      <c r="H915" s="43"/>
      <c r="I915" s="43"/>
      <c r="J915" s="43"/>
    </row>
    <row r="916" spans="1:10" x14ac:dyDescent="0.25">
      <c r="A916">
        <v>45.687387492428272</v>
      </c>
      <c r="G916" s="43"/>
      <c r="H916" s="43"/>
      <c r="I916" s="43"/>
      <c r="J916" s="43"/>
    </row>
    <row r="917" spans="1:10" x14ac:dyDescent="0.25">
      <c r="A917">
        <v>43.553458840607405</v>
      </c>
      <c r="G917" s="43"/>
      <c r="H917" s="43"/>
      <c r="I917" s="43"/>
      <c r="J917" s="43"/>
    </row>
    <row r="918" spans="1:10" x14ac:dyDescent="0.25">
      <c r="A918">
        <v>43.509255884729832</v>
      </c>
      <c r="G918" s="43"/>
      <c r="H918" s="43"/>
      <c r="I918" s="43"/>
      <c r="J918" s="43"/>
    </row>
    <row r="919" spans="1:10" x14ac:dyDescent="0.25">
      <c r="A919">
        <v>45.081240676662084</v>
      </c>
      <c r="G919" s="43"/>
      <c r="H919" s="43"/>
      <c r="I919" s="43"/>
      <c r="J919" s="43"/>
    </row>
    <row r="920" spans="1:10" x14ac:dyDescent="0.25">
      <c r="A920">
        <v>44.112078224132837</v>
      </c>
      <c r="G920" s="43"/>
      <c r="H920" s="43"/>
      <c r="I920" s="43"/>
      <c r="J920" s="43"/>
    </row>
    <row r="921" spans="1:10" x14ac:dyDescent="0.25">
      <c r="A921">
        <v>45.508653852321892</v>
      </c>
      <c r="G921" s="43"/>
      <c r="H921" s="43"/>
      <c r="I921" s="43"/>
      <c r="J921" s="43"/>
    </row>
    <row r="922" spans="1:10" x14ac:dyDescent="0.25">
      <c r="A922">
        <v>44.645137544165792</v>
      </c>
      <c r="G922" s="43"/>
      <c r="H922" s="43"/>
      <c r="I922" s="43"/>
      <c r="J922" s="43"/>
    </row>
    <row r="923" spans="1:10" x14ac:dyDescent="0.25">
      <c r="A923">
        <v>45.395980903950218</v>
      </c>
      <c r="G923" s="43"/>
      <c r="H923" s="43"/>
      <c r="I923" s="43"/>
      <c r="J923" s="43"/>
    </row>
    <row r="924" spans="1:10" x14ac:dyDescent="0.25">
      <c r="A924">
        <v>45.372537906136571</v>
      </c>
      <c r="G924" s="43"/>
      <c r="H924" s="43"/>
      <c r="I924" s="43"/>
      <c r="J924" s="43"/>
    </row>
    <row r="925" spans="1:10" x14ac:dyDescent="0.25">
      <c r="A925">
        <v>44.813154766977995</v>
      </c>
      <c r="G925" s="43"/>
      <c r="H925" s="43"/>
      <c r="I925" s="43"/>
      <c r="J925" s="43"/>
    </row>
    <row r="926" spans="1:10" x14ac:dyDescent="0.25">
      <c r="A926">
        <v>45.782184569103478</v>
      </c>
      <c r="G926" s="43"/>
      <c r="H926" s="43"/>
      <c r="I926" s="43"/>
      <c r="J926" s="43"/>
    </row>
    <row r="927" spans="1:10" x14ac:dyDescent="0.25">
      <c r="A927">
        <v>42.995070087255179</v>
      </c>
      <c r="G927" s="43"/>
      <c r="H927" s="43"/>
      <c r="I927" s="43"/>
      <c r="J927" s="43"/>
    </row>
    <row r="928" spans="1:10" x14ac:dyDescent="0.25">
      <c r="A928">
        <v>43.756218023744168</v>
      </c>
      <c r="G928" s="43"/>
      <c r="H928" s="43"/>
      <c r="I928" s="43"/>
      <c r="J928" s="43"/>
    </row>
    <row r="929" spans="1:10" x14ac:dyDescent="0.25">
      <c r="A929">
        <v>44.073039574913381</v>
      </c>
      <c r="G929" s="43"/>
      <c r="H929" s="43"/>
      <c r="I929" s="43"/>
      <c r="J929" s="43"/>
    </row>
    <row r="930" spans="1:10" x14ac:dyDescent="0.25">
      <c r="A930">
        <v>43.612455961001963</v>
      </c>
      <c r="G930" s="43"/>
      <c r="H930" s="43"/>
      <c r="I930" s="43"/>
      <c r="J930" s="43"/>
    </row>
    <row r="931" spans="1:10" x14ac:dyDescent="0.25">
      <c r="A931">
        <v>43.685502553725541</v>
      </c>
      <c r="G931" s="43"/>
      <c r="H931" s="43"/>
      <c r="I931" s="43"/>
      <c r="J931" s="43"/>
    </row>
    <row r="932" spans="1:10" x14ac:dyDescent="0.25">
      <c r="A932">
        <v>42.959629353462191</v>
      </c>
      <c r="G932" s="43"/>
      <c r="H932" s="43"/>
      <c r="I932" s="43"/>
      <c r="J932" s="43"/>
    </row>
    <row r="933" spans="1:10" x14ac:dyDescent="0.25">
      <c r="A933">
        <v>41.247448177026719</v>
      </c>
      <c r="G933" s="43"/>
      <c r="H933" s="43"/>
      <c r="I933" s="43"/>
      <c r="J933" s="43"/>
    </row>
    <row r="934" spans="1:10" x14ac:dyDescent="0.25">
      <c r="A934">
        <v>45.564285932083337</v>
      </c>
      <c r="G934" s="43"/>
      <c r="H934" s="43"/>
      <c r="I934" s="43"/>
      <c r="J934" s="43"/>
    </row>
    <row r="935" spans="1:10" x14ac:dyDescent="0.25">
      <c r="A935">
        <v>42.276645008767844</v>
      </c>
      <c r="G935" s="43"/>
      <c r="H935" s="43"/>
      <c r="I935" s="43"/>
      <c r="J935" s="43"/>
    </row>
    <row r="936" spans="1:10" x14ac:dyDescent="0.25">
      <c r="A936">
        <v>44.677133784986673</v>
      </c>
      <c r="G936" s="43"/>
      <c r="H936" s="43"/>
      <c r="I936" s="43"/>
      <c r="J936" s="43"/>
    </row>
    <row r="937" spans="1:10" x14ac:dyDescent="0.25">
      <c r="A937">
        <v>44.683570639526096</v>
      </c>
      <c r="G937" s="43"/>
      <c r="H937" s="43"/>
      <c r="I937" s="43"/>
      <c r="J937" s="43"/>
    </row>
    <row r="938" spans="1:10" x14ac:dyDescent="0.25">
      <c r="A938">
        <v>44.625326844256136</v>
      </c>
      <c r="G938" s="43"/>
      <c r="H938" s="43"/>
      <c r="I938" s="43"/>
      <c r="J938" s="43"/>
    </row>
    <row r="939" spans="1:10" x14ac:dyDescent="0.25">
      <c r="A939">
        <v>44.957235166905107</v>
      </c>
      <c r="G939" s="43"/>
      <c r="H939" s="43"/>
      <c r="I939" s="43"/>
      <c r="J939" s="43"/>
    </row>
    <row r="940" spans="1:10" x14ac:dyDescent="0.25">
      <c r="A940">
        <v>41.338291138541429</v>
      </c>
      <c r="G940" s="43"/>
      <c r="H940" s="43"/>
      <c r="I940" s="43"/>
      <c r="J940" s="43"/>
    </row>
    <row r="941" spans="1:10" x14ac:dyDescent="0.25">
      <c r="A941">
        <v>43.934041084995272</v>
      </c>
      <c r="G941" s="43"/>
      <c r="H941" s="43"/>
      <c r="I941" s="43"/>
      <c r="J941" s="43"/>
    </row>
    <row r="942" spans="1:10" x14ac:dyDescent="0.25">
      <c r="A942">
        <v>43.900215490143928</v>
      </c>
      <c r="G942" s="43"/>
      <c r="H942" s="43"/>
      <c r="I942" s="43"/>
      <c r="J942" s="43"/>
    </row>
    <row r="943" spans="1:10" x14ac:dyDescent="0.25">
      <c r="A943">
        <v>44.44960961541706</v>
      </c>
      <c r="G943" s="43"/>
      <c r="H943" s="43"/>
      <c r="I943" s="43"/>
      <c r="J943" s="43"/>
    </row>
    <row r="944" spans="1:10" x14ac:dyDescent="0.25">
      <c r="A944">
        <v>44.609394928832025</v>
      </c>
      <c r="G944" s="43"/>
      <c r="H944" s="43"/>
      <c r="I944" s="43"/>
      <c r="J944" s="43"/>
    </row>
    <row r="945" spans="1:10" x14ac:dyDescent="0.25">
      <c r="A945">
        <v>44.168235653734385</v>
      </c>
      <c r="G945" s="43"/>
      <c r="H945" s="43"/>
      <c r="I945" s="43"/>
      <c r="J945" s="43"/>
    </row>
    <row r="946" spans="1:10" x14ac:dyDescent="0.25">
      <c r="A946">
        <v>43.450778408150555</v>
      </c>
      <c r="G946" s="43"/>
      <c r="H946" s="43"/>
      <c r="I946" s="43"/>
      <c r="J946" s="43"/>
    </row>
    <row r="947" spans="1:10" x14ac:dyDescent="0.25">
      <c r="A947">
        <v>44.86902204723075</v>
      </c>
      <c r="G947" s="43"/>
      <c r="H947" s="43"/>
      <c r="I947" s="43"/>
      <c r="J947" s="43"/>
    </row>
    <row r="948" spans="1:10" x14ac:dyDescent="0.25">
      <c r="A948">
        <v>44.252576348221091</v>
      </c>
      <c r="G948" s="43"/>
      <c r="H948" s="43"/>
      <c r="I948" s="43"/>
      <c r="J948" s="43"/>
    </row>
    <row r="949" spans="1:10" x14ac:dyDescent="0.25">
      <c r="A949">
        <v>42.590038003686395</v>
      </c>
      <c r="G949" s="43"/>
      <c r="H949" s="43"/>
      <c r="I949" s="43"/>
      <c r="J949" s="43"/>
    </row>
    <row r="950" spans="1:10" x14ac:dyDescent="0.25">
      <c r="A950">
        <v>43.571642393507688</v>
      </c>
      <c r="G950" s="43"/>
      <c r="H950" s="43"/>
      <c r="I950" s="43"/>
      <c r="J950" s="43"/>
    </row>
    <row r="951" spans="1:10" x14ac:dyDescent="0.25">
      <c r="A951">
        <v>41.319338533279328</v>
      </c>
      <c r="G951" s="43"/>
      <c r="H951" s="43"/>
      <c r="I951" s="43"/>
      <c r="J951" s="43"/>
    </row>
    <row r="952" spans="1:10" x14ac:dyDescent="0.25">
      <c r="A952">
        <v>44.000427813010155</v>
      </c>
      <c r="G952" s="43"/>
      <c r="H952" s="43"/>
      <c r="I952" s="43"/>
      <c r="J952" s="43"/>
    </row>
    <row r="953" spans="1:10" x14ac:dyDescent="0.25">
      <c r="A953">
        <v>43.545366299570588</v>
      </c>
      <c r="G953" s="43"/>
      <c r="H953" s="43"/>
      <c r="I953" s="43"/>
      <c r="J953" s="43"/>
    </row>
    <row r="954" spans="1:10" x14ac:dyDescent="0.25">
      <c r="A954">
        <v>43.032476330787958</v>
      </c>
      <c r="G954" s="43"/>
      <c r="H954" s="43"/>
      <c r="I954" s="43"/>
      <c r="J954" s="43"/>
    </row>
    <row r="955" spans="1:10" x14ac:dyDescent="0.25">
      <c r="A955">
        <v>44.29988754786384</v>
      </c>
      <c r="G955" s="43"/>
      <c r="H955" s="43"/>
      <c r="I955" s="43"/>
      <c r="J955" s="43"/>
    </row>
    <row r="956" spans="1:10" x14ac:dyDescent="0.25">
      <c r="A956">
        <v>44.090480855697962</v>
      </c>
      <c r="G956" s="43"/>
      <c r="H956" s="43"/>
      <c r="I956" s="43"/>
      <c r="J956" s="43"/>
    </row>
    <row r="957" spans="1:10" x14ac:dyDescent="0.25">
      <c r="A957">
        <v>43.851232673169555</v>
      </c>
      <c r="G957" s="43"/>
      <c r="H957" s="43"/>
      <c r="I957" s="43"/>
      <c r="J957" s="43"/>
    </row>
    <row r="958" spans="1:10" x14ac:dyDescent="0.25">
      <c r="A958">
        <v>44.664037549326089</v>
      </c>
      <c r="G958" s="43"/>
      <c r="H958" s="43"/>
      <c r="I958" s="43"/>
      <c r="J958" s="43"/>
    </row>
    <row r="959" spans="1:10" x14ac:dyDescent="0.25">
      <c r="A959">
        <v>41.557639242432444</v>
      </c>
      <c r="G959" s="43"/>
      <c r="H959" s="43"/>
      <c r="I959" s="43"/>
      <c r="J959" s="43"/>
    </row>
    <row r="960" spans="1:10" x14ac:dyDescent="0.25">
      <c r="A960">
        <v>43.540993308737697</v>
      </c>
      <c r="G960" s="43"/>
      <c r="H960" s="43"/>
      <c r="I960" s="43"/>
      <c r="J960" s="43"/>
    </row>
    <row r="961" spans="1:10" x14ac:dyDescent="0.25">
      <c r="A961">
        <v>45.191862053346725</v>
      </c>
      <c r="G961" s="43"/>
      <c r="H961" s="43"/>
      <c r="I961" s="43"/>
      <c r="J961" s="43"/>
    </row>
    <row r="962" spans="1:10" x14ac:dyDescent="0.25">
      <c r="A962">
        <v>44.652890506358979</v>
      </c>
      <c r="G962" s="43"/>
      <c r="H962" s="43"/>
      <c r="I962" s="43"/>
      <c r="J962" s="43"/>
    </row>
    <row r="963" spans="1:10" x14ac:dyDescent="0.25">
      <c r="A963">
        <v>44.966082934286533</v>
      </c>
      <c r="G963" s="43"/>
      <c r="H963" s="43"/>
      <c r="I963" s="43"/>
      <c r="J963" s="43"/>
    </row>
    <row r="964" spans="1:10" x14ac:dyDescent="0.25">
      <c r="A964">
        <v>45.240733147631644</v>
      </c>
      <c r="G964" s="43"/>
      <c r="H964" s="43"/>
      <c r="I964" s="43"/>
      <c r="J964" s="43"/>
    </row>
    <row r="965" spans="1:10" x14ac:dyDescent="0.25">
      <c r="A965">
        <v>44.63153264114046</v>
      </c>
      <c r="G965" s="43"/>
      <c r="H965" s="43"/>
      <c r="I965" s="43"/>
      <c r="J965" s="43"/>
    </row>
    <row r="966" spans="1:10" x14ac:dyDescent="0.25">
      <c r="A966">
        <v>44.387323670598867</v>
      </c>
      <c r="G966" s="43"/>
      <c r="H966" s="43"/>
      <c r="I966" s="43"/>
      <c r="J966" s="43"/>
    </row>
    <row r="967" spans="1:10" x14ac:dyDescent="0.25">
      <c r="A967">
        <v>45.392929237452748</v>
      </c>
      <c r="G967" s="43"/>
      <c r="H967" s="43"/>
      <c r="I967" s="43"/>
      <c r="J967" s="43"/>
    </row>
    <row r="968" spans="1:10" x14ac:dyDescent="0.25">
      <c r="A968">
        <v>41.172495411611138</v>
      </c>
      <c r="G968" s="43"/>
      <c r="H968" s="43"/>
      <c r="I968" s="43"/>
      <c r="J968" s="43"/>
    </row>
    <row r="969" spans="1:10" x14ac:dyDescent="0.25">
      <c r="A969">
        <v>45.646744901304004</v>
      </c>
      <c r="G969" s="43"/>
      <c r="H969" s="43"/>
      <c r="I969" s="43"/>
      <c r="J969" s="43"/>
    </row>
    <row r="970" spans="1:10" x14ac:dyDescent="0.25">
      <c r="A970">
        <v>45.080597344207135</v>
      </c>
      <c r="G970" s="43"/>
      <c r="H970" s="43"/>
      <c r="I970" s="43"/>
      <c r="J970" s="43"/>
    </row>
    <row r="971" spans="1:10" x14ac:dyDescent="0.25">
      <c r="A971">
        <v>44.670696066962329</v>
      </c>
      <c r="G971" s="43"/>
      <c r="H971" s="43"/>
      <c r="I971" s="43"/>
      <c r="J971" s="43"/>
    </row>
    <row r="972" spans="1:10" x14ac:dyDescent="0.25">
      <c r="A972">
        <v>43.582825924376998</v>
      </c>
      <c r="G972" s="43"/>
      <c r="H972" s="43"/>
      <c r="I972" s="43"/>
      <c r="J972" s="43"/>
    </row>
    <row r="973" spans="1:10" x14ac:dyDescent="0.25">
      <c r="A973">
        <v>44.0325936999512</v>
      </c>
      <c r="G973" s="43"/>
      <c r="H973" s="43"/>
      <c r="I973" s="43"/>
      <c r="J973" s="43"/>
    </row>
    <row r="974" spans="1:10" x14ac:dyDescent="0.25">
      <c r="A974">
        <v>44.694065981787503</v>
      </c>
      <c r="G974" s="43"/>
      <c r="H974" s="43"/>
      <c r="I974" s="43"/>
      <c r="J974" s="43"/>
    </row>
    <row r="975" spans="1:10" x14ac:dyDescent="0.25">
      <c r="A975">
        <v>45.215492876703649</v>
      </c>
      <c r="G975" s="43"/>
      <c r="H975" s="43"/>
      <c r="I975" s="43"/>
      <c r="J975" s="43"/>
    </row>
    <row r="976" spans="1:10" x14ac:dyDescent="0.25">
      <c r="A976">
        <v>42.415408569915833</v>
      </c>
      <c r="G976" s="43"/>
      <c r="H976" s="43"/>
      <c r="I976" s="43"/>
      <c r="J976" s="43"/>
    </row>
    <row r="977" spans="1:10" x14ac:dyDescent="0.25">
      <c r="A977">
        <v>43.46196193901983</v>
      </c>
      <c r="G977" s="43"/>
      <c r="H977" s="43"/>
      <c r="I977" s="43"/>
      <c r="J977" s="43"/>
    </row>
    <row r="978" spans="1:10" x14ac:dyDescent="0.25">
      <c r="A978">
        <v>41.324380087910917</v>
      </c>
      <c r="G978" s="43"/>
      <c r="H978" s="43"/>
      <c r="I978" s="43"/>
      <c r="J978" s="43"/>
    </row>
    <row r="979" spans="1:10" x14ac:dyDescent="0.25">
      <c r="A979">
        <v>44.456671081789139</v>
      </c>
      <c r="G979" s="43"/>
      <c r="H979" s="43"/>
      <c r="I979" s="43"/>
      <c r="J979" s="43"/>
    </row>
    <row r="980" spans="1:10" x14ac:dyDescent="0.25">
      <c r="A980">
        <v>45.298996273365709</v>
      </c>
      <c r="G980" s="43"/>
      <c r="H980" s="43"/>
      <c r="I980" s="43"/>
      <c r="J980" s="43"/>
    </row>
    <row r="981" spans="1:10" x14ac:dyDescent="0.25">
      <c r="A981">
        <v>44.105092530391602</v>
      </c>
      <c r="G981" s="43"/>
      <c r="H981" s="43"/>
      <c r="I981" s="43"/>
      <c r="J981" s="43"/>
    </row>
    <row r="982" spans="1:10" x14ac:dyDescent="0.25">
      <c r="A982">
        <v>41.426861986453417</v>
      </c>
      <c r="G982" s="43"/>
      <c r="H982" s="43"/>
      <c r="I982" s="43"/>
      <c r="J982" s="43"/>
    </row>
    <row r="983" spans="1:10" x14ac:dyDescent="0.25">
      <c r="A983">
        <v>44.175350617616353</v>
      </c>
      <c r="G983" s="43"/>
      <c r="H983" s="43"/>
      <c r="I983" s="43"/>
      <c r="J983" s="43"/>
    </row>
    <row r="984" spans="1:10" x14ac:dyDescent="0.25">
      <c r="A984">
        <v>44.574290429670128</v>
      </c>
      <c r="G984" s="43"/>
      <c r="H984" s="43"/>
      <c r="I984" s="43"/>
      <c r="J984" s="43"/>
    </row>
    <row r="985" spans="1:10" x14ac:dyDescent="0.25">
      <c r="A985">
        <v>43.991375015612718</v>
      </c>
      <c r="G985" s="43"/>
      <c r="H985" s="43"/>
      <c r="I985" s="43"/>
      <c r="J985" s="43"/>
    </row>
    <row r="986" spans="1:10" x14ac:dyDescent="0.25">
      <c r="A986">
        <v>43.715136393458813</v>
      </c>
      <c r="G986" s="43"/>
      <c r="H986" s="43"/>
      <c r="I986" s="43"/>
      <c r="J986" s="43"/>
    </row>
    <row r="987" spans="1:10" x14ac:dyDescent="0.25">
      <c r="A987">
        <v>42.065433246889711</v>
      </c>
      <c r="G987" s="43"/>
      <c r="H987" s="43"/>
      <c r="I987" s="43"/>
      <c r="J987" s="43"/>
    </row>
    <row r="988" spans="1:10" x14ac:dyDescent="0.25">
      <c r="A988">
        <v>41.130267327422587</v>
      </c>
      <c r="G988" s="43"/>
      <c r="H988" s="43"/>
      <c r="I988" s="43"/>
      <c r="J988" s="43"/>
    </row>
    <row r="989" spans="1:10" x14ac:dyDescent="0.25">
      <c r="A989">
        <v>44.624952573564116</v>
      </c>
      <c r="G989" s="43"/>
      <c r="H989" s="43"/>
      <c r="I989" s="43"/>
      <c r="J989" s="43"/>
    </row>
    <row r="990" spans="1:10" x14ac:dyDescent="0.25">
      <c r="A990">
        <v>43.956175028759986</v>
      </c>
      <c r="G990" s="43"/>
      <c r="H990" s="43"/>
      <c r="I990" s="43"/>
      <c r="J990" s="43"/>
    </row>
    <row r="991" spans="1:10" x14ac:dyDescent="0.25">
      <c r="A991">
        <v>44.174087881674168</v>
      </c>
      <c r="G991" s="43"/>
      <c r="H991" s="43"/>
      <c r="I991" s="43"/>
      <c r="J991" s="43"/>
    </row>
    <row r="992" spans="1:10" x14ac:dyDescent="0.25">
      <c r="A992">
        <v>45.655371454317361</v>
      </c>
      <c r="G992" s="43"/>
      <c r="H992" s="43"/>
      <c r="I992" s="43"/>
      <c r="J992" s="43"/>
    </row>
    <row r="993" spans="1:10" x14ac:dyDescent="0.25">
      <c r="A993">
        <v>44.844525834711341</v>
      </c>
      <c r="G993" s="43"/>
      <c r="H993" s="43"/>
      <c r="I993" s="43"/>
      <c r="J993" s="43"/>
    </row>
    <row r="994" spans="1:10" x14ac:dyDescent="0.25">
      <c r="A994">
        <v>45.793941388924416</v>
      </c>
      <c r="G994" s="43"/>
      <c r="H994" s="43"/>
      <c r="I994" s="43"/>
      <c r="J994" s="43"/>
    </row>
    <row r="995" spans="1:10" x14ac:dyDescent="0.25">
      <c r="A995">
        <v>44.458842970841943</v>
      </c>
      <c r="G995" s="43"/>
      <c r="H995" s="43"/>
      <c r="I995" s="43"/>
      <c r="J995" s="43"/>
    </row>
    <row r="996" spans="1:10" x14ac:dyDescent="0.25">
      <c r="A996">
        <v>44.498431630079629</v>
      </c>
      <c r="G996" s="43"/>
      <c r="H996" s="43"/>
      <c r="I996" s="43"/>
      <c r="J996" s="43"/>
    </row>
    <row r="997" spans="1:10" x14ac:dyDescent="0.25">
      <c r="A997">
        <v>44.646717192924974</v>
      </c>
      <c r="G997" s="43"/>
      <c r="H997" s="43"/>
      <c r="I997" s="43"/>
      <c r="J997" s="43"/>
    </row>
    <row r="998" spans="1:10" x14ac:dyDescent="0.25">
      <c r="A998">
        <v>44.776376483710408</v>
      </c>
      <c r="G998" s="43"/>
      <c r="H998" s="43"/>
      <c r="I998" s="43"/>
      <c r="J998" s="43"/>
    </row>
    <row r="999" spans="1:10" x14ac:dyDescent="0.25">
      <c r="A999">
        <v>44.490207781577112</v>
      </c>
      <c r="G999" s="43"/>
      <c r="H999" s="43"/>
      <c r="I999" s="43"/>
      <c r="J999" s="43"/>
    </row>
    <row r="1000" spans="1:10" x14ac:dyDescent="0.25">
      <c r="A1000">
        <v>43.550286831223431</v>
      </c>
      <c r="G1000" s="43"/>
      <c r="H1000" s="43"/>
      <c r="I1000" s="43"/>
      <c r="J1000" s="43"/>
    </row>
    <row r="1001" spans="1:10" x14ac:dyDescent="0.25">
      <c r="A1001">
        <v>43.061406384148775</v>
      </c>
      <c r="G1001" s="43"/>
      <c r="H1001" s="43"/>
      <c r="I1001" s="43"/>
      <c r="J1001" s="43"/>
    </row>
    <row r="1002" spans="1:10" x14ac:dyDescent="0.25">
      <c r="A1002">
        <v>45.571513146979449</v>
      </c>
      <c r="G1002" s="43"/>
      <c r="H1002" s="43"/>
      <c r="I1002" s="43"/>
      <c r="J1002" s="43"/>
    </row>
    <row r="1003" spans="1:10" x14ac:dyDescent="0.25">
      <c r="A1003">
        <v>44.754358930457919</v>
      </c>
      <c r="G1003" s="43"/>
      <c r="H1003" s="43"/>
      <c r="I1003" s="43"/>
      <c r="J1003" s="43"/>
    </row>
    <row r="1004" spans="1:10" x14ac:dyDescent="0.25">
      <c r="A1004">
        <v>43.709137652650831</v>
      </c>
      <c r="G1004" s="43"/>
      <c r="H1004" s="43"/>
      <c r="I1004" s="43"/>
      <c r="J1004" s="43"/>
    </row>
    <row r="1005" spans="1:10" x14ac:dyDescent="0.25">
      <c r="A1005">
        <v>41.209432459657876</v>
      </c>
      <c r="G1005" s="43"/>
      <c r="H1005" s="43"/>
      <c r="I1005" s="43"/>
      <c r="J1005" s="43"/>
    </row>
    <row r="1006" spans="1:10" x14ac:dyDescent="0.25">
      <c r="A1006">
        <v>45.865200053227724</v>
      </c>
      <c r="G1006" s="43"/>
      <c r="H1006" s="43"/>
      <c r="I1006" s="43"/>
      <c r="J1006" s="43"/>
    </row>
    <row r="1007" spans="1:10" x14ac:dyDescent="0.25">
      <c r="A1007">
        <v>43.115311507362691</v>
      </c>
      <c r="G1007" s="43"/>
      <c r="H1007" s="43"/>
      <c r="I1007" s="43"/>
      <c r="J1007" s="43"/>
    </row>
    <row r="1008" spans="1:10" x14ac:dyDescent="0.25">
      <c r="A1008">
        <v>41.094462711067436</v>
      </c>
      <c r="G1008" s="43"/>
      <c r="H1008" s="43"/>
      <c r="I1008" s="43"/>
      <c r="J1008" s="43"/>
    </row>
    <row r="1009" spans="1:10" x14ac:dyDescent="0.25">
      <c r="A1009">
        <v>45.993186162304518</v>
      </c>
      <c r="G1009" s="43"/>
      <c r="H1009" s="43"/>
      <c r="I1009" s="43"/>
      <c r="J1009" s="43"/>
    </row>
    <row r="1010" spans="1:10" x14ac:dyDescent="0.25">
      <c r="A1010">
        <v>44.851026458380225</v>
      </c>
      <c r="G1010" s="43"/>
      <c r="H1010" s="43"/>
      <c r="I1010" s="43"/>
      <c r="J1010" s="43"/>
    </row>
    <row r="1011" spans="1:10" x14ac:dyDescent="0.25">
      <c r="A1011">
        <v>45.204453157479975</v>
      </c>
      <c r="G1011" s="43"/>
      <c r="H1011" s="43"/>
      <c r="I1011" s="43"/>
      <c r="J1011" s="43"/>
    </row>
    <row r="1012" spans="1:10" x14ac:dyDescent="0.25">
      <c r="A1012">
        <v>41.337543808409038</v>
      </c>
      <c r="G1012" s="43"/>
      <c r="H1012" s="43"/>
      <c r="I1012" s="43"/>
      <c r="J1012" s="43"/>
    </row>
    <row r="1013" spans="1:10" x14ac:dyDescent="0.25">
      <c r="A1013">
        <v>43.336080481536207</v>
      </c>
      <c r="G1013" s="43"/>
      <c r="H1013" s="43"/>
      <c r="I1013" s="43"/>
      <c r="J1013" s="43"/>
    </row>
    <row r="1014" spans="1:10" x14ac:dyDescent="0.25">
      <c r="A1014">
        <v>44.437713932356957</v>
      </c>
      <c r="G1014" s="43"/>
      <c r="H1014" s="43"/>
      <c r="I1014" s="43"/>
      <c r="J1014" s="43"/>
    </row>
    <row r="1015" spans="1:10" x14ac:dyDescent="0.25">
      <c r="A1015">
        <v>43.823521259792209</v>
      </c>
      <c r="G1015" s="43"/>
      <c r="H1015" s="43"/>
      <c r="I1015" s="43"/>
      <c r="J1015" s="43"/>
    </row>
    <row r="1016" spans="1:10" x14ac:dyDescent="0.25">
      <c r="A1016">
        <v>44.571334198561999</v>
      </c>
      <c r="G1016" s="43"/>
      <c r="H1016" s="43"/>
      <c r="I1016" s="43"/>
      <c r="J1016" s="43"/>
    </row>
    <row r="1017" spans="1:10" x14ac:dyDescent="0.25">
      <c r="A1017">
        <v>45.762482539091501</v>
      </c>
      <c r="G1017" s="43"/>
      <c r="H1017" s="43"/>
      <c r="I1017" s="43"/>
      <c r="J1017" s="43"/>
    </row>
    <row r="1018" spans="1:10" x14ac:dyDescent="0.25">
      <c r="A1018">
        <v>45.041580439092129</v>
      </c>
      <c r="G1018" s="43"/>
      <c r="H1018" s="43"/>
      <c r="I1018" s="43"/>
      <c r="J1018" s="43"/>
    </row>
    <row r="1019" spans="1:10" x14ac:dyDescent="0.25">
      <c r="A1019">
        <v>44.426817476474852</v>
      </c>
      <c r="G1019" s="43"/>
      <c r="H1019" s="43"/>
      <c r="I1019" s="43"/>
      <c r="J1019" s="43"/>
    </row>
    <row r="1020" spans="1:10" x14ac:dyDescent="0.25">
      <c r="A1020">
        <v>45.958549574432851</v>
      </c>
      <c r="G1020" s="43"/>
      <c r="H1020" s="43"/>
      <c r="I1020" s="43"/>
      <c r="J1020" s="43"/>
    </row>
    <row r="1021" spans="1:10" x14ac:dyDescent="0.25">
      <c r="A1021">
        <v>39.398700665056644</v>
      </c>
      <c r="G1021" s="43"/>
      <c r="H1021" s="43"/>
      <c r="I1021" s="43"/>
      <c r="J1021" s="43"/>
    </row>
    <row r="1022" spans="1:10" x14ac:dyDescent="0.25">
      <c r="A1022">
        <v>44.340703815971253</v>
      </c>
      <c r="G1022" s="43"/>
      <c r="H1022" s="43"/>
      <c r="I1022" s="43"/>
      <c r="J1022" s="43"/>
    </row>
    <row r="1023" spans="1:10" x14ac:dyDescent="0.25">
      <c r="A1023">
        <v>41.787544392148313</v>
      </c>
      <c r="G1023" s="43"/>
      <c r="H1023" s="43"/>
      <c r="I1023" s="43"/>
      <c r="J1023" s="43"/>
    </row>
    <row r="1024" spans="1:10" x14ac:dyDescent="0.25">
      <c r="A1024">
        <v>43.444525191705523</v>
      </c>
      <c r="G1024" s="43"/>
      <c r="H1024" s="43"/>
      <c r="I1024" s="43"/>
      <c r="J1024" s="43"/>
    </row>
    <row r="1025" spans="1:10" x14ac:dyDescent="0.25">
      <c r="A1025">
        <v>41.488624921643463</v>
      </c>
      <c r="G1025" s="43"/>
      <c r="H1025" s="43"/>
      <c r="I1025" s="43"/>
      <c r="J1025" s="43"/>
    </row>
    <row r="1026" spans="1:10" x14ac:dyDescent="0.25">
      <c r="A1026">
        <v>44.139622206071316</v>
      </c>
      <c r="G1026" s="43"/>
      <c r="H1026" s="43"/>
      <c r="I1026" s="43"/>
      <c r="J1026" s="43"/>
    </row>
    <row r="1027" spans="1:10" x14ac:dyDescent="0.25">
      <c r="A1027">
        <v>45.03196697670829</v>
      </c>
      <c r="G1027" s="43"/>
      <c r="H1027" s="43"/>
      <c r="I1027" s="43"/>
      <c r="J1027" s="43"/>
    </row>
    <row r="1028" spans="1:10" x14ac:dyDescent="0.25">
      <c r="A1028">
        <v>43.120551190555481</v>
      </c>
      <c r="G1028" s="43"/>
      <c r="H1028" s="43"/>
      <c r="I1028" s="43"/>
      <c r="J1028" s="43"/>
    </row>
    <row r="1029" spans="1:10" x14ac:dyDescent="0.25">
      <c r="A1029">
        <v>44.643539456460175</v>
      </c>
      <c r="G1029" s="43"/>
      <c r="H1029" s="43"/>
      <c r="I1029" s="43"/>
      <c r="J1029" s="43"/>
    </row>
    <row r="1030" spans="1:10" x14ac:dyDescent="0.25">
      <c r="A1030">
        <v>45.35268171404153</v>
      </c>
    </row>
    <row r="1031" spans="1:10" x14ac:dyDescent="0.25">
      <c r="A1031">
        <v>44.434425063632546</v>
      </c>
    </row>
    <row r="1032" spans="1:10" x14ac:dyDescent="0.25">
      <c r="A1032">
        <v>44.252576348221091</v>
      </c>
    </row>
    <row r="1033" spans="1:10" x14ac:dyDescent="0.25">
      <c r="A1033">
        <v>44.473782463557811</v>
      </c>
    </row>
    <row r="1034" spans="1:10" x14ac:dyDescent="0.25">
      <c r="A1034">
        <v>40.913556055920452</v>
      </c>
    </row>
    <row r="1035" spans="1:10" x14ac:dyDescent="0.25">
      <c r="A1035">
        <v>44.765473839145244</v>
      </c>
    </row>
    <row r="1036" spans="1:10" x14ac:dyDescent="0.25">
      <c r="A1036">
        <v>43.084630515542713</v>
      </c>
    </row>
    <row r="1037" spans="1:10" x14ac:dyDescent="0.25">
      <c r="A1037">
        <v>45.1782231641143</v>
      </c>
    </row>
    <row r="1038" spans="1:10" x14ac:dyDescent="0.25">
      <c r="A1038">
        <v>44.160330687975794</v>
      </c>
    </row>
    <row r="1039" spans="1:10" x14ac:dyDescent="0.25">
      <c r="A1039">
        <v>44.231036384617745</v>
      </c>
    </row>
    <row r="1040" spans="1:10" x14ac:dyDescent="0.25">
      <c r="A1040">
        <v>41.413885572160126</v>
      </c>
    </row>
    <row r="1041" spans="1:1" x14ac:dyDescent="0.25">
      <c r="A1041">
        <v>45.033820241067708</v>
      </c>
    </row>
    <row r="1042" spans="1:1" x14ac:dyDescent="0.25">
      <c r="A1042">
        <v>41.304560862792044</v>
      </c>
    </row>
    <row r="1043" spans="1:1" x14ac:dyDescent="0.25">
      <c r="A1043">
        <v>45.434819033021064</v>
      </c>
    </row>
    <row r="1044" spans="1:1" x14ac:dyDescent="0.25">
      <c r="A1044">
        <v>44.667143762347195</v>
      </c>
    </row>
    <row r="1045" spans="1:1" x14ac:dyDescent="0.25">
      <c r="A1045">
        <v>45.34631398616898</v>
      </c>
    </row>
    <row r="1046" spans="1:1" x14ac:dyDescent="0.25">
      <c r="A1046">
        <v>43.042482422713547</v>
      </c>
    </row>
    <row r="1047" spans="1:1" x14ac:dyDescent="0.25">
      <c r="A1047">
        <v>45.324203185075667</v>
      </c>
    </row>
    <row r="1048" spans="1:1" x14ac:dyDescent="0.25">
      <c r="A1048">
        <v>43.109339664233772</v>
      </c>
    </row>
    <row r="1049" spans="1:1" x14ac:dyDescent="0.25">
      <c r="A1049">
        <v>44.640759739567187</v>
      </c>
    </row>
    <row r="1050" spans="1:1" x14ac:dyDescent="0.25">
      <c r="A1050">
        <v>44.085692142613652</v>
      </c>
    </row>
    <row r="1051" spans="1:1" x14ac:dyDescent="0.25">
      <c r="A1051">
        <v>44.090903780685899</v>
      </c>
    </row>
    <row r="1052" spans="1:1" x14ac:dyDescent="0.25">
      <c r="A1052">
        <v>45.814508378209709</v>
      </c>
    </row>
    <row r="1053" spans="1:1" x14ac:dyDescent="0.25">
      <c r="A1053">
        <v>41.324690493027774</v>
      </c>
    </row>
    <row r="1054" spans="1:1" x14ac:dyDescent="0.25">
      <c r="A1054">
        <v>45.531865208019944</v>
      </c>
    </row>
    <row r="1055" spans="1:1" x14ac:dyDescent="0.25">
      <c r="A1055">
        <v>41.915749005482432</v>
      </c>
    </row>
    <row r="1056" spans="1:1" x14ac:dyDescent="0.25">
      <c r="A1056">
        <v>44.878092605651915</v>
      </c>
    </row>
    <row r="1057" spans="1:1" x14ac:dyDescent="0.25">
      <c r="A1057">
        <v>43.726839568143369</v>
      </c>
    </row>
    <row r="1058" spans="1:1" x14ac:dyDescent="0.25">
      <c r="A1058">
        <v>44.073039574913381</v>
      </c>
    </row>
    <row r="1059" spans="1:1" x14ac:dyDescent="0.25">
      <c r="A1059">
        <v>45.387349193646997</v>
      </c>
    </row>
    <row r="1060" spans="1:1" x14ac:dyDescent="0.25">
      <c r="A1060">
        <v>44.185646688128266</v>
      </c>
    </row>
    <row r="1061" spans="1:1" x14ac:dyDescent="0.25">
      <c r="A1061">
        <v>44.487586772758185</v>
      </c>
    </row>
    <row r="1062" spans="1:1" x14ac:dyDescent="0.25">
      <c r="A1062">
        <v>45.118962151528748</v>
      </c>
    </row>
    <row r="1063" spans="1:1" x14ac:dyDescent="0.25">
      <c r="A1063">
        <v>42.8113150324983</v>
      </c>
    </row>
    <row r="1064" spans="1:1" x14ac:dyDescent="0.25">
      <c r="A1064">
        <v>42.993706742432444</v>
      </c>
    </row>
    <row r="1065" spans="1:1" x14ac:dyDescent="0.25">
      <c r="A1065">
        <v>43.08891434599888</v>
      </c>
    </row>
    <row r="1066" spans="1:1" x14ac:dyDescent="0.25">
      <c r="A1066">
        <v>45.239730798493355</v>
      </c>
    </row>
    <row r="1067" spans="1:1" x14ac:dyDescent="0.25">
      <c r="A1067">
        <v>43.925063325273634</v>
      </c>
    </row>
    <row r="1068" spans="1:1" x14ac:dyDescent="0.25">
      <c r="A1068">
        <v>45.120439788388907</v>
      </c>
    </row>
    <row r="1069" spans="1:1" x14ac:dyDescent="0.25">
      <c r="A1069">
        <v>45.59028344954595</v>
      </c>
    </row>
    <row r="1070" spans="1:1" x14ac:dyDescent="0.25">
      <c r="A1070">
        <v>44.043807444645523</v>
      </c>
    </row>
    <row r="1071" spans="1:1" x14ac:dyDescent="0.25">
      <c r="A1071">
        <v>45.293011502158137</v>
      </c>
    </row>
    <row r="1072" spans="1:1" x14ac:dyDescent="0.25">
      <c r="A1072">
        <v>45.122889245964615</v>
      </c>
    </row>
    <row r="1073" spans="1:1" x14ac:dyDescent="0.25">
      <c r="A1073">
        <v>44.854606885652927</v>
      </c>
    </row>
    <row r="1074" spans="1:1" x14ac:dyDescent="0.25">
      <c r="A1074">
        <v>44.748862794952096</v>
      </c>
    </row>
    <row r="1075" spans="1:1" x14ac:dyDescent="0.25">
      <c r="A1075">
        <v>40.866336856757911</v>
      </c>
    </row>
    <row r="1076" spans="1:1" x14ac:dyDescent="0.25">
      <c r="A1076">
        <v>43.720107608903469</v>
      </c>
    </row>
    <row r="1077" spans="1:1" x14ac:dyDescent="0.25">
      <c r="A1077">
        <v>43.987819928606569</v>
      </c>
    </row>
    <row r="1078" spans="1:1" x14ac:dyDescent="0.25">
      <c r="A1078">
        <v>42.700014718453737</v>
      </c>
    </row>
    <row r="1079" spans="1:1" x14ac:dyDescent="0.25">
      <c r="A1079">
        <v>44.505846720746518</v>
      </c>
    </row>
    <row r="1080" spans="1:1" x14ac:dyDescent="0.25">
      <c r="A1080">
        <v>44.621147354775367</v>
      </c>
    </row>
    <row r="1081" spans="1:1" x14ac:dyDescent="0.25">
      <c r="A1081">
        <v>43.794635813430396</v>
      </c>
    </row>
    <row r="1082" spans="1:1" x14ac:dyDescent="0.25">
      <c r="A1082">
        <v>41.79923895102668</v>
      </c>
    </row>
    <row r="1083" spans="1:1" x14ac:dyDescent="0.25">
      <c r="A1083">
        <v>45.49142585305065</v>
      </c>
    </row>
    <row r="1084" spans="1:1" x14ac:dyDescent="0.25">
      <c r="A1084">
        <v>44.188473558173598</v>
      </c>
    </row>
    <row r="1085" spans="1:1" x14ac:dyDescent="0.25">
      <c r="A1085">
        <v>45.885671980391919</v>
      </c>
    </row>
    <row r="1086" spans="1:1" x14ac:dyDescent="0.25">
      <c r="A1086">
        <v>45.642876002181978</v>
      </c>
    </row>
    <row r="1087" spans="1:1" x14ac:dyDescent="0.25">
      <c r="A1087">
        <v>44.662469468253732</v>
      </c>
    </row>
    <row r="1088" spans="1:1" x14ac:dyDescent="0.25">
      <c r="A1088">
        <v>45.891310600620805</v>
      </c>
    </row>
    <row r="1089" spans="1:1" x14ac:dyDescent="0.25">
      <c r="A1089">
        <v>45.158117146583322</v>
      </c>
    </row>
    <row r="1090" spans="1:1" x14ac:dyDescent="0.25">
      <c r="A1090">
        <v>43.859896842811168</v>
      </c>
    </row>
    <row r="1091" spans="1:1" x14ac:dyDescent="0.25">
      <c r="A1091">
        <v>42.540500630191502</v>
      </c>
    </row>
    <row r="1092" spans="1:1" x14ac:dyDescent="0.25">
      <c r="A1092">
        <v>43.083215717168301</v>
      </c>
    </row>
    <row r="1093" spans="1:1" x14ac:dyDescent="0.25">
      <c r="A1093">
        <v>44.582955169629756</v>
      </c>
    </row>
    <row r="1094" spans="1:1" x14ac:dyDescent="0.25">
      <c r="A1094">
        <v>45.184653638592543</v>
      </c>
    </row>
    <row r="1095" spans="1:1" x14ac:dyDescent="0.25">
      <c r="A1095">
        <v>44.620865862839906</v>
      </c>
    </row>
    <row r="1096" spans="1:1" x14ac:dyDescent="0.25">
      <c r="A1096">
        <v>45.745096405823858</v>
      </c>
    </row>
    <row r="1097" spans="1:1" x14ac:dyDescent="0.25">
      <c r="A1097">
        <v>43.525639381874264</v>
      </c>
    </row>
    <row r="1098" spans="1:1" x14ac:dyDescent="0.25">
      <c r="A1098">
        <v>43.517571784429073</v>
      </c>
    </row>
    <row r="1099" spans="1:1" x14ac:dyDescent="0.25">
      <c r="A1099">
        <v>41.124457047597886</v>
      </c>
    </row>
    <row r="1100" spans="1:1" x14ac:dyDescent="0.25">
      <c r="A1100">
        <v>45.022171812948528</v>
      </c>
    </row>
    <row r="1101" spans="1:1" x14ac:dyDescent="0.25">
      <c r="A1101">
        <v>45.43665667762032</v>
      </c>
    </row>
    <row r="1102" spans="1:1" x14ac:dyDescent="0.25">
      <c r="A1102">
        <v>45.36944728311363</v>
      </c>
    </row>
    <row r="1103" spans="1:1" x14ac:dyDescent="0.25">
      <c r="A1103">
        <v>41.390910338846325</v>
      </c>
    </row>
    <row r="1104" spans="1:1" x14ac:dyDescent="0.25">
      <c r="A1104">
        <v>44.968930756254736</v>
      </c>
    </row>
    <row r="1105" spans="1:1" x14ac:dyDescent="0.25">
      <c r="A1105">
        <v>41.988455384239671</v>
      </c>
    </row>
    <row r="1106" spans="1:1" x14ac:dyDescent="0.25">
      <c r="A1106">
        <v>43.242063822095425</v>
      </c>
    </row>
    <row r="1107" spans="1:1" x14ac:dyDescent="0.25">
      <c r="A1107">
        <v>42.538328993623345</v>
      </c>
    </row>
    <row r="1108" spans="1:1" x14ac:dyDescent="0.25">
      <c r="A1108">
        <v>43.176905258383336</v>
      </c>
    </row>
    <row r="1109" spans="1:1" x14ac:dyDescent="0.25">
      <c r="A1109">
        <v>44.325871667917369</v>
      </c>
    </row>
    <row r="1110" spans="1:1" x14ac:dyDescent="0.25">
      <c r="A1110">
        <v>44.208932389552537</v>
      </c>
    </row>
    <row r="1111" spans="1:1" x14ac:dyDescent="0.25">
      <c r="A1111">
        <v>43.482091756668417</v>
      </c>
    </row>
    <row r="1112" spans="1:1" x14ac:dyDescent="0.25">
      <c r="A1112">
        <v>45.359743856994243</v>
      </c>
    </row>
    <row r="1113" spans="1:1" x14ac:dyDescent="0.25">
      <c r="A1113">
        <v>41.392079323949872</v>
      </c>
    </row>
    <row r="1114" spans="1:1" x14ac:dyDescent="0.25">
      <c r="A1114">
        <v>44.7708526930818</v>
      </c>
    </row>
    <row r="1115" spans="1:1" x14ac:dyDescent="0.25">
      <c r="A1115">
        <v>44.149366497562823</v>
      </c>
    </row>
    <row r="1116" spans="1:1" x14ac:dyDescent="0.25">
      <c r="A1116">
        <v>43.439594877281252</v>
      </c>
    </row>
    <row r="1117" spans="1:1" x14ac:dyDescent="0.25">
      <c r="A1117">
        <v>45.248281413211672</v>
      </c>
    </row>
    <row r="1118" spans="1:1" x14ac:dyDescent="0.25">
      <c r="A1118">
        <v>44.556065084469289</v>
      </c>
    </row>
    <row r="1119" spans="1:1" x14ac:dyDescent="0.25">
      <c r="A1119">
        <v>44.985901883121848</v>
      </c>
    </row>
    <row r="1120" spans="1:1" x14ac:dyDescent="0.25">
      <c r="A1120">
        <v>45.351597539469182</v>
      </c>
    </row>
    <row r="1121" spans="1:1" x14ac:dyDescent="0.25">
      <c r="A1121">
        <v>45.10431816726971</v>
      </c>
    </row>
    <row r="1122" spans="1:1" x14ac:dyDescent="0.25">
      <c r="A1122">
        <v>44.661501102815421</v>
      </c>
    </row>
    <row r="1123" spans="1:1" x14ac:dyDescent="0.25">
      <c r="A1123">
        <v>43.433888802146079</v>
      </c>
    </row>
    <row r="1124" spans="1:1" x14ac:dyDescent="0.25">
      <c r="A1124">
        <v>44.040435174748986</v>
      </c>
    </row>
    <row r="1125" spans="1:1" x14ac:dyDescent="0.25">
      <c r="A1125">
        <v>44.121850408726303</v>
      </c>
    </row>
    <row r="1126" spans="1:1" x14ac:dyDescent="0.25">
      <c r="A1126">
        <v>45.166559952982155</v>
      </c>
    </row>
    <row r="1127" spans="1:1" x14ac:dyDescent="0.25">
      <c r="A1127">
        <v>45.194162555687875</v>
      </c>
    </row>
    <row r="1128" spans="1:1" x14ac:dyDescent="0.25">
      <c r="A1128">
        <v>41.742411384192287</v>
      </c>
    </row>
    <row r="1129" spans="1:1" x14ac:dyDescent="0.25">
      <c r="A1129">
        <v>44.998492987255098</v>
      </c>
    </row>
    <row r="1130" spans="1:1" x14ac:dyDescent="0.25">
      <c r="A1130">
        <v>44.570368623516799</v>
      </c>
    </row>
    <row r="1131" spans="1:1" x14ac:dyDescent="0.25">
      <c r="A1131">
        <v>43.102590853049072</v>
      </c>
    </row>
    <row r="1132" spans="1:1" x14ac:dyDescent="0.25">
      <c r="A1132">
        <v>45.26875006712055</v>
      </c>
    </row>
    <row r="1133" spans="1:1" x14ac:dyDescent="0.25">
      <c r="A1133">
        <v>45.273210211357686</v>
      </c>
    </row>
    <row r="1134" spans="1:1" x14ac:dyDescent="0.25">
      <c r="A1134">
        <v>45.606649912628171</v>
      </c>
    </row>
    <row r="1135" spans="1:1" x14ac:dyDescent="0.25">
      <c r="A1135">
        <v>43.595665732897608</v>
      </c>
    </row>
    <row r="1136" spans="1:1" x14ac:dyDescent="0.25">
      <c r="A1136">
        <v>44.597116320551756</v>
      </c>
    </row>
    <row r="1137" spans="1:1" x14ac:dyDescent="0.25">
      <c r="A1137">
        <v>45.260598709349573</v>
      </c>
    </row>
    <row r="1138" spans="1:1" x14ac:dyDescent="0.25">
      <c r="A1138">
        <v>44.237470740198908</v>
      </c>
    </row>
    <row r="1139" spans="1:1" x14ac:dyDescent="0.25">
      <c r="A1139">
        <v>44.66294310476917</v>
      </c>
    </row>
    <row r="1140" spans="1:1" x14ac:dyDescent="0.25">
      <c r="A1140">
        <v>41.934413949749768</v>
      </c>
    </row>
    <row r="1141" spans="1:1" x14ac:dyDescent="0.25">
      <c r="A1141">
        <v>45.640307626264367</v>
      </c>
    </row>
    <row r="1142" spans="1:1" x14ac:dyDescent="0.25">
      <c r="A1142">
        <v>44.588369486791642</v>
      </c>
    </row>
    <row r="1143" spans="1:1" x14ac:dyDescent="0.25">
      <c r="A1143">
        <v>45.212395616971641</v>
      </c>
    </row>
    <row r="1144" spans="1:1" x14ac:dyDescent="0.25">
      <c r="A1144">
        <v>44.325871667917369</v>
      </c>
    </row>
    <row r="1145" spans="1:1" x14ac:dyDescent="0.25">
      <c r="A1145">
        <v>43.006281613576888</v>
      </c>
    </row>
    <row r="1146" spans="1:1" x14ac:dyDescent="0.25">
      <c r="A1146">
        <v>41.861977255390734</v>
      </c>
    </row>
    <row r="1147" spans="1:1" x14ac:dyDescent="0.25">
      <c r="A1147">
        <v>40.932042163398535</v>
      </c>
    </row>
    <row r="1148" spans="1:1" x14ac:dyDescent="0.25">
      <c r="A1148">
        <v>41.371905345952214</v>
      </c>
    </row>
    <row r="1149" spans="1:1" x14ac:dyDescent="0.25">
      <c r="A1149">
        <v>41.303764671108183</v>
      </c>
    </row>
    <row r="1150" spans="1:1" x14ac:dyDescent="0.25">
      <c r="A1150">
        <v>44.212886480340543</v>
      </c>
    </row>
    <row r="1151" spans="1:1" x14ac:dyDescent="0.25">
      <c r="A1151">
        <v>42.231315509715678</v>
      </c>
    </row>
    <row r="1152" spans="1:1" x14ac:dyDescent="0.25">
      <c r="A1152">
        <v>44.175721660765049</v>
      </c>
    </row>
    <row r="1153" spans="1:1" x14ac:dyDescent="0.25">
      <c r="A1153">
        <v>43.229581084341319</v>
      </c>
    </row>
    <row r="1154" spans="1:1" x14ac:dyDescent="0.25">
      <c r="A1154">
        <v>45.654985911576006</v>
      </c>
    </row>
    <row r="1155" spans="1:1" x14ac:dyDescent="0.25">
      <c r="A1155">
        <v>43.115836264617833</v>
      </c>
    </row>
    <row r="1156" spans="1:1" x14ac:dyDescent="0.25">
      <c r="A1156">
        <v>41.1091840740878</v>
      </c>
    </row>
    <row r="1157" spans="1:1" x14ac:dyDescent="0.25">
      <c r="A1157">
        <v>43.50695625734496</v>
      </c>
    </row>
    <row r="1158" spans="1:1" x14ac:dyDescent="0.25">
      <c r="A1158">
        <v>43.25306123916441</v>
      </c>
    </row>
    <row r="1159" spans="1:1" x14ac:dyDescent="0.25">
      <c r="A1159">
        <v>45.369780497230472</v>
      </c>
    </row>
    <row r="1160" spans="1:1" x14ac:dyDescent="0.25">
      <c r="A1160">
        <v>40.934000497595967</v>
      </c>
    </row>
    <row r="1161" spans="1:1" x14ac:dyDescent="0.25">
      <c r="A1161">
        <v>45.643662192781392</v>
      </c>
    </row>
    <row r="1162" spans="1:1" x14ac:dyDescent="0.25">
      <c r="A1162">
        <v>45.559345527339936</v>
      </c>
    </row>
    <row r="1163" spans="1:1" x14ac:dyDescent="0.25">
      <c r="A1163">
        <v>44.905331433896301</v>
      </c>
    </row>
    <row r="1164" spans="1:1" x14ac:dyDescent="0.25">
      <c r="A1164">
        <v>41.750758311941865</v>
      </c>
    </row>
    <row r="1165" spans="1:1" x14ac:dyDescent="0.25">
      <c r="A1165">
        <v>45.568347303820822</v>
      </c>
    </row>
    <row r="1166" spans="1:1" x14ac:dyDescent="0.25">
      <c r="A1166">
        <v>44.074619443703263</v>
      </c>
    </row>
    <row r="1167" spans="1:1" x14ac:dyDescent="0.25">
      <c r="A1167">
        <v>44.172660934170366</v>
      </c>
    </row>
    <row r="1168" spans="1:1" x14ac:dyDescent="0.25">
      <c r="A1168">
        <v>43.797462544854405</v>
      </c>
    </row>
    <row r="1169" spans="1:1" x14ac:dyDescent="0.25">
      <c r="A1169">
        <v>45.095537036935511</v>
      </c>
    </row>
    <row r="1170" spans="1:1" x14ac:dyDescent="0.25">
      <c r="A1170">
        <v>44.326719816787211</v>
      </c>
    </row>
    <row r="1171" spans="1:1" x14ac:dyDescent="0.25">
      <c r="A1171">
        <v>44.188030951308491</v>
      </c>
    </row>
    <row r="1172" spans="1:1" x14ac:dyDescent="0.25">
      <c r="A1172">
        <v>44.7125355386408</v>
      </c>
    </row>
    <row r="1173" spans="1:1" x14ac:dyDescent="0.25">
      <c r="A1173">
        <v>44.547286116429362</v>
      </c>
    </row>
    <row r="1174" spans="1:1" x14ac:dyDescent="0.25">
      <c r="A1174">
        <v>45.089356977332621</v>
      </c>
    </row>
    <row r="1175" spans="1:1" x14ac:dyDescent="0.25">
      <c r="A1175">
        <v>43.485077395404161</v>
      </c>
    </row>
    <row r="1176" spans="1:1" x14ac:dyDescent="0.25">
      <c r="A1176">
        <v>44.273477786465165</v>
      </c>
    </row>
    <row r="1177" spans="1:1" x14ac:dyDescent="0.25">
      <c r="A1177">
        <v>44.334488969282773</v>
      </c>
    </row>
    <row r="1178" spans="1:1" x14ac:dyDescent="0.25">
      <c r="A1178">
        <v>43.991284606930584</v>
      </c>
    </row>
    <row r="1179" spans="1:1" x14ac:dyDescent="0.25">
      <c r="A1179">
        <v>44.17687943407428</v>
      </c>
    </row>
    <row r="1180" spans="1:1" x14ac:dyDescent="0.25">
      <c r="A1180">
        <v>41.919616959312826</v>
      </c>
    </row>
    <row r="1181" spans="1:1" x14ac:dyDescent="0.25">
      <c r="A1181">
        <v>44.985104512898054</v>
      </c>
    </row>
    <row r="1182" spans="1:1" x14ac:dyDescent="0.25">
      <c r="A1182">
        <v>42.489546657671717</v>
      </c>
    </row>
    <row r="1183" spans="1:1" x14ac:dyDescent="0.25">
      <c r="A1183">
        <v>45.801971708573404</v>
      </c>
    </row>
    <row r="1184" spans="1:1" x14ac:dyDescent="0.25">
      <c r="A1184">
        <v>41.375133182369709</v>
      </c>
    </row>
    <row r="1185" spans="1:1" x14ac:dyDescent="0.25">
      <c r="A1185">
        <v>45.299151184940875</v>
      </c>
    </row>
    <row r="1186" spans="1:1" x14ac:dyDescent="0.25">
      <c r="A1186">
        <v>43.859896842811168</v>
      </c>
    </row>
    <row r="1187" spans="1:1" x14ac:dyDescent="0.25">
      <c r="A1187">
        <v>45.334514965679915</v>
      </c>
    </row>
    <row r="1188" spans="1:1" x14ac:dyDescent="0.25">
      <c r="A1188">
        <v>41.67338714802861</v>
      </c>
    </row>
    <row r="1189" spans="1:1" x14ac:dyDescent="0.25">
      <c r="A1189">
        <v>41.977102217757761</v>
      </c>
    </row>
    <row r="1190" spans="1:1" x14ac:dyDescent="0.25">
      <c r="A1190">
        <v>45.448904137659135</v>
      </c>
    </row>
    <row r="1191" spans="1:1" x14ac:dyDescent="0.25">
      <c r="A1191">
        <v>45.308184156750116</v>
      </c>
    </row>
    <row r="1192" spans="1:1" x14ac:dyDescent="0.25">
      <c r="A1192">
        <v>45.104789830035955</v>
      </c>
    </row>
    <row r="1193" spans="1:1" x14ac:dyDescent="0.25">
      <c r="A1193">
        <v>44.125562412628319</v>
      </c>
    </row>
    <row r="1194" spans="1:1" x14ac:dyDescent="0.25">
      <c r="A1194">
        <v>45.766372610428306</v>
      </c>
    </row>
    <row r="1195" spans="1:1" x14ac:dyDescent="0.25">
      <c r="A1195">
        <v>44.625326844256136</v>
      </c>
    </row>
    <row r="1196" spans="1:1" x14ac:dyDescent="0.25">
      <c r="A1196">
        <v>41.069718237751573</v>
      </c>
    </row>
    <row r="1197" spans="1:1" x14ac:dyDescent="0.25">
      <c r="A1197">
        <v>42.64573530494183</v>
      </c>
    </row>
    <row r="1198" spans="1:1" x14ac:dyDescent="0.25">
      <c r="A1198">
        <v>44.500184353168848</v>
      </c>
    </row>
    <row r="1199" spans="1:1" x14ac:dyDescent="0.25">
      <c r="A1199">
        <v>44.633005161769006</v>
      </c>
    </row>
    <row r="1200" spans="1:1" x14ac:dyDescent="0.25">
      <c r="A1200">
        <v>44.559840355819972</v>
      </c>
    </row>
    <row r="1201" spans="1:1" x14ac:dyDescent="0.25">
      <c r="A1201">
        <v>41.178106034783333</v>
      </c>
    </row>
    <row r="1202" spans="1:1" x14ac:dyDescent="0.25">
      <c r="A1202">
        <v>41.94110418276864</v>
      </c>
    </row>
    <row r="1203" spans="1:1" x14ac:dyDescent="0.25">
      <c r="A1203">
        <v>44.187766542192605</v>
      </c>
    </row>
    <row r="1204" spans="1:1" x14ac:dyDescent="0.25">
      <c r="A1204">
        <v>44.025108202036563</v>
      </c>
    </row>
    <row r="1205" spans="1:1" x14ac:dyDescent="0.25">
      <c r="A1205">
        <v>43.958525570878628</v>
      </c>
    </row>
    <row r="1206" spans="1:1" x14ac:dyDescent="0.25">
      <c r="A1206">
        <v>45.911860175691757</v>
      </c>
    </row>
    <row r="1207" spans="1:1" x14ac:dyDescent="0.25">
      <c r="A1207">
        <v>45.830448142437014</v>
      </c>
    </row>
    <row r="1208" spans="1:1" x14ac:dyDescent="0.25">
      <c r="A1208">
        <v>44.744115973926753</v>
      </c>
    </row>
    <row r="1209" spans="1:1" x14ac:dyDescent="0.25">
      <c r="A1209">
        <v>45.553851336847188</v>
      </c>
    </row>
    <row r="1210" spans="1:1" x14ac:dyDescent="0.25">
      <c r="A1210">
        <v>45.001864175110313</v>
      </c>
    </row>
    <row r="1211" spans="1:1" x14ac:dyDescent="0.25">
      <c r="A1211">
        <v>44.791796901759533</v>
      </c>
    </row>
    <row r="1212" spans="1:1" x14ac:dyDescent="0.25">
      <c r="A1212">
        <v>45.871980496638059</v>
      </c>
    </row>
    <row r="1213" spans="1:1" x14ac:dyDescent="0.25">
      <c r="A1213">
        <v>44.56210675096473</v>
      </c>
    </row>
    <row r="1214" spans="1:1" x14ac:dyDescent="0.25">
      <c r="A1214">
        <v>44.103793246614217</v>
      </c>
    </row>
    <row r="1215" spans="1:1" x14ac:dyDescent="0.25">
      <c r="A1215">
        <v>45.387242620962205</v>
      </c>
    </row>
    <row r="1216" spans="1:1" x14ac:dyDescent="0.25">
      <c r="A1216">
        <v>41.127362241074053</v>
      </c>
    </row>
    <row r="1217" spans="1:1" x14ac:dyDescent="0.25">
      <c r="A1217">
        <v>44.794459764324309</v>
      </c>
    </row>
    <row r="1218" spans="1:1" x14ac:dyDescent="0.25">
      <c r="A1218">
        <v>41.13000078631741</v>
      </c>
    </row>
    <row r="1219" spans="1:1" x14ac:dyDescent="0.25">
      <c r="A1219">
        <v>44.762215332788379</v>
      </c>
    </row>
    <row r="1220" spans="1:1" x14ac:dyDescent="0.25">
      <c r="A1220">
        <v>43.242063822095425</v>
      </c>
    </row>
    <row r="1221" spans="1:1" x14ac:dyDescent="0.25">
      <c r="A1221">
        <v>45.805007688271672</v>
      </c>
    </row>
    <row r="1222" spans="1:1" x14ac:dyDescent="0.25">
      <c r="A1222">
        <v>44.653134904760925</v>
      </c>
    </row>
    <row r="1223" spans="1:1" x14ac:dyDescent="0.25">
      <c r="A1223">
        <v>45.261335943602681</v>
      </c>
    </row>
    <row r="1224" spans="1:1" x14ac:dyDescent="0.25">
      <c r="A1224">
        <v>43.354361026212722</v>
      </c>
    </row>
    <row r="1225" spans="1:1" x14ac:dyDescent="0.25">
      <c r="A1225">
        <v>44.200335102911112</v>
      </c>
    </row>
    <row r="1226" spans="1:1" x14ac:dyDescent="0.25">
      <c r="A1226">
        <v>45.473027302764564</v>
      </c>
    </row>
    <row r="1227" spans="1:1" x14ac:dyDescent="0.25">
      <c r="A1227">
        <v>45.069998311649861</v>
      </c>
    </row>
    <row r="1228" spans="1:1" x14ac:dyDescent="0.25">
      <c r="A1228">
        <v>44.012396822917403</v>
      </c>
    </row>
    <row r="1229" spans="1:1" x14ac:dyDescent="0.25">
      <c r="A1229">
        <v>43.498072353860557</v>
      </c>
    </row>
    <row r="1230" spans="1:1" x14ac:dyDescent="0.25">
      <c r="A1230">
        <v>45.783126765193074</v>
      </c>
    </row>
    <row r="1231" spans="1:1" x14ac:dyDescent="0.25">
      <c r="A1231">
        <v>41.442291669018921</v>
      </c>
    </row>
    <row r="1232" spans="1:1" x14ac:dyDescent="0.25">
      <c r="A1232">
        <v>44.302280546227394</v>
      </c>
    </row>
    <row r="1233" spans="1:1" x14ac:dyDescent="0.25">
      <c r="A1233">
        <v>44.354355171169253</v>
      </c>
    </row>
    <row r="1234" spans="1:1" x14ac:dyDescent="0.25">
      <c r="A1234">
        <v>44.376840273265721</v>
      </c>
    </row>
    <row r="1235" spans="1:1" x14ac:dyDescent="0.25">
      <c r="A1235">
        <v>45.003681295297113</v>
      </c>
    </row>
    <row r="1236" spans="1:1" x14ac:dyDescent="0.25">
      <c r="A1236">
        <v>45.396878943896382</v>
      </c>
    </row>
    <row r="1237" spans="1:1" x14ac:dyDescent="0.25">
      <c r="A1237">
        <v>41.159397820993128</v>
      </c>
    </row>
    <row r="1238" spans="1:1" x14ac:dyDescent="0.25">
      <c r="A1238">
        <v>44.06135856210193</v>
      </c>
    </row>
    <row r="1239" spans="1:1" x14ac:dyDescent="0.25">
      <c r="A1239">
        <v>43.587901185365233</v>
      </c>
    </row>
    <row r="1240" spans="1:1" x14ac:dyDescent="0.25">
      <c r="A1240">
        <v>44.62022540955666</v>
      </c>
    </row>
    <row r="1241" spans="1:1" x14ac:dyDescent="0.25">
      <c r="A1241">
        <v>43.90510392520833</v>
      </c>
    </row>
    <row r="1242" spans="1:1" x14ac:dyDescent="0.25">
      <c r="A1242">
        <v>41.39640236484918</v>
      </c>
    </row>
    <row r="1243" spans="1:1" x14ac:dyDescent="0.25">
      <c r="A1243">
        <v>43.386047715126189</v>
      </c>
    </row>
    <row r="1244" spans="1:1" x14ac:dyDescent="0.25">
      <c r="A1244">
        <v>44.994448035553368</v>
      </c>
    </row>
    <row r="1245" spans="1:1" x14ac:dyDescent="0.25">
      <c r="A1245">
        <v>45.661655143779754</v>
      </c>
    </row>
    <row r="1246" spans="1:1" x14ac:dyDescent="0.25">
      <c r="A1246">
        <v>44.349633435703275</v>
      </c>
    </row>
    <row r="1247" spans="1:1" x14ac:dyDescent="0.25">
      <c r="A1247">
        <v>41.385171817114802</v>
      </c>
    </row>
    <row r="1248" spans="1:1" x14ac:dyDescent="0.25">
      <c r="A1248">
        <v>45.996343871876626</v>
      </c>
    </row>
    <row r="1249" spans="1:1" x14ac:dyDescent="0.25">
      <c r="A1249">
        <v>41.684995058477611</v>
      </c>
    </row>
    <row r="1250" spans="1:1" x14ac:dyDescent="0.25">
      <c r="A1250">
        <v>43.291174835361929</v>
      </c>
    </row>
    <row r="1251" spans="1:1" x14ac:dyDescent="0.25">
      <c r="A1251">
        <v>44.661713366937576</v>
      </c>
    </row>
    <row r="1252" spans="1:1" x14ac:dyDescent="0.25">
      <c r="A1252">
        <v>44.541717917918412</v>
      </c>
    </row>
    <row r="1253" spans="1:1" x14ac:dyDescent="0.25">
      <c r="A1253">
        <v>45.717889163561075</v>
      </c>
    </row>
    <row r="1254" spans="1:1" x14ac:dyDescent="0.25">
      <c r="A1254">
        <v>43.631690223392276</v>
      </c>
    </row>
    <row r="1255" spans="1:1" x14ac:dyDescent="0.25">
      <c r="A1255">
        <v>43.623333423946974</v>
      </c>
    </row>
    <row r="1256" spans="1:1" x14ac:dyDescent="0.25">
      <c r="A1256">
        <v>45.704836458911387</v>
      </c>
    </row>
    <row r="1257" spans="1:1" x14ac:dyDescent="0.25">
      <c r="A1257">
        <v>44.329954714968117</v>
      </c>
    </row>
    <row r="1258" spans="1:1" x14ac:dyDescent="0.25">
      <c r="A1258">
        <v>45.546778242458018</v>
      </c>
    </row>
    <row r="1259" spans="1:1" x14ac:dyDescent="0.25">
      <c r="A1259">
        <v>41.186869872015357</v>
      </c>
    </row>
    <row r="1260" spans="1:1" x14ac:dyDescent="0.25">
      <c r="A1260">
        <v>45.197405450098124</v>
      </c>
    </row>
    <row r="1261" spans="1:1" x14ac:dyDescent="0.25">
      <c r="A1261">
        <v>45.28876558834633</v>
      </c>
    </row>
    <row r="1262" spans="1:1" x14ac:dyDescent="0.25">
      <c r="A1262">
        <v>44.744793151854935</v>
      </c>
    </row>
    <row r="1263" spans="1:1" x14ac:dyDescent="0.25">
      <c r="A1263">
        <v>45.838368486671058</v>
      </c>
    </row>
    <row r="1264" spans="1:1" x14ac:dyDescent="0.25">
      <c r="A1264">
        <v>44.633148543818507</v>
      </c>
    </row>
    <row r="1265" spans="1:1" x14ac:dyDescent="0.25">
      <c r="A1265">
        <v>44.458558542879224</v>
      </c>
    </row>
    <row r="1266" spans="1:1" x14ac:dyDescent="0.25">
      <c r="A1266">
        <v>43.025578614836277</v>
      </c>
    </row>
    <row r="1267" spans="1:1" x14ac:dyDescent="0.25">
      <c r="A1267">
        <v>38.983498888614328</v>
      </c>
    </row>
    <row r="1268" spans="1:1" x14ac:dyDescent="0.25">
      <c r="A1268">
        <v>45.395728042827102</v>
      </c>
    </row>
    <row r="1269" spans="1:1" x14ac:dyDescent="0.25">
      <c r="A1269">
        <v>44.026849981738955</v>
      </c>
    </row>
    <row r="1270" spans="1:1" x14ac:dyDescent="0.25">
      <c r="A1270">
        <v>45.019128660048572</v>
      </c>
    </row>
    <row r="1271" spans="1:1" x14ac:dyDescent="0.25">
      <c r="A1271">
        <v>42.700014718453737</v>
      </c>
    </row>
    <row r="1272" spans="1:1" x14ac:dyDescent="0.25">
      <c r="A1272">
        <v>44.037032528647124</v>
      </c>
    </row>
    <row r="1273" spans="1:1" x14ac:dyDescent="0.25">
      <c r="A1273">
        <v>44.476521674481091</v>
      </c>
    </row>
    <row r="1274" spans="1:1" x14ac:dyDescent="0.25">
      <c r="A1274">
        <v>45.293485515322566</v>
      </c>
    </row>
    <row r="1275" spans="1:1" x14ac:dyDescent="0.25">
      <c r="A1275">
        <v>44.028425812074154</v>
      </c>
    </row>
    <row r="1276" spans="1:1" x14ac:dyDescent="0.25">
      <c r="A1276">
        <v>44.060836613581628</v>
      </c>
    </row>
    <row r="1277" spans="1:1" x14ac:dyDescent="0.25">
      <c r="A1277">
        <v>42.995070087255179</v>
      </c>
    </row>
    <row r="1278" spans="1:1" x14ac:dyDescent="0.25">
      <c r="A1278">
        <v>44.75857092310703</v>
      </c>
    </row>
    <row r="1279" spans="1:1" x14ac:dyDescent="0.25">
      <c r="A1279">
        <v>43.356333399074018</v>
      </c>
    </row>
    <row r="1280" spans="1:1" x14ac:dyDescent="0.25">
      <c r="A1280">
        <v>43.553682199269801</v>
      </c>
    </row>
    <row r="1281" spans="1:1" x14ac:dyDescent="0.25">
      <c r="A1281">
        <v>44.262326269230961</v>
      </c>
    </row>
    <row r="1282" spans="1:1" x14ac:dyDescent="0.25">
      <c r="A1282">
        <v>45.160162698406097</v>
      </c>
    </row>
    <row r="1283" spans="1:1" x14ac:dyDescent="0.25">
      <c r="A1283">
        <v>41.237531729038864</v>
      </c>
    </row>
    <row r="1284" spans="1:1" x14ac:dyDescent="0.25">
      <c r="A1284">
        <v>41.217219414336327</v>
      </c>
    </row>
    <row r="1285" spans="1:1" x14ac:dyDescent="0.25">
      <c r="A1285">
        <v>44.707102246661634</v>
      </c>
    </row>
    <row r="1286" spans="1:1" x14ac:dyDescent="0.25">
      <c r="A1286">
        <v>45.410482718303022</v>
      </c>
    </row>
    <row r="1287" spans="1:1" x14ac:dyDescent="0.25">
      <c r="A1287">
        <v>43.156751999692169</v>
      </c>
    </row>
    <row r="1288" spans="1:1" x14ac:dyDescent="0.25">
      <c r="A1288">
        <v>44.520176243252038</v>
      </c>
    </row>
    <row r="1289" spans="1:1" x14ac:dyDescent="0.25">
      <c r="A1289">
        <v>45.174890926479577</v>
      </c>
    </row>
    <row r="1290" spans="1:1" x14ac:dyDescent="0.25">
      <c r="A1290">
        <v>45.921245265587451</v>
      </c>
    </row>
    <row r="1291" spans="1:1" x14ac:dyDescent="0.25">
      <c r="A1291">
        <v>44.676211859485981</v>
      </c>
    </row>
    <row r="1292" spans="1:1" x14ac:dyDescent="0.25">
      <c r="A1292">
        <v>41.290529273547413</v>
      </c>
    </row>
    <row r="1293" spans="1:1" x14ac:dyDescent="0.25">
      <c r="A1293">
        <v>44.174087881674168</v>
      </c>
    </row>
    <row r="1294" spans="1:1" x14ac:dyDescent="0.25">
      <c r="A1294">
        <v>41.278630955723258</v>
      </c>
    </row>
    <row r="1295" spans="1:1" x14ac:dyDescent="0.25">
      <c r="A1295">
        <v>44.293700066066684</v>
      </c>
    </row>
    <row r="1296" spans="1:1" x14ac:dyDescent="0.25">
      <c r="A1296">
        <v>41.3100528887949</v>
      </c>
    </row>
    <row r="1297" spans="1:1" x14ac:dyDescent="0.25">
      <c r="A1297">
        <v>43.747341867720365</v>
      </c>
    </row>
    <row r="1298" spans="1:1" x14ac:dyDescent="0.25">
      <c r="A1298">
        <v>44.29706890815514</v>
      </c>
    </row>
    <row r="1299" spans="1:1" x14ac:dyDescent="0.25">
      <c r="A1299">
        <v>44.645879734332773</v>
      </c>
    </row>
    <row r="1300" spans="1:1" x14ac:dyDescent="0.25">
      <c r="A1300">
        <v>41.368529498845163</v>
      </c>
    </row>
    <row r="1301" spans="1:1" x14ac:dyDescent="0.25">
      <c r="A1301">
        <v>43.109339664233772</v>
      </c>
    </row>
    <row r="1302" spans="1:1" x14ac:dyDescent="0.25">
      <c r="A1302">
        <v>44.586001411864402</v>
      </c>
    </row>
    <row r="1303" spans="1:1" x14ac:dyDescent="0.25">
      <c r="A1303">
        <v>45.856983815622449</v>
      </c>
    </row>
    <row r="1304" spans="1:1" x14ac:dyDescent="0.25">
      <c r="A1304">
        <v>42.919781009092453</v>
      </c>
    </row>
    <row r="1305" spans="1:1" x14ac:dyDescent="0.25">
      <c r="A1305">
        <v>45.611951206264855</v>
      </c>
    </row>
    <row r="1306" spans="1:1" x14ac:dyDescent="0.25">
      <c r="A1306">
        <v>45.474806669376882</v>
      </c>
    </row>
    <row r="1307" spans="1:1" x14ac:dyDescent="0.25">
      <c r="A1307">
        <v>45.172240839154419</v>
      </c>
    </row>
    <row r="1308" spans="1:1" x14ac:dyDescent="0.25">
      <c r="A1308">
        <v>44.753752249737232</v>
      </c>
    </row>
    <row r="1309" spans="1:1" x14ac:dyDescent="0.25">
      <c r="A1309">
        <v>44.459791189515379</v>
      </c>
    </row>
    <row r="1310" spans="1:1" x14ac:dyDescent="0.25">
      <c r="A1310">
        <v>45.733119712469247</v>
      </c>
    </row>
    <row r="1311" spans="1:1" x14ac:dyDescent="0.25">
      <c r="A1311">
        <v>43.576345546161207</v>
      </c>
    </row>
    <row r="1312" spans="1:1" x14ac:dyDescent="0.25">
      <c r="A1312">
        <v>42.988321276070472</v>
      </c>
    </row>
    <row r="1313" spans="1:1" x14ac:dyDescent="0.25">
      <c r="A1313">
        <v>44.486913730067698</v>
      </c>
    </row>
    <row r="1314" spans="1:1" x14ac:dyDescent="0.25">
      <c r="A1314">
        <v>43.127794245116803</v>
      </c>
    </row>
    <row r="1315" spans="1:1" x14ac:dyDescent="0.25">
      <c r="A1315">
        <v>44.566743271858158</v>
      </c>
    </row>
    <row r="1316" spans="1:1" x14ac:dyDescent="0.25">
      <c r="A1316">
        <v>43.667842447748811</v>
      </c>
    </row>
    <row r="1317" spans="1:1" x14ac:dyDescent="0.25">
      <c r="A1317">
        <v>45.678912768451035</v>
      </c>
    </row>
    <row r="1318" spans="1:1" x14ac:dyDescent="0.25">
      <c r="A1318">
        <v>42.700014718453737</v>
      </c>
    </row>
    <row r="1319" spans="1:1" x14ac:dyDescent="0.25">
      <c r="A1319">
        <v>45.587291869540422</v>
      </c>
    </row>
    <row r="1320" spans="1:1" x14ac:dyDescent="0.25">
      <c r="A1320">
        <v>45.095100178018598</v>
      </c>
    </row>
    <row r="1321" spans="1:1" x14ac:dyDescent="0.25">
      <c r="A1321">
        <v>44.172720976128787</v>
      </c>
    </row>
    <row r="1322" spans="1:1" x14ac:dyDescent="0.25">
      <c r="A1322">
        <v>44.685227042961088</v>
      </c>
    </row>
    <row r="1323" spans="1:1" x14ac:dyDescent="0.25">
      <c r="A1323">
        <v>45.269716756634892</v>
      </c>
    </row>
    <row r="1324" spans="1:1" x14ac:dyDescent="0.25">
      <c r="A1324">
        <v>44.790874976258841</v>
      </c>
    </row>
    <row r="1325" spans="1:1" x14ac:dyDescent="0.25">
      <c r="A1325">
        <v>42.065433246889711</v>
      </c>
    </row>
    <row r="1326" spans="1:1" x14ac:dyDescent="0.25">
      <c r="A1326">
        <v>44.398621619529308</v>
      </c>
    </row>
    <row r="1327" spans="1:1" x14ac:dyDescent="0.25">
      <c r="A1327">
        <v>43.823521259792209</v>
      </c>
    </row>
    <row r="1328" spans="1:1" x14ac:dyDescent="0.25">
      <c r="A1328">
        <v>41.865029847052931</v>
      </c>
    </row>
    <row r="1329" spans="1:1" x14ac:dyDescent="0.25">
      <c r="A1329">
        <v>44.788987515168756</v>
      </c>
    </row>
    <row r="1330" spans="1:1" x14ac:dyDescent="0.25">
      <c r="A1330">
        <v>41.903107357297749</v>
      </c>
    </row>
    <row r="1331" spans="1:1" x14ac:dyDescent="0.25">
      <c r="A1331">
        <v>43.693529537387136</v>
      </c>
    </row>
    <row r="1332" spans="1:1" x14ac:dyDescent="0.25">
      <c r="A1332">
        <v>41.587056286622193</v>
      </c>
    </row>
    <row r="1333" spans="1:1" x14ac:dyDescent="0.25">
      <c r="A1333">
        <v>43.60127243013266</v>
      </c>
    </row>
    <row r="1334" spans="1:1" x14ac:dyDescent="0.25">
      <c r="A1334">
        <v>41.684172157280535</v>
      </c>
    </row>
    <row r="1335" spans="1:1" x14ac:dyDescent="0.25">
      <c r="A1335">
        <v>43.711964384074804</v>
      </c>
    </row>
    <row r="1336" spans="1:1" x14ac:dyDescent="0.25">
      <c r="A1336">
        <v>45.723021071870058</v>
      </c>
    </row>
    <row r="1337" spans="1:1" x14ac:dyDescent="0.25">
      <c r="A1337">
        <v>43.711964384074804</v>
      </c>
    </row>
    <row r="1338" spans="1:1" x14ac:dyDescent="0.25">
      <c r="A1338">
        <v>42.020938434919387</v>
      </c>
    </row>
    <row r="1339" spans="1:1" x14ac:dyDescent="0.25">
      <c r="A1339">
        <v>44.441401967696429</v>
      </c>
    </row>
    <row r="1340" spans="1:1" x14ac:dyDescent="0.25">
      <c r="A1340">
        <v>43.09159343598008</v>
      </c>
    </row>
    <row r="1341" spans="1:1" x14ac:dyDescent="0.25">
      <c r="A1341">
        <v>42.065433246889711</v>
      </c>
    </row>
    <row r="1342" spans="1:1" x14ac:dyDescent="0.25">
      <c r="A1342">
        <v>45.295622639262795</v>
      </c>
    </row>
    <row r="1343" spans="1:1" x14ac:dyDescent="0.25">
      <c r="A1343">
        <v>41.690896606419024</v>
      </c>
    </row>
    <row r="1344" spans="1:1" x14ac:dyDescent="0.25">
      <c r="A1344">
        <v>44.973338349595458</v>
      </c>
    </row>
    <row r="1345" spans="1:1" x14ac:dyDescent="0.25">
      <c r="A1345">
        <v>45.304539670117109</v>
      </c>
    </row>
    <row r="1346" spans="1:1" x14ac:dyDescent="0.25">
      <c r="A1346">
        <v>45.127508303960234</v>
      </c>
    </row>
    <row r="1347" spans="1:1" x14ac:dyDescent="0.25">
      <c r="A1347">
        <v>44.025881011412892</v>
      </c>
    </row>
    <row r="1348" spans="1:1" x14ac:dyDescent="0.25">
      <c r="A1348">
        <v>41.159611752759936</v>
      </c>
    </row>
    <row r="1349" spans="1:1" x14ac:dyDescent="0.25">
      <c r="A1349">
        <v>44.997531031319049</v>
      </c>
    </row>
    <row r="1350" spans="1:1" x14ac:dyDescent="0.25">
      <c r="A1350">
        <v>44.469865774463059</v>
      </c>
    </row>
    <row r="1351" spans="1:1" x14ac:dyDescent="0.25">
      <c r="A1351">
        <v>44.039577329308393</v>
      </c>
    </row>
    <row r="1352" spans="1:1" x14ac:dyDescent="0.25">
      <c r="A1352">
        <v>44.812046434194116</v>
      </c>
    </row>
    <row r="1353" spans="1:1" x14ac:dyDescent="0.25">
      <c r="A1353">
        <v>45.689309180350094</v>
      </c>
    </row>
    <row r="1354" spans="1:1" x14ac:dyDescent="0.25">
      <c r="A1354">
        <v>45.17175491242191</v>
      </c>
    </row>
    <row r="1355" spans="1:1" x14ac:dyDescent="0.25">
      <c r="A1355">
        <v>43.726839568143369</v>
      </c>
    </row>
    <row r="1356" spans="1:1" x14ac:dyDescent="0.25">
      <c r="A1356">
        <v>43.586645795662463</v>
      </c>
    </row>
    <row r="1357" spans="1:1" x14ac:dyDescent="0.25">
      <c r="A1357">
        <v>44.46335262472725</v>
      </c>
    </row>
    <row r="1358" spans="1:1" x14ac:dyDescent="0.25">
      <c r="A1358">
        <v>45.670399689554962</v>
      </c>
    </row>
    <row r="1359" spans="1:1" x14ac:dyDescent="0.25">
      <c r="A1359">
        <v>44.274184802446101</v>
      </c>
    </row>
    <row r="1360" spans="1:1" x14ac:dyDescent="0.25">
      <c r="A1360">
        <v>44.736765633976667</v>
      </c>
    </row>
    <row r="1361" spans="1:1" x14ac:dyDescent="0.25">
      <c r="A1361">
        <v>41.323177225686251</v>
      </c>
    </row>
    <row r="1362" spans="1:1" x14ac:dyDescent="0.25">
      <c r="A1362">
        <v>43.534182768701285</v>
      </c>
    </row>
    <row r="1363" spans="1:1" x14ac:dyDescent="0.25">
      <c r="A1363">
        <v>44.724390468782964</v>
      </c>
    </row>
    <row r="1364" spans="1:1" x14ac:dyDescent="0.25">
      <c r="A1364">
        <v>45.350708152271153</v>
      </c>
    </row>
    <row r="1365" spans="1:1" x14ac:dyDescent="0.25">
      <c r="A1365">
        <v>43.758525398589668</v>
      </c>
    </row>
    <row r="1366" spans="1:1" x14ac:dyDescent="0.25">
      <c r="A1366">
        <v>44.226592228167597</v>
      </c>
    </row>
    <row r="1367" spans="1:1" x14ac:dyDescent="0.25">
      <c r="A1367">
        <v>45.697004579310772</v>
      </c>
    </row>
    <row r="1368" spans="1:1" x14ac:dyDescent="0.25">
      <c r="A1368">
        <v>45.515558359430223</v>
      </c>
    </row>
    <row r="1369" spans="1:1" x14ac:dyDescent="0.25">
      <c r="A1369">
        <v>45.693787873145702</v>
      </c>
    </row>
    <row r="1370" spans="1:1" x14ac:dyDescent="0.25">
      <c r="A1370">
        <v>45.857993012009558</v>
      </c>
    </row>
    <row r="1371" spans="1:1" x14ac:dyDescent="0.25">
      <c r="A1371">
        <v>45.20601809483415</v>
      </c>
    </row>
    <row r="1372" spans="1:1" x14ac:dyDescent="0.25">
      <c r="A1372">
        <v>44.214569668969872</v>
      </c>
    </row>
    <row r="1373" spans="1:1" x14ac:dyDescent="0.25">
      <c r="A1373">
        <v>45.055918735751</v>
      </c>
    </row>
    <row r="1374" spans="1:1" x14ac:dyDescent="0.25">
      <c r="A1374">
        <v>45.386607993470996</v>
      </c>
    </row>
    <row r="1375" spans="1:1" x14ac:dyDescent="0.25">
      <c r="A1375">
        <v>43.69952827819511</v>
      </c>
    </row>
    <row r="1376" spans="1:1" x14ac:dyDescent="0.25">
      <c r="A1376">
        <v>45.041775834365907</v>
      </c>
    </row>
    <row r="1377" spans="1:1" x14ac:dyDescent="0.25">
      <c r="A1377">
        <v>45.168671916656194</v>
      </c>
    </row>
    <row r="1378" spans="1:1" x14ac:dyDescent="0.25">
      <c r="A1378">
        <v>43.673027237810103</v>
      </c>
    </row>
    <row r="1379" spans="1:1" x14ac:dyDescent="0.25">
      <c r="A1379">
        <v>43.432862918041316</v>
      </c>
    </row>
    <row r="1380" spans="1:1" x14ac:dyDescent="0.25">
      <c r="A1380">
        <v>44.261061861888884</v>
      </c>
    </row>
    <row r="1381" spans="1:1" x14ac:dyDescent="0.25">
      <c r="A1381">
        <v>44.639483549562904</v>
      </c>
    </row>
    <row r="1382" spans="1:1" x14ac:dyDescent="0.25">
      <c r="A1382">
        <v>43.09442724349001</v>
      </c>
    </row>
    <row r="1383" spans="1:1" x14ac:dyDescent="0.25">
      <c r="A1383">
        <v>45.715594955911875</v>
      </c>
    </row>
    <row r="1384" spans="1:1" x14ac:dyDescent="0.25">
      <c r="A1384">
        <v>44.474226605070321</v>
      </c>
    </row>
    <row r="1385" spans="1:1" x14ac:dyDescent="0.25">
      <c r="A1385">
        <v>44.276296426173836</v>
      </c>
    </row>
    <row r="1386" spans="1:1" x14ac:dyDescent="0.25">
      <c r="A1386">
        <v>45.212853400460062</v>
      </c>
    </row>
    <row r="1387" spans="1:1" x14ac:dyDescent="0.25">
      <c r="A1387">
        <v>44.691722392205712</v>
      </c>
    </row>
    <row r="1388" spans="1:1" x14ac:dyDescent="0.25">
      <c r="A1388">
        <v>45.796511561160209</v>
      </c>
    </row>
    <row r="1389" spans="1:1" x14ac:dyDescent="0.25">
      <c r="A1389">
        <v>44.556532357559504</v>
      </c>
    </row>
    <row r="1390" spans="1:1" x14ac:dyDescent="0.25">
      <c r="A1390">
        <v>43.509255884729832</v>
      </c>
    </row>
    <row r="1391" spans="1:1" x14ac:dyDescent="0.25">
      <c r="A1391">
        <v>45.069861403422983</v>
      </c>
    </row>
    <row r="1392" spans="1:1" x14ac:dyDescent="0.25">
      <c r="A1392">
        <v>45.106884010780426</v>
      </c>
    </row>
    <row r="1393" spans="1:1" x14ac:dyDescent="0.25">
      <c r="A1393">
        <v>44.707102246661634</v>
      </c>
    </row>
    <row r="1394" spans="1:1" x14ac:dyDescent="0.25">
      <c r="A1394">
        <v>45.665924664602038</v>
      </c>
    </row>
    <row r="1395" spans="1:1" x14ac:dyDescent="0.25">
      <c r="A1395">
        <v>43.558430056051996</v>
      </c>
    </row>
    <row r="1396" spans="1:1" x14ac:dyDescent="0.25">
      <c r="A1396">
        <v>45.334353862720427</v>
      </c>
    </row>
    <row r="1397" spans="1:1" x14ac:dyDescent="0.25">
      <c r="A1397">
        <v>44.549374432553265</v>
      </c>
    </row>
    <row r="1398" spans="1:1" x14ac:dyDescent="0.25">
      <c r="A1398">
        <v>45.235323205152604</v>
      </c>
    </row>
    <row r="1399" spans="1:1" x14ac:dyDescent="0.25">
      <c r="A1399">
        <v>44.044116260334135</v>
      </c>
    </row>
    <row r="1400" spans="1:1" x14ac:dyDescent="0.25">
      <c r="A1400">
        <v>44.55453647824794</v>
      </c>
    </row>
    <row r="1401" spans="1:1" x14ac:dyDescent="0.25">
      <c r="A1401">
        <v>43.992418765807898</v>
      </c>
    </row>
    <row r="1402" spans="1:1" x14ac:dyDescent="0.25">
      <c r="A1402">
        <v>43.683078937713027</v>
      </c>
    </row>
    <row r="1403" spans="1:1" x14ac:dyDescent="0.25">
      <c r="A1403">
        <v>45.7455881489647</v>
      </c>
    </row>
    <row r="1404" spans="1:1" x14ac:dyDescent="0.25">
      <c r="A1404">
        <v>43.709137652650831</v>
      </c>
    </row>
    <row r="1405" spans="1:1" x14ac:dyDescent="0.25">
      <c r="A1405">
        <v>43.926606899417372</v>
      </c>
    </row>
    <row r="1406" spans="1:1" x14ac:dyDescent="0.25">
      <c r="A1406">
        <v>44.139714614498793</v>
      </c>
    </row>
    <row r="1407" spans="1:1" x14ac:dyDescent="0.25">
      <c r="A1407">
        <v>41.99141597471386</v>
      </c>
    </row>
    <row r="1408" spans="1:1" x14ac:dyDescent="0.25">
      <c r="A1408">
        <v>42.150548396518289</v>
      </c>
    </row>
    <row r="1409" spans="1:1" x14ac:dyDescent="0.25">
      <c r="A1409">
        <v>44.780418471684811</v>
      </c>
    </row>
    <row r="1410" spans="1:1" x14ac:dyDescent="0.25">
      <c r="A1410">
        <v>43.711964384074804</v>
      </c>
    </row>
    <row r="1411" spans="1:1" x14ac:dyDescent="0.25">
      <c r="A1411">
        <v>45.278862977050515</v>
      </c>
    </row>
    <row r="1412" spans="1:1" x14ac:dyDescent="0.25">
      <c r="A1412">
        <v>45.899338518914433</v>
      </c>
    </row>
    <row r="1413" spans="1:1" x14ac:dyDescent="0.25">
      <c r="A1413">
        <v>41.388639662676304</v>
      </c>
    </row>
    <row r="1414" spans="1:1" x14ac:dyDescent="0.25">
      <c r="A1414">
        <v>45.973020029921237</v>
      </c>
    </row>
    <row r="1415" spans="1:1" x14ac:dyDescent="0.25">
      <c r="A1415">
        <v>45.327285347149072</v>
      </c>
    </row>
    <row r="1416" spans="1:1" x14ac:dyDescent="0.25">
      <c r="A1416">
        <v>43.732796499435544</v>
      </c>
    </row>
    <row r="1417" spans="1:1" x14ac:dyDescent="0.25">
      <c r="A1417">
        <v>45.078061087342348</v>
      </c>
    </row>
    <row r="1418" spans="1:1" x14ac:dyDescent="0.25">
      <c r="A1418">
        <v>45.424823777042896</v>
      </c>
    </row>
    <row r="1419" spans="1:1" x14ac:dyDescent="0.25">
      <c r="A1419">
        <v>41.840858372050015</v>
      </c>
    </row>
    <row r="1420" spans="1:1" x14ac:dyDescent="0.25">
      <c r="A1420">
        <v>45.913643715681019</v>
      </c>
    </row>
    <row r="1421" spans="1:1" x14ac:dyDescent="0.25">
      <c r="A1421">
        <v>44.640185530061814</v>
      </c>
    </row>
    <row r="1422" spans="1:1" x14ac:dyDescent="0.25">
      <c r="A1422">
        <v>44.040342766321508</v>
      </c>
    </row>
    <row r="1423" spans="1:1" x14ac:dyDescent="0.25">
      <c r="A1423">
        <v>41.145680086769758</v>
      </c>
    </row>
    <row r="1424" spans="1:1" x14ac:dyDescent="0.25">
      <c r="A1424">
        <v>44.728460111880096</v>
      </c>
    </row>
    <row r="1425" spans="1:1" x14ac:dyDescent="0.25">
      <c r="A1425">
        <v>44.123663752145085</v>
      </c>
    </row>
    <row r="1426" spans="1:1" x14ac:dyDescent="0.25">
      <c r="A1426">
        <v>44.685227042961088</v>
      </c>
    </row>
    <row r="1427" spans="1:1" x14ac:dyDescent="0.25">
      <c r="A1427">
        <v>45.005889513450178</v>
      </c>
    </row>
    <row r="1428" spans="1:1" x14ac:dyDescent="0.25">
      <c r="A1428">
        <v>41.233407190669418</v>
      </c>
    </row>
    <row r="1429" spans="1:1" x14ac:dyDescent="0.25">
      <c r="A1429">
        <v>45.402393495208088</v>
      </c>
    </row>
    <row r="1430" spans="1:1" x14ac:dyDescent="0.25">
      <c r="A1430">
        <v>45.757863405154374</v>
      </c>
    </row>
    <row r="1431" spans="1:1" x14ac:dyDescent="0.25">
      <c r="A1431">
        <v>44.676211859485981</v>
      </c>
    </row>
    <row r="1432" spans="1:1" x14ac:dyDescent="0.25">
      <c r="A1432">
        <v>45.68614676375207</v>
      </c>
    </row>
    <row r="1433" spans="1:1" x14ac:dyDescent="0.25">
      <c r="A1433">
        <v>41.298156843995393</v>
      </c>
    </row>
    <row r="1434" spans="1:1" x14ac:dyDescent="0.25">
      <c r="A1434">
        <v>43.513688216584889</v>
      </c>
    </row>
    <row r="1435" spans="1:1" x14ac:dyDescent="0.25">
      <c r="A1435">
        <v>41.853794707258672</v>
      </c>
    </row>
    <row r="1436" spans="1:1" x14ac:dyDescent="0.25">
      <c r="A1436">
        <v>44.799890159733984</v>
      </c>
    </row>
    <row r="1437" spans="1:1" x14ac:dyDescent="0.25">
      <c r="A1437">
        <v>43.192193961623431</v>
      </c>
    </row>
    <row r="1438" spans="1:1" x14ac:dyDescent="0.25">
      <c r="A1438">
        <v>44.588369486791642</v>
      </c>
    </row>
    <row r="1439" spans="1:1" x14ac:dyDescent="0.25">
      <c r="A1439">
        <v>41.308794247396051</v>
      </c>
    </row>
    <row r="1440" spans="1:1" x14ac:dyDescent="0.25">
      <c r="A1440">
        <v>45.347624319777758</v>
      </c>
    </row>
    <row r="1441" spans="1:1" x14ac:dyDescent="0.25">
      <c r="A1441">
        <v>45.33676273871091</v>
      </c>
    </row>
    <row r="1442" spans="1:1" x14ac:dyDescent="0.25">
      <c r="A1442">
        <v>44.594409565448345</v>
      </c>
    </row>
    <row r="1443" spans="1:1" x14ac:dyDescent="0.25">
      <c r="A1443">
        <v>42.067621603621724</v>
      </c>
    </row>
    <row r="1444" spans="1:1" x14ac:dyDescent="0.25">
      <c r="A1444">
        <v>45.247885332349419</v>
      </c>
    </row>
    <row r="1445" spans="1:1" x14ac:dyDescent="0.25">
      <c r="A1445">
        <v>41.919376263498428</v>
      </c>
    </row>
    <row r="1446" spans="1:1" x14ac:dyDescent="0.25">
      <c r="A1446">
        <v>41.058105837955388</v>
      </c>
    </row>
    <row r="1447" spans="1:1" x14ac:dyDescent="0.25">
      <c r="A1447">
        <v>43.823521259792209</v>
      </c>
    </row>
    <row r="1448" spans="1:1" x14ac:dyDescent="0.25">
      <c r="A1448">
        <v>41.490834983860552</v>
      </c>
    </row>
    <row r="1449" spans="1:1" x14ac:dyDescent="0.25">
      <c r="A1449">
        <v>44.200206146648405</v>
      </c>
    </row>
    <row r="1450" spans="1:1" x14ac:dyDescent="0.25">
      <c r="A1450">
        <v>44.211486620145351</v>
      </c>
    </row>
    <row r="1451" spans="1:1" x14ac:dyDescent="0.25">
      <c r="A1451">
        <v>43.612455961001963</v>
      </c>
    </row>
    <row r="1452" spans="1:1" x14ac:dyDescent="0.25">
      <c r="A1452">
        <v>45.368579343988152</v>
      </c>
    </row>
    <row r="1453" spans="1:1" x14ac:dyDescent="0.25">
      <c r="A1453">
        <v>43.785010976798418</v>
      </c>
    </row>
    <row r="1454" spans="1:1" x14ac:dyDescent="0.25">
      <c r="A1454">
        <v>45.767622692446501</v>
      </c>
    </row>
    <row r="1455" spans="1:1" x14ac:dyDescent="0.25">
      <c r="A1455">
        <v>44.157486411843834</v>
      </c>
    </row>
    <row r="1456" spans="1:1" x14ac:dyDescent="0.25">
      <c r="A1456">
        <v>43.517093041634169</v>
      </c>
    </row>
    <row r="1457" spans="1:1" x14ac:dyDescent="0.25">
      <c r="A1457">
        <v>45.490133208284256</v>
      </c>
    </row>
    <row r="1458" spans="1:1" x14ac:dyDescent="0.25">
      <c r="A1458">
        <v>45.301377500669062</v>
      </c>
    </row>
    <row r="1459" spans="1:1" x14ac:dyDescent="0.25">
      <c r="A1459">
        <v>44.976794612926724</v>
      </c>
    </row>
    <row r="1460" spans="1:1" x14ac:dyDescent="0.25">
      <c r="A1460">
        <v>43.782184245374381</v>
      </c>
    </row>
    <row r="1461" spans="1:1" x14ac:dyDescent="0.25">
      <c r="A1461">
        <v>44.159935207527248</v>
      </c>
    </row>
    <row r="1462" spans="1:1" x14ac:dyDescent="0.25">
      <c r="A1462">
        <v>41.344685317057518</v>
      </c>
    </row>
    <row r="1463" spans="1:1" x14ac:dyDescent="0.25">
      <c r="A1463">
        <v>44.325871667917433</v>
      </c>
    </row>
    <row r="1464" spans="1:1" x14ac:dyDescent="0.25">
      <c r="A1464">
        <v>44.442843868420866</v>
      </c>
    </row>
    <row r="1465" spans="1:1" x14ac:dyDescent="0.25">
      <c r="A1465">
        <v>44.153176539410623</v>
      </c>
    </row>
    <row r="1466" spans="1:1" x14ac:dyDescent="0.25">
      <c r="A1466">
        <v>44.17060935240108</v>
      </c>
    </row>
    <row r="1467" spans="1:1" x14ac:dyDescent="0.25">
      <c r="A1467">
        <v>41.813278546019554</v>
      </c>
    </row>
    <row r="1468" spans="1:1" x14ac:dyDescent="0.25">
      <c r="A1468">
        <v>43.962255593725743</v>
      </c>
    </row>
    <row r="1469" spans="1:1" x14ac:dyDescent="0.25">
      <c r="A1469">
        <v>41.376978332454293</v>
      </c>
    </row>
    <row r="1470" spans="1:1" x14ac:dyDescent="0.25">
      <c r="A1470">
        <v>43.403484462440524</v>
      </c>
    </row>
    <row r="1471" spans="1:1" x14ac:dyDescent="0.25">
      <c r="A1471">
        <v>45.759645637159259</v>
      </c>
    </row>
    <row r="1472" spans="1:1" x14ac:dyDescent="0.25">
      <c r="A1472">
        <v>45.772909500802008</v>
      </c>
    </row>
    <row r="1473" spans="1:1" x14ac:dyDescent="0.25">
      <c r="A1473">
        <v>42.378948935797723</v>
      </c>
    </row>
    <row r="1474" spans="1:1" x14ac:dyDescent="0.25">
      <c r="A1474">
        <v>44.628487936186225</v>
      </c>
    </row>
    <row r="1475" spans="1:1" x14ac:dyDescent="0.25">
      <c r="A1475">
        <v>45.975010872439327</v>
      </c>
    </row>
    <row r="1476" spans="1:1" x14ac:dyDescent="0.25">
      <c r="A1476">
        <v>44.012396822917403</v>
      </c>
    </row>
    <row r="1477" spans="1:1" x14ac:dyDescent="0.25">
      <c r="A1477">
        <v>41.81571798735532</v>
      </c>
    </row>
    <row r="1478" spans="1:1" x14ac:dyDescent="0.25">
      <c r="A1478">
        <v>43.058226434353294</v>
      </c>
    </row>
    <row r="1479" spans="1:1" x14ac:dyDescent="0.25">
      <c r="A1479">
        <v>43.738023099012672</v>
      </c>
    </row>
    <row r="1480" spans="1:1" x14ac:dyDescent="0.25">
      <c r="A1480">
        <v>41.86972509769064</v>
      </c>
    </row>
    <row r="1481" spans="1:1" x14ac:dyDescent="0.25">
      <c r="A1481">
        <v>45.419122553921611</v>
      </c>
    </row>
    <row r="1482" spans="1:1" x14ac:dyDescent="0.25">
      <c r="A1482">
        <v>41.211885172084152</v>
      </c>
    </row>
    <row r="1483" spans="1:1" x14ac:dyDescent="0.25">
      <c r="A1483">
        <v>44.125562412628319</v>
      </c>
    </row>
    <row r="1484" spans="1:1" x14ac:dyDescent="0.25">
      <c r="A1484">
        <v>43.229581084341319</v>
      </c>
    </row>
    <row r="1485" spans="1:1" x14ac:dyDescent="0.25">
      <c r="A1485">
        <v>45.269821365467578</v>
      </c>
    </row>
    <row r="1486" spans="1:1" x14ac:dyDescent="0.25">
      <c r="A1486">
        <v>45.181000472279877</v>
      </c>
    </row>
    <row r="1487" spans="1:1" x14ac:dyDescent="0.25">
      <c r="A1487">
        <v>41.136780103107959</v>
      </c>
    </row>
    <row r="1488" spans="1:1" x14ac:dyDescent="0.25">
      <c r="A1488">
        <v>45.029716312992186</v>
      </c>
    </row>
    <row r="1489" spans="1:1" x14ac:dyDescent="0.25">
      <c r="A1489">
        <v>44.803696281443685</v>
      </c>
    </row>
    <row r="1490" spans="1:1" x14ac:dyDescent="0.25">
      <c r="A1490">
        <v>45.121845200717537</v>
      </c>
    </row>
    <row r="1491" spans="1:1" x14ac:dyDescent="0.25">
      <c r="A1491">
        <v>44.252576348221091</v>
      </c>
    </row>
    <row r="1492" spans="1:1" x14ac:dyDescent="0.25">
      <c r="A1492">
        <v>44.56478139955464</v>
      </c>
    </row>
    <row r="1493" spans="1:1" x14ac:dyDescent="0.25">
      <c r="A1493">
        <v>41.327536096105845</v>
      </c>
    </row>
    <row r="1494" spans="1:1" x14ac:dyDescent="0.25">
      <c r="A1494">
        <v>43.414416412285654</v>
      </c>
    </row>
    <row r="1495" spans="1:1" x14ac:dyDescent="0.25">
      <c r="A1495">
        <v>44.64229293615368</v>
      </c>
    </row>
    <row r="1496" spans="1:1" x14ac:dyDescent="0.25">
      <c r="A1496">
        <v>45.819845300130723</v>
      </c>
    </row>
    <row r="1497" spans="1:1" x14ac:dyDescent="0.25">
      <c r="A1497">
        <v>43.958525570878628</v>
      </c>
    </row>
    <row r="1498" spans="1:1" x14ac:dyDescent="0.25">
      <c r="A1498">
        <v>44.354355171169253</v>
      </c>
    </row>
    <row r="1499" spans="1:1" x14ac:dyDescent="0.25">
      <c r="A1499">
        <v>44.468581566643657</v>
      </c>
    </row>
    <row r="1500" spans="1:1" x14ac:dyDescent="0.25">
      <c r="A1500">
        <v>43.444958136298773</v>
      </c>
    </row>
    <row r="1501" spans="1:1" x14ac:dyDescent="0.25">
      <c r="A1501">
        <v>43.612455961001963</v>
      </c>
    </row>
    <row r="1502" spans="1:1" x14ac:dyDescent="0.25">
      <c r="A1502">
        <v>44.524139487779202</v>
      </c>
    </row>
    <row r="1503" spans="1:1" x14ac:dyDescent="0.25">
      <c r="A1503">
        <v>42.31653119551185</v>
      </c>
    </row>
    <row r="1504" spans="1:1" x14ac:dyDescent="0.25">
      <c r="A1504">
        <v>45.207843775283067</v>
      </c>
    </row>
    <row r="1505" spans="1:1" x14ac:dyDescent="0.25">
      <c r="A1505">
        <v>43.120551190555481</v>
      </c>
    </row>
    <row r="1506" spans="1:1" x14ac:dyDescent="0.25">
      <c r="A1506">
        <v>45.192820410585554</v>
      </c>
    </row>
    <row r="1507" spans="1:1" x14ac:dyDescent="0.25">
      <c r="A1507">
        <v>42.988321276070508</v>
      </c>
    </row>
    <row r="1508" spans="1:1" x14ac:dyDescent="0.25">
      <c r="A1508">
        <v>45.030201705770281</v>
      </c>
    </row>
    <row r="1509" spans="1:1" x14ac:dyDescent="0.25">
      <c r="A1509">
        <v>45.156476815304906</v>
      </c>
    </row>
    <row r="1510" spans="1:1" x14ac:dyDescent="0.25">
      <c r="A1510">
        <v>41.836021624093412</v>
      </c>
    </row>
    <row r="1511" spans="1:1" x14ac:dyDescent="0.25">
      <c r="A1511">
        <v>45.174123555244002</v>
      </c>
    </row>
    <row r="1512" spans="1:1" x14ac:dyDescent="0.25">
      <c r="A1512">
        <v>41.365382767452417</v>
      </c>
    </row>
    <row r="1513" spans="1:1" x14ac:dyDescent="0.25">
      <c r="A1513">
        <v>44.516990715921047</v>
      </c>
    </row>
    <row r="1514" spans="1:1" x14ac:dyDescent="0.25">
      <c r="A1514">
        <v>44.12295673616412</v>
      </c>
    </row>
    <row r="1515" spans="1:1" x14ac:dyDescent="0.25">
      <c r="A1515">
        <v>41.3087001083979</v>
      </c>
    </row>
    <row r="1516" spans="1:1" x14ac:dyDescent="0.25">
      <c r="A1516">
        <v>40.975661503581527</v>
      </c>
    </row>
    <row r="1517" spans="1:1" x14ac:dyDescent="0.25">
      <c r="A1517">
        <v>45.137059551418332</v>
      </c>
    </row>
    <row r="1518" spans="1:1" x14ac:dyDescent="0.25">
      <c r="A1518">
        <v>45.829834917117061</v>
      </c>
    </row>
    <row r="1519" spans="1:1" x14ac:dyDescent="0.25">
      <c r="A1519">
        <v>41.301574595140544</v>
      </c>
    </row>
    <row r="1520" spans="1:1" x14ac:dyDescent="0.25">
      <c r="A1520">
        <v>41.286939480695068</v>
      </c>
    </row>
    <row r="1521" spans="1:1" x14ac:dyDescent="0.25">
      <c r="A1521">
        <v>41.322504845894102</v>
      </c>
    </row>
    <row r="1522" spans="1:1" x14ac:dyDescent="0.25">
      <c r="A1522">
        <v>44.154949178783745</v>
      </c>
    </row>
    <row r="1523" spans="1:1" x14ac:dyDescent="0.25">
      <c r="A1523">
        <v>42.995070087255179</v>
      </c>
    </row>
    <row r="1524" spans="1:1" x14ac:dyDescent="0.25">
      <c r="A1524">
        <v>45.23995094282791</v>
      </c>
    </row>
    <row r="1525" spans="1:1" x14ac:dyDescent="0.25">
      <c r="A1525">
        <v>45.035745102521687</v>
      </c>
    </row>
    <row r="1526" spans="1:1" x14ac:dyDescent="0.25">
      <c r="A1526">
        <v>43.156751999692169</v>
      </c>
    </row>
    <row r="1527" spans="1:1" x14ac:dyDescent="0.25">
      <c r="A1527">
        <v>44.37453201590538</v>
      </c>
    </row>
    <row r="1528" spans="1:1" x14ac:dyDescent="0.25">
      <c r="A1528">
        <v>44.695168393131468</v>
      </c>
    </row>
    <row r="1529" spans="1:1" x14ac:dyDescent="0.25">
      <c r="A1529">
        <v>45.199417157016157</v>
      </c>
    </row>
    <row r="1530" spans="1:1" x14ac:dyDescent="0.25">
      <c r="A1530">
        <v>44.18755357894814</v>
      </c>
    </row>
    <row r="1531" spans="1:1" x14ac:dyDescent="0.25">
      <c r="A1531">
        <v>44.444464288178921</v>
      </c>
    </row>
    <row r="1532" spans="1:1" x14ac:dyDescent="0.25">
      <c r="A1532">
        <v>45.224695195658924</v>
      </c>
    </row>
    <row r="1533" spans="1:1" x14ac:dyDescent="0.25">
      <c r="A1533">
        <v>41.31954803828782</v>
      </c>
    </row>
    <row r="1534" spans="1:1" x14ac:dyDescent="0.25">
      <c r="A1534">
        <v>44.0325936999512</v>
      </c>
    </row>
    <row r="1535" spans="1:1" x14ac:dyDescent="0.25">
      <c r="A1535">
        <v>41.800789495574776</v>
      </c>
    </row>
    <row r="1536" spans="1:1" x14ac:dyDescent="0.25">
      <c r="A1536">
        <v>45.238970747742833</v>
      </c>
    </row>
    <row r="1537" spans="1:1" x14ac:dyDescent="0.25">
      <c r="A1537">
        <v>44.740857467569917</v>
      </c>
    </row>
    <row r="1538" spans="1:1" x14ac:dyDescent="0.25">
      <c r="A1538">
        <v>42.215864888861361</v>
      </c>
    </row>
    <row r="1539" spans="1:1" x14ac:dyDescent="0.25">
      <c r="A1539">
        <v>44.4518678909632</v>
      </c>
    </row>
    <row r="1540" spans="1:1" x14ac:dyDescent="0.25">
      <c r="A1540">
        <v>44.709394294770327</v>
      </c>
    </row>
    <row r="1541" spans="1:1" x14ac:dyDescent="0.25">
      <c r="A1541">
        <v>45.788849265029341</v>
      </c>
    </row>
    <row r="1542" spans="1:1" x14ac:dyDescent="0.25">
      <c r="A1542">
        <v>45.180789007625016</v>
      </c>
    </row>
    <row r="1543" spans="1:1" x14ac:dyDescent="0.25">
      <c r="A1543">
        <v>45.192379205601725</v>
      </c>
    </row>
    <row r="1544" spans="1:1" x14ac:dyDescent="0.25">
      <c r="A1544">
        <v>42.295572665799646</v>
      </c>
    </row>
    <row r="1545" spans="1:1" x14ac:dyDescent="0.25">
      <c r="A1545">
        <v>42.64573530494183</v>
      </c>
    </row>
    <row r="1546" spans="1:1" x14ac:dyDescent="0.25">
      <c r="A1546">
        <v>45.055082516387642</v>
      </c>
    </row>
    <row r="1547" spans="1:1" x14ac:dyDescent="0.25">
      <c r="A1547">
        <v>44.679622433808923</v>
      </c>
    </row>
    <row r="1548" spans="1:1" x14ac:dyDescent="0.25">
      <c r="A1548">
        <v>45.06893292922792</v>
      </c>
    </row>
    <row r="1549" spans="1:1" x14ac:dyDescent="0.25">
      <c r="A1549">
        <v>44.062365430039527</v>
      </c>
    </row>
    <row r="1550" spans="1:1" x14ac:dyDescent="0.25">
      <c r="A1550">
        <v>44.754495167761597</v>
      </c>
    </row>
    <row r="1551" spans="1:1" x14ac:dyDescent="0.25">
      <c r="A1551">
        <v>45.799020048195061</v>
      </c>
    </row>
    <row r="1552" spans="1:1" x14ac:dyDescent="0.25">
      <c r="A1552">
        <v>45.54414021919775</v>
      </c>
    </row>
    <row r="1553" spans="1:1" x14ac:dyDescent="0.25">
      <c r="A1553">
        <v>43.569613586921307</v>
      </c>
    </row>
    <row r="1554" spans="1:1" x14ac:dyDescent="0.25">
      <c r="A1554">
        <v>44.544150120218276</v>
      </c>
    </row>
    <row r="1555" spans="1:1" x14ac:dyDescent="0.25">
      <c r="A1555">
        <v>44.485727788383514</v>
      </c>
    </row>
    <row r="1556" spans="1:1" x14ac:dyDescent="0.25">
      <c r="A1556">
        <v>43.079110698225975</v>
      </c>
    </row>
    <row r="1557" spans="1:1" x14ac:dyDescent="0.25">
      <c r="A1557">
        <v>43.794635813430396</v>
      </c>
    </row>
    <row r="1558" spans="1:1" x14ac:dyDescent="0.25">
      <c r="A1558">
        <v>44.110729809808973</v>
      </c>
    </row>
    <row r="1559" spans="1:1" x14ac:dyDescent="0.25">
      <c r="A1559">
        <v>42.37336913692635</v>
      </c>
    </row>
    <row r="1560" spans="1:1" x14ac:dyDescent="0.25">
      <c r="A1560">
        <v>44.759327024423243</v>
      </c>
    </row>
    <row r="1561" spans="1:1" x14ac:dyDescent="0.25">
      <c r="A1561">
        <v>44.937107362533482</v>
      </c>
    </row>
    <row r="1562" spans="1:1" x14ac:dyDescent="0.25">
      <c r="A1562">
        <v>42.988321276070472</v>
      </c>
    </row>
    <row r="1563" spans="1:1" x14ac:dyDescent="0.25">
      <c r="A1563">
        <v>44.129456461457941</v>
      </c>
    </row>
    <row r="1564" spans="1:1" x14ac:dyDescent="0.25">
      <c r="A1564">
        <v>43.032969574200003</v>
      </c>
    </row>
    <row r="1565" spans="1:1" x14ac:dyDescent="0.25">
      <c r="A1565">
        <v>44.633005161769034</v>
      </c>
    </row>
    <row r="1566" spans="1:1" x14ac:dyDescent="0.25">
      <c r="A1566">
        <v>44.56210675096473</v>
      </c>
    </row>
    <row r="1567" spans="1:1" x14ac:dyDescent="0.25">
      <c r="A1567">
        <v>43.057737012457189</v>
      </c>
    </row>
    <row r="1568" spans="1:1" x14ac:dyDescent="0.25">
      <c r="A1568">
        <v>45.005606156751128</v>
      </c>
    </row>
    <row r="1569" spans="1:1" x14ac:dyDescent="0.25">
      <c r="A1569">
        <v>43.543554871983467</v>
      </c>
    </row>
    <row r="1570" spans="1:1" x14ac:dyDescent="0.25">
      <c r="A1570">
        <v>43.655111747700872</v>
      </c>
    </row>
    <row r="1571" spans="1:1" x14ac:dyDescent="0.25">
      <c r="A1571">
        <v>43.708924078034165</v>
      </c>
    </row>
    <row r="1572" spans="1:1" x14ac:dyDescent="0.25">
      <c r="A1572">
        <v>41.324170582902489</v>
      </c>
    </row>
    <row r="1573" spans="1:1" x14ac:dyDescent="0.25">
      <c r="A1573">
        <v>45.144951093593598</v>
      </c>
    </row>
    <row r="1574" spans="1:1" x14ac:dyDescent="0.25">
      <c r="A1574">
        <v>44.523560176283659</v>
      </c>
    </row>
    <row r="1575" spans="1:1" x14ac:dyDescent="0.25">
      <c r="A1575">
        <v>44.57764591642335</v>
      </c>
    </row>
    <row r="1576" spans="1:1" x14ac:dyDescent="0.25">
      <c r="A1576">
        <v>45.031719764181794</v>
      </c>
    </row>
    <row r="1577" spans="1:1" x14ac:dyDescent="0.25">
      <c r="A1577">
        <v>44.69191769487712</v>
      </c>
    </row>
    <row r="1578" spans="1:1" x14ac:dyDescent="0.25">
      <c r="A1578">
        <v>43.579665286824195</v>
      </c>
    </row>
    <row r="1579" spans="1:1" x14ac:dyDescent="0.25">
      <c r="A1579">
        <v>45.861779098226727</v>
      </c>
    </row>
    <row r="1580" spans="1:1" x14ac:dyDescent="0.25">
      <c r="A1580">
        <v>42.663734860836534</v>
      </c>
    </row>
    <row r="1581" spans="1:1" x14ac:dyDescent="0.25">
      <c r="A1581">
        <v>44.620629996575296</v>
      </c>
    </row>
    <row r="1582" spans="1:1" x14ac:dyDescent="0.25">
      <c r="A1582">
        <v>41.98077153925604</v>
      </c>
    </row>
    <row r="1583" spans="1:1" x14ac:dyDescent="0.25">
      <c r="A1583">
        <v>44.18755357894814</v>
      </c>
    </row>
    <row r="1584" spans="1:1" x14ac:dyDescent="0.25">
      <c r="A1584">
        <v>45.728442373845787</v>
      </c>
    </row>
    <row r="1585" spans="1:1" x14ac:dyDescent="0.25">
      <c r="A1585">
        <v>44.59375598966259</v>
      </c>
    </row>
    <row r="1586" spans="1:1" x14ac:dyDescent="0.25">
      <c r="A1586">
        <v>41.164297848784685</v>
      </c>
    </row>
    <row r="1587" spans="1:1" x14ac:dyDescent="0.25">
      <c r="A1587">
        <v>43.888517120994777</v>
      </c>
    </row>
    <row r="1588" spans="1:1" x14ac:dyDescent="0.25">
      <c r="A1588">
        <v>42.1017822312389</v>
      </c>
    </row>
    <row r="1589" spans="1:1" x14ac:dyDescent="0.25">
      <c r="A1589">
        <v>41.44625797251657</v>
      </c>
    </row>
    <row r="1590" spans="1:1" x14ac:dyDescent="0.25">
      <c r="A1590">
        <v>44.905331433896301</v>
      </c>
    </row>
    <row r="1591" spans="1:1" x14ac:dyDescent="0.25">
      <c r="A1591">
        <v>43.24489762960529</v>
      </c>
    </row>
    <row r="1592" spans="1:1" x14ac:dyDescent="0.25">
      <c r="A1592">
        <v>44.20866798043668</v>
      </c>
    </row>
    <row r="1593" spans="1:1" x14ac:dyDescent="0.25">
      <c r="A1593">
        <v>44.707102246661634</v>
      </c>
    </row>
    <row r="1594" spans="1:1" x14ac:dyDescent="0.25">
      <c r="A1594">
        <v>45.687707141797546</v>
      </c>
    </row>
    <row r="1595" spans="1:1" x14ac:dyDescent="0.25">
      <c r="A1595">
        <v>43.650140532256245</v>
      </c>
    </row>
    <row r="1596" spans="1:1" x14ac:dyDescent="0.25">
      <c r="A1596">
        <v>42.484079980751126</v>
      </c>
    </row>
    <row r="1597" spans="1:1" x14ac:dyDescent="0.25">
      <c r="A1597">
        <v>45.686943088100044</v>
      </c>
    </row>
    <row r="1598" spans="1:1" x14ac:dyDescent="0.25">
      <c r="A1598">
        <v>44.849758814844073</v>
      </c>
    </row>
    <row r="1599" spans="1:1" x14ac:dyDescent="0.25">
      <c r="A1599">
        <v>44.670696066962329</v>
      </c>
    </row>
    <row r="1600" spans="1:1" x14ac:dyDescent="0.25">
      <c r="A1600">
        <v>41.288893725377619</v>
      </c>
    </row>
    <row r="1601" spans="1:1" x14ac:dyDescent="0.25">
      <c r="A1601">
        <v>45.369390695813301</v>
      </c>
    </row>
    <row r="1602" spans="1:1" x14ac:dyDescent="0.25">
      <c r="A1602">
        <v>41.414403788811711</v>
      </c>
    </row>
    <row r="1603" spans="1:1" x14ac:dyDescent="0.25">
      <c r="A1603">
        <v>45.293222966812998</v>
      </c>
    </row>
    <row r="1604" spans="1:1" x14ac:dyDescent="0.25">
      <c r="A1604">
        <v>42.637553869236143</v>
      </c>
    </row>
    <row r="1605" spans="1:1" x14ac:dyDescent="0.25">
      <c r="A1605">
        <v>41.804467113143055</v>
      </c>
    </row>
    <row r="1606" spans="1:1" x14ac:dyDescent="0.25">
      <c r="A1606">
        <v>41.903403046312093</v>
      </c>
    </row>
    <row r="1607" spans="1:1" x14ac:dyDescent="0.25">
      <c r="A1607">
        <v>41.432644839118986</v>
      </c>
    </row>
    <row r="1608" spans="1:1" x14ac:dyDescent="0.25">
      <c r="A1608">
        <v>44.287234980163575</v>
      </c>
    </row>
    <row r="1609" spans="1:1" x14ac:dyDescent="0.25">
      <c r="A1609">
        <v>45.200149431765674</v>
      </c>
    </row>
    <row r="1610" spans="1:1" x14ac:dyDescent="0.25">
      <c r="A1610">
        <v>41.736041524810403</v>
      </c>
    </row>
    <row r="1611" spans="1:1" x14ac:dyDescent="0.25">
      <c r="A1611">
        <v>44.491583045907618</v>
      </c>
    </row>
    <row r="1612" spans="1:1" x14ac:dyDescent="0.25">
      <c r="A1612">
        <v>44.682606034142196</v>
      </c>
    </row>
    <row r="1613" spans="1:1" x14ac:dyDescent="0.25">
      <c r="A1613">
        <v>44.171269241965504</v>
      </c>
    </row>
    <row r="1614" spans="1:1" x14ac:dyDescent="0.25">
      <c r="A1614">
        <v>44.157486411843834</v>
      </c>
    </row>
    <row r="1615" spans="1:1" x14ac:dyDescent="0.25">
      <c r="A1615">
        <v>41.604554389016748</v>
      </c>
    </row>
    <row r="1616" spans="1:1" x14ac:dyDescent="0.25">
      <c r="A1616">
        <v>45.260448865875837</v>
      </c>
    </row>
    <row r="1617" spans="1:1" x14ac:dyDescent="0.25">
      <c r="A1617">
        <v>45.091720002728046</v>
      </c>
    </row>
    <row r="1618" spans="1:1" x14ac:dyDescent="0.25">
      <c r="A1618">
        <v>45.256985919857058</v>
      </c>
    </row>
    <row r="1619" spans="1:1" x14ac:dyDescent="0.25">
      <c r="A1619">
        <v>44.661713366937576</v>
      </c>
    </row>
    <row r="1620" spans="1:1" x14ac:dyDescent="0.25">
      <c r="A1620">
        <v>41.204614839598861</v>
      </c>
    </row>
    <row r="1621" spans="1:1" x14ac:dyDescent="0.25">
      <c r="A1621">
        <v>45.146016919186827</v>
      </c>
    </row>
    <row r="1622" spans="1:1" x14ac:dyDescent="0.25">
      <c r="A1622">
        <v>44.429230534487544</v>
      </c>
    </row>
    <row r="1623" spans="1:1" x14ac:dyDescent="0.25">
      <c r="A1623">
        <v>44.637487766567084</v>
      </c>
    </row>
    <row r="1624" spans="1:1" x14ac:dyDescent="0.25">
      <c r="A1624">
        <v>43.618412892294138</v>
      </c>
    </row>
    <row r="1625" spans="1:1" x14ac:dyDescent="0.25">
      <c r="A1625">
        <v>44.589046664719817</v>
      </c>
    </row>
    <row r="1626" spans="1:1" x14ac:dyDescent="0.25">
      <c r="A1626">
        <v>45.117900216756283</v>
      </c>
    </row>
    <row r="1627" spans="1:1" x14ac:dyDescent="0.25">
      <c r="A1627">
        <v>44.07579817266366</v>
      </c>
    </row>
    <row r="1628" spans="1:1" x14ac:dyDescent="0.25">
      <c r="A1628">
        <v>45.093010143645287</v>
      </c>
    </row>
    <row r="1629" spans="1:1" x14ac:dyDescent="0.25">
      <c r="A1629">
        <v>41.829254442823412</v>
      </c>
    </row>
    <row r="1630" spans="1:1" x14ac:dyDescent="0.25">
      <c r="A1630">
        <v>43.983858472271052</v>
      </c>
    </row>
    <row r="1631" spans="1:1" x14ac:dyDescent="0.25">
      <c r="A1631">
        <v>45.059381681769821</v>
      </c>
    </row>
    <row r="1632" spans="1:1" x14ac:dyDescent="0.25">
      <c r="A1632">
        <v>45.761481431966693</v>
      </c>
    </row>
    <row r="1633" spans="1:1" x14ac:dyDescent="0.25">
      <c r="A1633">
        <v>41.172116863404128</v>
      </c>
    </row>
    <row r="1634" spans="1:1" x14ac:dyDescent="0.25">
      <c r="A1634">
        <v>44.058411339251521</v>
      </c>
    </row>
    <row r="1635" spans="1:1" x14ac:dyDescent="0.25">
      <c r="A1635">
        <v>45.753745603483736</v>
      </c>
    </row>
    <row r="1636" spans="1:1" x14ac:dyDescent="0.25">
      <c r="A1636">
        <v>43.993661575181427</v>
      </c>
    </row>
    <row r="1637" spans="1:1" x14ac:dyDescent="0.25">
      <c r="A1637">
        <v>44.078979454075338</v>
      </c>
    </row>
    <row r="1638" spans="1:1" x14ac:dyDescent="0.25">
      <c r="A1638">
        <v>45.143358906688306</v>
      </c>
    </row>
    <row r="1639" spans="1:1" x14ac:dyDescent="0.25">
      <c r="A1639">
        <v>41.392251005297481</v>
      </c>
    </row>
    <row r="1640" spans="1:1" x14ac:dyDescent="0.25">
      <c r="A1640">
        <v>44.409667331884563</v>
      </c>
    </row>
    <row r="1641" spans="1:1" x14ac:dyDescent="0.25">
      <c r="A1641">
        <v>44.08419109214762</v>
      </c>
    </row>
    <row r="1642" spans="1:1" x14ac:dyDescent="0.25">
      <c r="A1642">
        <v>41.846786234970274</v>
      </c>
    </row>
    <row r="1643" spans="1:1" x14ac:dyDescent="0.25">
      <c r="A1643">
        <v>45.393805929521143</v>
      </c>
    </row>
    <row r="1644" spans="1:1" x14ac:dyDescent="0.25">
      <c r="A1644">
        <v>40.905616763949425</v>
      </c>
    </row>
    <row r="1645" spans="1:1" x14ac:dyDescent="0.25">
      <c r="A1645">
        <v>45.17928413471693</v>
      </c>
    </row>
    <row r="1646" spans="1:1" x14ac:dyDescent="0.25">
      <c r="A1646">
        <v>45.160885940136133</v>
      </c>
    </row>
    <row r="1647" spans="1:1" x14ac:dyDescent="0.25">
      <c r="A1647">
        <v>45.00468442647162</v>
      </c>
    </row>
    <row r="1648" spans="1:1" x14ac:dyDescent="0.25">
      <c r="A1648">
        <v>41.269322461230161</v>
      </c>
    </row>
    <row r="1649" spans="1:1" x14ac:dyDescent="0.25">
      <c r="A1649">
        <v>43.711964384074804</v>
      </c>
    </row>
    <row r="1650" spans="1:1" x14ac:dyDescent="0.25">
      <c r="A1650">
        <v>41.540455868201377</v>
      </c>
    </row>
    <row r="1651" spans="1:1" x14ac:dyDescent="0.25">
      <c r="A1651">
        <v>44.583202632487385</v>
      </c>
    </row>
    <row r="1652" spans="1:1" x14ac:dyDescent="0.25">
      <c r="A1652">
        <v>44.57449208657858</v>
      </c>
    </row>
    <row r="1653" spans="1:1" x14ac:dyDescent="0.25">
      <c r="A1653">
        <v>41.43704474428111</v>
      </c>
    </row>
    <row r="1654" spans="1:1" x14ac:dyDescent="0.25">
      <c r="A1654">
        <v>43.844023559369234</v>
      </c>
    </row>
    <row r="1655" spans="1:1" x14ac:dyDescent="0.25">
      <c r="A1655">
        <v>42.619079171281037</v>
      </c>
    </row>
    <row r="1656" spans="1:1" x14ac:dyDescent="0.25">
      <c r="A1656">
        <v>41.551947670519382</v>
      </c>
    </row>
    <row r="1657" spans="1:1" x14ac:dyDescent="0.25">
      <c r="A1657">
        <v>45.686541767452809</v>
      </c>
    </row>
    <row r="1658" spans="1:1" x14ac:dyDescent="0.25">
      <c r="A1658">
        <v>45.12340752161348</v>
      </c>
    </row>
    <row r="1659" spans="1:1" x14ac:dyDescent="0.25">
      <c r="A1659">
        <v>44.380588930337908</v>
      </c>
    </row>
    <row r="1660" spans="1:1" x14ac:dyDescent="0.25">
      <c r="A1660">
        <v>43.473145469889133</v>
      </c>
    </row>
    <row r="1661" spans="1:1" x14ac:dyDescent="0.25">
      <c r="A1661">
        <v>45.386313502304944</v>
      </c>
    </row>
    <row r="1662" spans="1:1" x14ac:dyDescent="0.25">
      <c r="A1662">
        <v>43.618412892294138</v>
      </c>
    </row>
    <row r="1663" spans="1:1" x14ac:dyDescent="0.25">
      <c r="A1663">
        <v>45.707389202314673</v>
      </c>
    </row>
    <row r="1664" spans="1:1" x14ac:dyDescent="0.25">
      <c r="A1664">
        <v>41.264771774321886</v>
      </c>
    </row>
    <row r="1665" spans="1:1" x14ac:dyDescent="0.25">
      <c r="A1665">
        <v>43.6843693023974</v>
      </c>
    </row>
    <row r="1666" spans="1:1" x14ac:dyDescent="0.25">
      <c r="A1666">
        <v>44.502582946770843</v>
      </c>
    </row>
    <row r="1667" spans="1:1" x14ac:dyDescent="0.25">
      <c r="A1667">
        <v>42.437117338549491</v>
      </c>
    </row>
    <row r="1668" spans="1:1" x14ac:dyDescent="0.25">
      <c r="A1668">
        <v>44.923776457771538</v>
      </c>
    </row>
    <row r="1669" spans="1:1" x14ac:dyDescent="0.25">
      <c r="A1669">
        <v>43.192952808828863</v>
      </c>
    </row>
    <row r="1670" spans="1:1" x14ac:dyDescent="0.25">
      <c r="A1670">
        <v>45.017405547862857</v>
      </c>
    </row>
    <row r="1671" spans="1:1" x14ac:dyDescent="0.25">
      <c r="A1671">
        <v>44.678657582598476</v>
      </c>
    </row>
    <row r="1672" spans="1:1" x14ac:dyDescent="0.25">
      <c r="A1672">
        <v>44.090903780685899</v>
      </c>
    </row>
    <row r="1673" spans="1:1" x14ac:dyDescent="0.25">
      <c r="A1673">
        <v>41.95788322651994</v>
      </c>
    </row>
    <row r="1674" spans="1:1" x14ac:dyDescent="0.25">
      <c r="A1674">
        <v>45.458913386374888</v>
      </c>
    </row>
    <row r="1675" spans="1:1" x14ac:dyDescent="0.25">
      <c r="A1675">
        <v>45.521723031504187</v>
      </c>
    </row>
    <row r="1676" spans="1:1" x14ac:dyDescent="0.25">
      <c r="A1676">
        <v>41.028132190607963</v>
      </c>
    </row>
    <row r="1677" spans="1:1" x14ac:dyDescent="0.25">
      <c r="A1677">
        <v>44.904304207727343</v>
      </c>
    </row>
    <row r="1678" spans="1:1" x14ac:dyDescent="0.25">
      <c r="A1678">
        <v>45.164042798335615</v>
      </c>
    </row>
    <row r="1679" spans="1:1" x14ac:dyDescent="0.25">
      <c r="A1679">
        <v>44.190803774664104</v>
      </c>
    </row>
    <row r="1680" spans="1:1" x14ac:dyDescent="0.25">
      <c r="A1680">
        <v>44.451867890963136</v>
      </c>
    </row>
    <row r="1681" spans="1:1" x14ac:dyDescent="0.25">
      <c r="A1681">
        <v>44.125288573580889</v>
      </c>
    </row>
    <row r="1682" spans="1:1" x14ac:dyDescent="0.25">
      <c r="A1682">
        <v>45.554341617609083</v>
      </c>
    </row>
    <row r="1683" spans="1:1" x14ac:dyDescent="0.25">
      <c r="A1683">
        <v>43.947374053644388</v>
      </c>
    </row>
    <row r="1684" spans="1:1" x14ac:dyDescent="0.25">
      <c r="A1684">
        <v>44.988495237296966</v>
      </c>
    </row>
    <row r="1685" spans="1:1" x14ac:dyDescent="0.25">
      <c r="A1685">
        <v>44.445556173101814</v>
      </c>
    </row>
    <row r="1686" spans="1:1" x14ac:dyDescent="0.25">
      <c r="A1686">
        <v>45.450473705009607</v>
      </c>
    </row>
    <row r="1687" spans="1:1" x14ac:dyDescent="0.25">
      <c r="A1687">
        <v>43.409964840656279</v>
      </c>
    </row>
    <row r="1688" spans="1:1" x14ac:dyDescent="0.25">
      <c r="A1688">
        <v>45.798639445778342</v>
      </c>
    </row>
    <row r="1689" spans="1:1" x14ac:dyDescent="0.25">
      <c r="A1689">
        <v>44.060478767552404</v>
      </c>
    </row>
    <row r="1690" spans="1:1" x14ac:dyDescent="0.25">
      <c r="A1690">
        <v>41.812589532194522</v>
      </c>
    </row>
    <row r="1691" spans="1:1" x14ac:dyDescent="0.25">
      <c r="A1691">
        <v>45.177634908147127</v>
      </c>
    </row>
    <row r="1692" spans="1:1" x14ac:dyDescent="0.25">
      <c r="A1692">
        <v>45.36305736837587</v>
      </c>
    </row>
    <row r="1693" spans="1:1" x14ac:dyDescent="0.25">
      <c r="A1693">
        <v>44.276296426173836</v>
      </c>
    </row>
    <row r="1694" spans="1:1" x14ac:dyDescent="0.25">
      <c r="A1694">
        <v>43.399304609443519</v>
      </c>
    </row>
    <row r="1695" spans="1:1" x14ac:dyDescent="0.25">
      <c r="A1695">
        <v>43.587808511652796</v>
      </c>
    </row>
    <row r="1696" spans="1:1" x14ac:dyDescent="0.25">
      <c r="A1696">
        <v>43.922518524612364</v>
      </c>
    </row>
    <row r="1697" spans="1:1" x14ac:dyDescent="0.25">
      <c r="A1697">
        <v>45.293222966812998</v>
      </c>
    </row>
    <row r="1698" spans="1:1" x14ac:dyDescent="0.25">
      <c r="A1698">
        <v>45.746596681766597</v>
      </c>
    </row>
    <row r="1699" spans="1:1" x14ac:dyDescent="0.25">
      <c r="A1699">
        <v>44.096843659847885</v>
      </c>
    </row>
    <row r="1700" spans="1:1" x14ac:dyDescent="0.25">
      <c r="A1700">
        <v>44.020748191664488</v>
      </c>
    </row>
    <row r="1701" spans="1:1" x14ac:dyDescent="0.25">
      <c r="A1701">
        <v>45.407202695707916</v>
      </c>
    </row>
    <row r="1702" spans="1:1" x14ac:dyDescent="0.25">
      <c r="A1702">
        <v>42.463132285440714</v>
      </c>
    </row>
    <row r="1703" spans="1:1" x14ac:dyDescent="0.25">
      <c r="A1703">
        <v>41.275449237813355</v>
      </c>
    </row>
    <row r="1704" spans="1:1" x14ac:dyDescent="0.25">
      <c r="A1704">
        <v>41.444778956946251</v>
      </c>
    </row>
    <row r="1705" spans="1:1" x14ac:dyDescent="0.25">
      <c r="A1705">
        <v>44.133895290153859</v>
      </c>
    </row>
    <row r="1706" spans="1:1" x14ac:dyDescent="0.25">
      <c r="A1706">
        <v>41.764766193427114</v>
      </c>
    </row>
    <row r="1707" spans="1:1" x14ac:dyDescent="0.25">
      <c r="A1707">
        <v>44.715407768758205</v>
      </c>
    </row>
    <row r="1708" spans="1:1" x14ac:dyDescent="0.25">
      <c r="A1708">
        <v>44.73554693044278</v>
      </c>
    </row>
    <row r="1709" spans="1:1" x14ac:dyDescent="0.25">
      <c r="A1709">
        <v>42.215864888861361</v>
      </c>
    </row>
    <row r="1710" spans="1:1" x14ac:dyDescent="0.25">
      <c r="A1710">
        <v>44.582552613517286</v>
      </c>
    </row>
    <row r="1711" spans="1:1" x14ac:dyDescent="0.25">
      <c r="A1711">
        <v>45.125899515993837</v>
      </c>
    </row>
    <row r="1712" spans="1:1" x14ac:dyDescent="0.25">
      <c r="A1712">
        <v>45.091663904188451</v>
      </c>
    </row>
    <row r="1713" spans="1:1" x14ac:dyDescent="0.25">
      <c r="A1713">
        <v>44.585090093577477</v>
      </c>
    </row>
    <row r="1714" spans="1:1" x14ac:dyDescent="0.25">
      <c r="A1714">
        <v>40.968203731448682</v>
      </c>
    </row>
    <row r="1715" spans="1:1" x14ac:dyDescent="0.25">
      <c r="A1715">
        <v>45.466293476497206</v>
      </c>
    </row>
    <row r="1716" spans="1:1" x14ac:dyDescent="0.25">
      <c r="A1716">
        <v>44.67411213427377</v>
      </c>
    </row>
    <row r="1717" spans="1:1" x14ac:dyDescent="0.25">
      <c r="A1717">
        <v>44.588369486791642</v>
      </c>
    </row>
    <row r="1718" spans="1:1" x14ac:dyDescent="0.25">
      <c r="A1718">
        <v>44.706273902844131</v>
      </c>
    </row>
    <row r="1719" spans="1:1" x14ac:dyDescent="0.25">
      <c r="A1719">
        <v>45.532694338669778</v>
      </c>
    </row>
    <row r="1720" spans="1:1" x14ac:dyDescent="0.25">
      <c r="A1720">
        <v>41.005506961525022</v>
      </c>
    </row>
    <row r="1721" spans="1:1" x14ac:dyDescent="0.25">
      <c r="A1721">
        <v>41.415872738765238</v>
      </c>
    </row>
    <row r="1722" spans="1:1" x14ac:dyDescent="0.25">
      <c r="A1722">
        <v>44.482689070043563</v>
      </c>
    </row>
    <row r="1723" spans="1:1" x14ac:dyDescent="0.25">
      <c r="A1723">
        <v>45.141009257861974</v>
      </c>
    </row>
    <row r="1724" spans="1:1" x14ac:dyDescent="0.25">
      <c r="A1724">
        <v>43.561470362092706</v>
      </c>
    </row>
    <row r="1725" spans="1:1" x14ac:dyDescent="0.25">
      <c r="A1725">
        <v>45.75418206191209</v>
      </c>
    </row>
    <row r="1726" spans="1:1" x14ac:dyDescent="0.25">
      <c r="A1726">
        <v>44.414530508161306</v>
      </c>
    </row>
    <row r="1727" spans="1:1" x14ac:dyDescent="0.25">
      <c r="A1727">
        <v>45.174215313407601</v>
      </c>
    </row>
    <row r="1728" spans="1:1" x14ac:dyDescent="0.25">
      <c r="A1728">
        <v>45.156193458605827</v>
      </c>
    </row>
    <row r="1729" spans="1:1" x14ac:dyDescent="0.25">
      <c r="A1729">
        <v>44.754358930457919</v>
      </c>
    </row>
    <row r="1730" spans="1:1" x14ac:dyDescent="0.25">
      <c r="A1730">
        <v>45.14908965268436</v>
      </c>
    </row>
    <row r="1731" spans="1:1" x14ac:dyDescent="0.25">
      <c r="A1731">
        <v>41.518639160767883</v>
      </c>
    </row>
    <row r="1732" spans="1:1" x14ac:dyDescent="0.25">
      <c r="A1732">
        <v>43.762949982984097</v>
      </c>
    </row>
    <row r="1733" spans="1:1" x14ac:dyDescent="0.25">
      <c r="A1733">
        <v>43.09442724349001</v>
      </c>
    </row>
    <row r="1734" spans="1:1" x14ac:dyDescent="0.25">
      <c r="A1734">
        <v>44.253943253766508</v>
      </c>
    </row>
    <row r="1735" spans="1:1" x14ac:dyDescent="0.25">
      <c r="A1735">
        <v>43.853327867462305</v>
      </c>
    </row>
    <row r="1736" spans="1:1" x14ac:dyDescent="0.25">
      <c r="A1736">
        <v>42.896055100020199</v>
      </c>
    </row>
    <row r="1737" spans="1:1" x14ac:dyDescent="0.25">
      <c r="A1737">
        <v>43.414667993309799</v>
      </c>
    </row>
    <row r="1738" spans="1:1" x14ac:dyDescent="0.25">
      <c r="A1738">
        <v>45.195419062276869</v>
      </c>
    </row>
    <row r="1739" spans="1:1" x14ac:dyDescent="0.25">
      <c r="A1739">
        <v>44.122980416043639</v>
      </c>
    </row>
    <row r="1740" spans="1:1" x14ac:dyDescent="0.25">
      <c r="A1740">
        <v>44.280766892621337</v>
      </c>
    </row>
    <row r="1741" spans="1:1" x14ac:dyDescent="0.25">
      <c r="A1741">
        <v>44.617246063543675</v>
      </c>
    </row>
    <row r="1742" spans="1:1" x14ac:dyDescent="0.25">
      <c r="A1742">
        <v>43.408414776864824</v>
      </c>
    </row>
    <row r="1743" spans="1:1" x14ac:dyDescent="0.25">
      <c r="A1743">
        <v>43.551698096812068</v>
      </c>
    </row>
    <row r="1744" spans="1:1" x14ac:dyDescent="0.25">
      <c r="A1744">
        <v>44.54139242234853</v>
      </c>
    </row>
    <row r="1745" spans="1:1" x14ac:dyDescent="0.25">
      <c r="A1745">
        <v>44.592692063780454</v>
      </c>
    </row>
    <row r="1746" spans="1:1" x14ac:dyDescent="0.25">
      <c r="A1746">
        <v>45.509053554872629</v>
      </c>
    </row>
    <row r="1747" spans="1:1" x14ac:dyDescent="0.25">
      <c r="A1747">
        <v>41.089042699388713</v>
      </c>
    </row>
    <row r="1748" spans="1:1" x14ac:dyDescent="0.25">
      <c r="A1748">
        <v>44.12295673616412</v>
      </c>
    </row>
    <row r="1749" spans="1:1" x14ac:dyDescent="0.25">
      <c r="A1749">
        <v>44.530771063251258</v>
      </c>
    </row>
    <row r="1750" spans="1:1" x14ac:dyDescent="0.25">
      <c r="A1750">
        <v>43.616856848839554</v>
      </c>
    </row>
    <row r="1751" spans="1:1" x14ac:dyDescent="0.25">
      <c r="A1751">
        <v>41.139367042762281</v>
      </c>
    </row>
    <row r="1752" spans="1:1" x14ac:dyDescent="0.25">
      <c r="A1752">
        <v>42.95530432692766</v>
      </c>
    </row>
    <row r="1753" spans="1:1" x14ac:dyDescent="0.25">
      <c r="A1753">
        <v>44.633241028033645</v>
      </c>
    </row>
    <row r="1754" spans="1:1" x14ac:dyDescent="0.25">
      <c r="A1754">
        <v>43.487463005009204</v>
      </c>
    </row>
    <row r="1755" spans="1:1" x14ac:dyDescent="0.25">
      <c r="A1755">
        <v>45.330063959831925</v>
      </c>
    </row>
    <row r="1756" spans="1:1" x14ac:dyDescent="0.25">
      <c r="A1756">
        <v>43.971043993658242</v>
      </c>
    </row>
    <row r="1757" spans="1:1" x14ac:dyDescent="0.25">
      <c r="A1757">
        <v>43.826347991216245</v>
      </c>
    </row>
    <row r="1758" spans="1:1" x14ac:dyDescent="0.25">
      <c r="A1758">
        <v>43.761352130013677</v>
      </c>
    </row>
    <row r="1759" spans="1:1" x14ac:dyDescent="0.25">
      <c r="A1759">
        <v>44.08419109214762</v>
      </c>
    </row>
    <row r="1760" spans="1:1" x14ac:dyDescent="0.25">
      <c r="A1760">
        <v>44.775727402890119</v>
      </c>
    </row>
    <row r="1761" spans="1:1" x14ac:dyDescent="0.25">
      <c r="A1761">
        <v>44.830070885531036</v>
      </c>
    </row>
    <row r="1762" spans="1:1" x14ac:dyDescent="0.25">
      <c r="A1762">
        <v>45.123100710619511</v>
      </c>
    </row>
    <row r="1763" spans="1:1" x14ac:dyDescent="0.25">
      <c r="A1763">
        <v>45.571644195123824</v>
      </c>
    </row>
    <row r="1764" spans="1:1" x14ac:dyDescent="0.25">
      <c r="A1764">
        <v>44.807878081509266</v>
      </c>
    </row>
    <row r="1765" spans="1:1" x14ac:dyDescent="0.25">
      <c r="A1765">
        <v>44.65083432451484</v>
      </c>
    </row>
    <row r="1766" spans="1:1" x14ac:dyDescent="0.25">
      <c r="A1766">
        <v>42.012238624217034</v>
      </c>
    </row>
    <row r="1767" spans="1:1" x14ac:dyDescent="0.25">
      <c r="A1767">
        <v>44.264402450117913</v>
      </c>
    </row>
    <row r="1768" spans="1:1" x14ac:dyDescent="0.25">
      <c r="A1768">
        <v>41.319338533279328</v>
      </c>
    </row>
    <row r="1769" spans="1:1" x14ac:dyDescent="0.25">
      <c r="A1769">
        <v>43.696686084594845</v>
      </c>
    </row>
    <row r="1770" spans="1:1" x14ac:dyDescent="0.25">
      <c r="A1770">
        <v>44.183076852640745</v>
      </c>
    </row>
    <row r="1771" spans="1:1" x14ac:dyDescent="0.25">
      <c r="A1771">
        <v>45.75906754962039</v>
      </c>
    </row>
    <row r="1772" spans="1:1" x14ac:dyDescent="0.25">
      <c r="A1772">
        <v>44.63483936002487</v>
      </c>
    </row>
    <row r="1773" spans="1:1" x14ac:dyDescent="0.25">
      <c r="A1773">
        <v>45.170817077846586</v>
      </c>
    </row>
    <row r="1774" spans="1:1" x14ac:dyDescent="0.25">
      <c r="A1774">
        <v>43.877382960098295</v>
      </c>
    </row>
    <row r="1775" spans="1:1" x14ac:dyDescent="0.25">
      <c r="A1775">
        <v>45.60599321125072</v>
      </c>
    </row>
    <row r="1776" spans="1:1" x14ac:dyDescent="0.25">
      <c r="A1776">
        <v>44.968163385019153</v>
      </c>
    </row>
    <row r="1777" spans="1:1" x14ac:dyDescent="0.25">
      <c r="A1777">
        <v>45.619089841845216</v>
      </c>
    </row>
    <row r="1778" spans="1:1" x14ac:dyDescent="0.25">
      <c r="A1778">
        <v>44.435237189752165</v>
      </c>
    </row>
    <row r="1779" spans="1:1" x14ac:dyDescent="0.25">
      <c r="A1779">
        <v>45.277523223334107</v>
      </c>
    </row>
    <row r="1780" spans="1:1" x14ac:dyDescent="0.25">
      <c r="A1780">
        <v>44.940593225594696</v>
      </c>
    </row>
    <row r="1781" spans="1:1" x14ac:dyDescent="0.25">
      <c r="A1781">
        <v>41.384075077530476</v>
      </c>
    </row>
    <row r="1782" spans="1:1" x14ac:dyDescent="0.25">
      <c r="A1782">
        <v>44.047532827220174</v>
      </c>
    </row>
    <row r="1783" spans="1:1" x14ac:dyDescent="0.25">
      <c r="A1783">
        <v>45.269821365467607</v>
      </c>
    </row>
    <row r="1784" spans="1:1" x14ac:dyDescent="0.25">
      <c r="A1784">
        <v>43.974767523279873</v>
      </c>
    </row>
    <row r="1785" spans="1:1" x14ac:dyDescent="0.25">
      <c r="A1785">
        <v>45.769244023539457</v>
      </c>
    </row>
    <row r="1786" spans="1:1" x14ac:dyDescent="0.25">
      <c r="A1786">
        <v>44.565574541668774</v>
      </c>
    </row>
    <row r="1787" spans="1:1" x14ac:dyDescent="0.25">
      <c r="A1787">
        <v>44.09421401836029</v>
      </c>
    </row>
    <row r="1788" spans="1:1" x14ac:dyDescent="0.25">
      <c r="A1788">
        <v>42.62220387859729</v>
      </c>
    </row>
    <row r="1789" spans="1:1" x14ac:dyDescent="0.25">
      <c r="A1789">
        <v>44.67261601150274</v>
      </c>
    </row>
    <row r="1790" spans="1:1" x14ac:dyDescent="0.25">
      <c r="A1790">
        <v>44.656028853659897</v>
      </c>
    </row>
    <row r="1791" spans="1:1" x14ac:dyDescent="0.25">
      <c r="A1791">
        <v>45.730034444196463</v>
      </c>
    </row>
    <row r="1792" spans="1:1" x14ac:dyDescent="0.25">
      <c r="A1792">
        <v>44.5055622927838</v>
      </c>
    </row>
    <row r="1793" spans="1:1" x14ac:dyDescent="0.25">
      <c r="A1793">
        <v>45.274724417959781</v>
      </c>
    </row>
    <row r="1794" spans="1:1" x14ac:dyDescent="0.25">
      <c r="A1794">
        <v>45.030852116402833</v>
      </c>
    </row>
    <row r="1795" spans="1:1" x14ac:dyDescent="0.25">
      <c r="A1795">
        <v>42.120129009752453</v>
      </c>
    </row>
    <row r="1796" spans="1:1" x14ac:dyDescent="0.25">
      <c r="A1796">
        <v>43.102590853049101</v>
      </c>
    </row>
    <row r="1797" spans="1:1" x14ac:dyDescent="0.25">
      <c r="A1797">
        <v>40.817440608234527</v>
      </c>
    </row>
    <row r="1798" spans="1:1" x14ac:dyDescent="0.25">
      <c r="A1798">
        <v>43.042482422713547</v>
      </c>
    </row>
    <row r="1799" spans="1:1" x14ac:dyDescent="0.25">
      <c r="A1799">
        <v>44.390810430208596</v>
      </c>
    </row>
    <row r="1800" spans="1:1" x14ac:dyDescent="0.25">
      <c r="A1800">
        <v>45.06301403989297</v>
      </c>
    </row>
    <row r="1801" spans="1:1" x14ac:dyDescent="0.25">
      <c r="A1801">
        <v>43.866753244538934</v>
      </c>
    </row>
    <row r="1802" spans="1:1" x14ac:dyDescent="0.25">
      <c r="A1802">
        <v>45.575841963127523</v>
      </c>
    </row>
    <row r="1803" spans="1:1" x14ac:dyDescent="0.25">
      <c r="A1803">
        <v>45.167533646902832</v>
      </c>
    </row>
    <row r="1804" spans="1:1" x14ac:dyDescent="0.25">
      <c r="A1804">
        <v>44.062365430039527</v>
      </c>
    </row>
    <row r="1805" spans="1:1" x14ac:dyDescent="0.25">
      <c r="A1805">
        <v>45.000543851341781</v>
      </c>
    </row>
    <row r="1806" spans="1:1" x14ac:dyDescent="0.25">
      <c r="A1806">
        <v>41.713861419123887</v>
      </c>
    </row>
    <row r="1807" spans="1:1" x14ac:dyDescent="0.25">
      <c r="A1807">
        <v>41.652663555779192</v>
      </c>
    </row>
    <row r="1808" spans="1:1" x14ac:dyDescent="0.25">
      <c r="A1808">
        <v>44.927718126964926</v>
      </c>
    </row>
    <row r="1809" spans="1:1" x14ac:dyDescent="0.25">
      <c r="A1809">
        <v>44.506230420907883</v>
      </c>
    </row>
    <row r="1810" spans="1:1" x14ac:dyDescent="0.25">
      <c r="A1810">
        <v>43.102139678603557</v>
      </c>
    </row>
    <row r="1811" spans="1:1" x14ac:dyDescent="0.25">
      <c r="A1811">
        <v>45.740054119729905</v>
      </c>
    </row>
    <row r="1812" spans="1:1" x14ac:dyDescent="0.25">
      <c r="A1812">
        <v>42.016334931586918</v>
      </c>
    </row>
    <row r="1813" spans="1:1" x14ac:dyDescent="0.25">
      <c r="A1813">
        <v>45.807761157179833</v>
      </c>
    </row>
    <row r="1814" spans="1:1" x14ac:dyDescent="0.25">
      <c r="A1814">
        <v>43.491340394620629</v>
      </c>
    </row>
    <row r="1815" spans="1:1" x14ac:dyDescent="0.25">
      <c r="A1815">
        <v>45.505243490149439</v>
      </c>
    </row>
    <row r="1816" spans="1:1" x14ac:dyDescent="0.25">
      <c r="A1816">
        <v>43.530023352485124</v>
      </c>
    </row>
    <row r="1817" spans="1:1" x14ac:dyDescent="0.25">
      <c r="A1817">
        <v>44.547050250164688</v>
      </c>
    </row>
    <row r="1818" spans="1:1" x14ac:dyDescent="0.25">
      <c r="A1818">
        <v>45.260850550824614</v>
      </c>
    </row>
    <row r="1819" spans="1:1" x14ac:dyDescent="0.25">
      <c r="A1819">
        <v>44.07579817266366</v>
      </c>
    </row>
    <row r="1820" spans="1:1" x14ac:dyDescent="0.25">
      <c r="A1820">
        <v>44.038533579113157</v>
      </c>
    </row>
    <row r="1821" spans="1:1" x14ac:dyDescent="0.25">
      <c r="A1821">
        <v>41.654011269176635</v>
      </c>
    </row>
    <row r="1822" spans="1:1" x14ac:dyDescent="0.25">
      <c r="A1822">
        <v>44.411582912189928</v>
      </c>
    </row>
    <row r="1823" spans="1:1" x14ac:dyDescent="0.25">
      <c r="A1823">
        <v>45.247836953553112</v>
      </c>
    </row>
    <row r="1824" spans="1:1" x14ac:dyDescent="0.25">
      <c r="A1824">
        <v>45.027198950090167</v>
      </c>
    </row>
    <row r="1825" spans="1:1" x14ac:dyDescent="0.25">
      <c r="A1825">
        <v>44.674324398395925</v>
      </c>
    </row>
    <row r="1826" spans="1:1" x14ac:dyDescent="0.25">
      <c r="A1826">
        <v>38.524388598852873</v>
      </c>
    </row>
    <row r="1827" spans="1:1" x14ac:dyDescent="0.25">
      <c r="A1827">
        <v>41.393528683811276</v>
      </c>
    </row>
    <row r="1828" spans="1:1" x14ac:dyDescent="0.25">
      <c r="A1828">
        <v>44.970164820169686</v>
      </c>
    </row>
    <row r="1829" spans="1:1" x14ac:dyDescent="0.25">
      <c r="A1829">
        <v>44.620417732453134</v>
      </c>
    </row>
    <row r="1830" spans="1:1" x14ac:dyDescent="0.25">
      <c r="A1830">
        <v>44.341106232202321</v>
      </c>
    </row>
    <row r="1831" spans="1:1" x14ac:dyDescent="0.25">
      <c r="A1831">
        <v>42.814184577734437</v>
      </c>
    </row>
    <row r="1832" spans="1:1" x14ac:dyDescent="0.25">
      <c r="A1832">
        <v>45.391660300312218</v>
      </c>
    </row>
    <row r="1833" spans="1:1" x14ac:dyDescent="0.25">
      <c r="A1833">
        <v>43.2268805597786</v>
      </c>
    </row>
    <row r="1834" spans="1:1" x14ac:dyDescent="0.25">
      <c r="A1834">
        <v>44.771372928133367</v>
      </c>
    </row>
    <row r="1835" spans="1:1" x14ac:dyDescent="0.25">
      <c r="A1835">
        <v>45.144951093593598</v>
      </c>
    </row>
    <row r="1836" spans="1:1" x14ac:dyDescent="0.25">
      <c r="A1836">
        <v>43.102590853049072</v>
      </c>
    </row>
    <row r="1837" spans="1:1" x14ac:dyDescent="0.25">
      <c r="A1837">
        <v>41.245870320975008</v>
      </c>
    </row>
    <row r="1838" spans="1:1" x14ac:dyDescent="0.25">
      <c r="A1838">
        <v>44.223773588458897</v>
      </c>
    </row>
    <row r="1839" spans="1:1" x14ac:dyDescent="0.25">
      <c r="A1839">
        <v>42.538328993623345</v>
      </c>
    </row>
    <row r="1840" spans="1:1" x14ac:dyDescent="0.25">
      <c r="A1840">
        <v>41.294407727256953</v>
      </c>
    </row>
    <row r="1841" spans="1:1" x14ac:dyDescent="0.25">
      <c r="A1841">
        <v>45.635023623310865</v>
      </c>
    </row>
    <row r="1842" spans="1:1" x14ac:dyDescent="0.25">
      <c r="A1842">
        <v>40.885483009824931</v>
      </c>
    </row>
    <row r="1843" spans="1:1" x14ac:dyDescent="0.25">
      <c r="A1843">
        <v>45.579883369804236</v>
      </c>
    </row>
    <row r="1844" spans="1:1" x14ac:dyDescent="0.25">
      <c r="A1844">
        <v>44.531291151939392</v>
      </c>
    </row>
    <row r="1845" spans="1:1" x14ac:dyDescent="0.25">
      <c r="A1845">
        <v>43.536541737108323</v>
      </c>
    </row>
    <row r="1846" spans="1:1" x14ac:dyDescent="0.25">
      <c r="A1846">
        <v>41.124775592904868</v>
      </c>
    </row>
    <row r="1847" spans="1:1" x14ac:dyDescent="0.25">
      <c r="A1847">
        <v>44.628104424648285</v>
      </c>
    </row>
    <row r="1848" spans="1:1" x14ac:dyDescent="0.25">
      <c r="A1848">
        <v>43.670627369657012</v>
      </c>
    </row>
    <row r="1849" spans="1:1" x14ac:dyDescent="0.25">
      <c r="A1849">
        <v>42.554682490519852</v>
      </c>
    </row>
    <row r="1850" spans="1:1" x14ac:dyDescent="0.25">
      <c r="A1850">
        <v>44.287234980163575</v>
      </c>
    </row>
    <row r="1851" spans="1:1" x14ac:dyDescent="0.25">
      <c r="A1851">
        <v>41.23566014934319</v>
      </c>
    </row>
    <row r="1852" spans="1:1" x14ac:dyDescent="0.25">
      <c r="A1852">
        <v>44.656028853659897</v>
      </c>
    </row>
    <row r="1853" spans="1:1" x14ac:dyDescent="0.25">
      <c r="A1853">
        <v>44.831958346621128</v>
      </c>
    </row>
    <row r="1854" spans="1:1" x14ac:dyDescent="0.25">
      <c r="A1854">
        <v>43.326146347242769</v>
      </c>
    </row>
    <row r="1855" spans="1:1" x14ac:dyDescent="0.25">
      <c r="A1855">
        <v>45.271027090243606</v>
      </c>
    </row>
    <row r="1856" spans="1:1" x14ac:dyDescent="0.25">
      <c r="A1856">
        <v>44.970756739194272</v>
      </c>
    </row>
    <row r="1857" spans="1:1" x14ac:dyDescent="0.25">
      <c r="A1857">
        <v>41.640433861175687</v>
      </c>
    </row>
    <row r="1858" spans="1:1" x14ac:dyDescent="0.25">
      <c r="A1858">
        <v>44.755422856340054</v>
      </c>
    </row>
    <row r="1859" spans="1:1" x14ac:dyDescent="0.25">
      <c r="A1859">
        <v>45.138016606962623</v>
      </c>
    </row>
    <row r="1860" spans="1:1" x14ac:dyDescent="0.25">
      <c r="A1860">
        <v>41.268196671926589</v>
      </c>
    </row>
    <row r="1861" spans="1:1" x14ac:dyDescent="0.25">
      <c r="A1861">
        <v>44.154796728397905</v>
      </c>
    </row>
    <row r="1862" spans="1:1" x14ac:dyDescent="0.25">
      <c r="A1862">
        <v>45.362586107611833</v>
      </c>
    </row>
    <row r="1863" spans="1:1" x14ac:dyDescent="0.25">
      <c r="A1863">
        <v>44.564959317036092</v>
      </c>
    </row>
    <row r="1864" spans="1:1" x14ac:dyDescent="0.25">
      <c r="A1864">
        <v>44.478080223990887</v>
      </c>
    </row>
    <row r="1865" spans="1:1" x14ac:dyDescent="0.25">
      <c r="A1865">
        <v>44.012396822917403</v>
      </c>
    </row>
    <row r="1866" spans="1:1" x14ac:dyDescent="0.25">
      <c r="A1866">
        <v>41.719419529102503</v>
      </c>
    </row>
    <row r="1867" spans="1:1" x14ac:dyDescent="0.25">
      <c r="A1867">
        <v>44.096843659847885</v>
      </c>
    </row>
    <row r="1868" spans="1:1" x14ac:dyDescent="0.25">
      <c r="A1868">
        <v>42.058586765865208</v>
      </c>
    </row>
    <row r="1869" spans="1:1" x14ac:dyDescent="0.25">
      <c r="A1869">
        <v>43.732796499435544</v>
      </c>
    </row>
    <row r="1870" spans="1:1" x14ac:dyDescent="0.25">
      <c r="A1870">
        <v>44.602249889531045</v>
      </c>
    </row>
    <row r="1871" spans="1:1" x14ac:dyDescent="0.25">
      <c r="A1871">
        <v>44.674587939501315</v>
      </c>
    </row>
    <row r="1872" spans="1:1" x14ac:dyDescent="0.25">
      <c r="A1872">
        <v>44.551747097845528</v>
      </c>
    </row>
    <row r="1873" spans="1:1" x14ac:dyDescent="0.25">
      <c r="A1873">
        <v>44.82793867686847</v>
      </c>
    </row>
    <row r="1874" spans="1:1" x14ac:dyDescent="0.25">
      <c r="A1874">
        <v>45.265891506096452</v>
      </c>
    </row>
    <row r="1875" spans="1:1" x14ac:dyDescent="0.25">
      <c r="A1875">
        <v>45.69936056876621</v>
      </c>
    </row>
    <row r="1876" spans="1:1" x14ac:dyDescent="0.25">
      <c r="A1876">
        <v>44.279459355460254</v>
      </c>
    </row>
    <row r="1877" spans="1:1" x14ac:dyDescent="0.25">
      <c r="A1877">
        <v>43.547710003220502</v>
      </c>
    </row>
    <row r="1878" spans="1:1" x14ac:dyDescent="0.25">
      <c r="A1878">
        <v>44.488516965370714</v>
      </c>
    </row>
    <row r="1879" spans="1:1" x14ac:dyDescent="0.25">
      <c r="A1879">
        <v>44.338552001609507</v>
      </c>
    </row>
    <row r="1880" spans="1:1" x14ac:dyDescent="0.25">
      <c r="A1880">
        <v>45.366724900467219</v>
      </c>
    </row>
    <row r="1881" spans="1:1" x14ac:dyDescent="0.25">
      <c r="A1881">
        <v>44.334488969282773</v>
      </c>
    </row>
    <row r="1882" spans="1:1" x14ac:dyDescent="0.25">
      <c r="A1882">
        <v>41.222694023346932</v>
      </c>
    </row>
    <row r="1883" spans="1:1" x14ac:dyDescent="0.25">
      <c r="A1883">
        <v>44.590703087872832</v>
      </c>
    </row>
    <row r="1884" spans="1:1" x14ac:dyDescent="0.25">
      <c r="A1884">
        <v>43.764178861437706</v>
      </c>
    </row>
    <row r="1885" spans="1:1" x14ac:dyDescent="0.25">
      <c r="A1885">
        <v>44.07558437557465</v>
      </c>
    </row>
    <row r="1886" spans="1:1" x14ac:dyDescent="0.25">
      <c r="A1886">
        <v>43.612455961001963</v>
      </c>
    </row>
    <row r="1887" spans="1:1" x14ac:dyDescent="0.25">
      <c r="A1887">
        <v>44.20866798043668</v>
      </c>
    </row>
    <row r="1888" spans="1:1" x14ac:dyDescent="0.25">
      <c r="A1888">
        <v>45.414202465100047</v>
      </c>
    </row>
    <row r="1889" spans="1:1" x14ac:dyDescent="0.25">
      <c r="A1889">
        <v>44.530149277751562</v>
      </c>
    </row>
    <row r="1890" spans="1:1" x14ac:dyDescent="0.25">
      <c r="A1890">
        <v>44.187766542192605</v>
      </c>
    </row>
    <row r="1891" spans="1:1" x14ac:dyDescent="0.25">
      <c r="A1891">
        <v>44.628148708108846</v>
      </c>
    </row>
    <row r="1892" spans="1:1" x14ac:dyDescent="0.25">
      <c r="A1892">
        <v>45.598971706316888</v>
      </c>
    </row>
    <row r="1893" spans="1:1" x14ac:dyDescent="0.25">
      <c r="A1893">
        <v>43.130628052626697</v>
      </c>
    </row>
    <row r="1894" spans="1:1" x14ac:dyDescent="0.25">
      <c r="A1894">
        <v>44.252576348221126</v>
      </c>
    </row>
    <row r="1895" spans="1:1" x14ac:dyDescent="0.25">
      <c r="A1895">
        <v>42.634713873793331</v>
      </c>
    </row>
    <row r="1896" spans="1:1" x14ac:dyDescent="0.25">
      <c r="A1896">
        <v>45.128763813862207</v>
      </c>
    </row>
    <row r="1897" spans="1:1" x14ac:dyDescent="0.25">
      <c r="A1897">
        <v>45.169142434869201</v>
      </c>
    </row>
    <row r="1898" spans="1:1" x14ac:dyDescent="0.25">
      <c r="A1898">
        <v>41.437427586813122</v>
      </c>
    </row>
    <row r="1899" spans="1:1" x14ac:dyDescent="0.25">
      <c r="A1899">
        <v>45.008055614326835</v>
      </c>
    </row>
    <row r="1900" spans="1:1" x14ac:dyDescent="0.25">
      <c r="A1900">
        <v>45.320512712373763</v>
      </c>
    </row>
    <row r="1901" spans="1:1" x14ac:dyDescent="0.25">
      <c r="A1901">
        <v>42.016037726999699</v>
      </c>
    </row>
    <row r="1902" spans="1:1" x14ac:dyDescent="0.25">
      <c r="A1902">
        <v>42.538328993623345</v>
      </c>
    </row>
    <row r="1903" spans="1:1" x14ac:dyDescent="0.25">
      <c r="A1903">
        <v>41.152580057993951</v>
      </c>
    </row>
    <row r="1904" spans="1:1" x14ac:dyDescent="0.25">
      <c r="A1904">
        <v>45.199045781376569</v>
      </c>
    </row>
    <row r="1905" spans="1:1" x14ac:dyDescent="0.25">
      <c r="A1905">
        <v>41.88706940338588</v>
      </c>
    </row>
    <row r="1906" spans="1:1" x14ac:dyDescent="0.25">
      <c r="A1906">
        <v>41.637800473385838</v>
      </c>
    </row>
    <row r="1907" spans="1:1" x14ac:dyDescent="0.25">
      <c r="A1907">
        <v>44.786630047455283</v>
      </c>
    </row>
    <row r="1908" spans="1:1" x14ac:dyDescent="0.25">
      <c r="A1908">
        <v>45.069861403422983</v>
      </c>
    </row>
    <row r="1909" spans="1:1" x14ac:dyDescent="0.25">
      <c r="A1909">
        <v>44.767798021533757</v>
      </c>
    </row>
    <row r="1910" spans="1:1" x14ac:dyDescent="0.25">
      <c r="A1910">
        <v>45.150044962585064</v>
      </c>
    </row>
    <row r="1911" spans="1:1" x14ac:dyDescent="0.25">
      <c r="A1911">
        <v>41.237173416684719</v>
      </c>
    </row>
    <row r="1912" spans="1:1" x14ac:dyDescent="0.25">
      <c r="A1912">
        <v>41.183950910358639</v>
      </c>
    </row>
    <row r="1913" spans="1:1" x14ac:dyDescent="0.25">
      <c r="A1913">
        <v>45.030971822894159</v>
      </c>
    </row>
    <row r="1914" spans="1:1" x14ac:dyDescent="0.25">
      <c r="A1914">
        <v>44.440752982275846</v>
      </c>
    </row>
    <row r="1915" spans="1:1" x14ac:dyDescent="0.25">
      <c r="A1915">
        <v>42.271675502527955</v>
      </c>
    </row>
    <row r="1916" spans="1:1" x14ac:dyDescent="0.25">
      <c r="A1916">
        <v>44.750477665132614</v>
      </c>
    </row>
    <row r="1917" spans="1:1" x14ac:dyDescent="0.25">
      <c r="A1917">
        <v>45.18590914849451</v>
      </c>
    </row>
    <row r="1918" spans="1:1" x14ac:dyDescent="0.25">
      <c r="A1918">
        <v>45.243112052721919</v>
      </c>
    </row>
    <row r="1919" spans="1:1" x14ac:dyDescent="0.25">
      <c r="A1919">
        <v>45.337387587044567</v>
      </c>
    </row>
    <row r="1920" spans="1:1" x14ac:dyDescent="0.25">
      <c r="A1920">
        <v>44.509061334564713</v>
      </c>
    </row>
    <row r="1921" spans="1:1" x14ac:dyDescent="0.25">
      <c r="A1921">
        <v>44.287234980163547</v>
      </c>
    </row>
    <row r="1922" spans="1:1" x14ac:dyDescent="0.25">
      <c r="A1922">
        <v>43.307222385807485</v>
      </c>
    </row>
    <row r="1923" spans="1:1" x14ac:dyDescent="0.25">
      <c r="A1923">
        <v>45.189937191892746</v>
      </c>
    </row>
    <row r="1924" spans="1:1" x14ac:dyDescent="0.25">
      <c r="A1924">
        <v>45.163562391063479</v>
      </c>
    </row>
    <row r="1925" spans="1:1" x14ac:dyDescent="0.25">
      <c r="A1925">
        <v>43.352010663733481</v>
      </c>
    </row>
    <row r="1926" spans="1:1" x14ac:dyDescent="0.25">
      <c r="A1926">
        <v>41.360909686609773</v>
      </c>
    </row>
    <row r="1927" spans="1:1" x14ac:dyDescent="0.25">
      <c r="A1927">
        <v>43.605724001762034</v>
      </c>
    </row>
    <row r="1928" spans="1:1" x14ac:dyDescent="0.25">
      <c r="A1928">
        <v>44.396791999203714</v>
      </c>
    </row>
    <row r="1929" spans="1:1" x14ac:dyDescent="0.25">
      <c r="A1929">
        <v>43.594754045509426</v>
      </c>
    </row>
    <row r="1930" spans="1:1" x14ac:dyDescent="0.25">
      <c r="A1930">
        <v>45.474161368112412</v>
      </c>
    </row>
    <row r="1931" spans="1:1" x14ac:dyDescent="0.25">
      <c r="A1931">
        <v>43.612455961001963</v>
      </c>
    </row>
    <row r="1932" spans="1:1" x14ac:dyDescent="0.25">
      <c r="A1932">
        <v>44.619133524633739</v>
      </c>
    </row>
    <row r="1933" spans="1:1" x14ac:dyDescent="0.25">
      <c r="A1933">
        <v>45.736555757238271</v>
      </c>
    </row>
    <row r="1934" spans="1:1" x14ac:dyDescent="0.25">
      <c r="A1934">
        <v>43.9006928625043</v>
      </c>
    </row>
    <row r="1935" spans="1:1" x14ac:dyDescent="0.25">
      <c r="A1935">
        <v>45.82288166818249</v>
      </c>
    </row>
    <row r="1936" spans="1:1" x14ac:dyDescent="0.25">
      <c r="A1936">
        <v>43.779027698166665</v>
      </c>
    </row>
    <row r="1937" spans="1:1" x14ac:dyDescent="0.25">
      <c r="A1937">
        <v>41.814151880206794</v>
      </c>
    </row>
    <row r="1938" spans="1:1" x14ac:dyDescent="0.25">
      <c r="A1938">
        <v>44.281963300132929</v>
      </c>
    </row>
    <row r="1939" spans="1:1" x14ac:dyDescent="0.25">
      <c r="A1939">
        <v>45.209082301484855</v>
      </c>
    </row>
    <row r="1940" spans="1:1" x14ac:dyDescent="0.25">
      <c r="A1940">
        <v>41.24306773118883</v>
      </c>
    </row>
    <row r="1941" spans="1:1" x14ac:dyDescent="0.25">
      <c r="A1941">
        <v>42.751723728516815</v>
      </c>
    </row>
    <row r="1942" spans="1:1" x14ac:dyDescent="0.25">
      <c r="A1942">
        <v>41.91312367251146</v>
      </c>
    </row>
    <row r="1943" spans="1:1" x14ac:dyDescent="0.25">
      <c r="A1943">
        <v>44.927404508776817</v>
      </c>
    </row>
    <row r="1944" spans="1:1" x14ac:dyDescent="0.25">
      <c r="A1944">
        <v>45.091663904188451</v>
      </c>
    </row>
    <row r="1945" spans="1:1" x14ac:dyDescent="0.25">
      <c r="A1945">
        <v>44.418355564763132</v>
      </c>
    </row>
    <row r="1946" spans="1:1" x14ac:dyDescent="0.25">
      <c r="A1946">
        <v>44.109259584424137</v>
      </c>
    </row>
    <row r="1947" spans="1:1" x14ac:dyDescent="0.25">
      <c r="A1947">
        <v>44.392087539186598</v>
      </c>
    </row>
    <row r="1948" spans="1:1" x14ac:dyDescent="0.25">
      <c r="A1948">
        <v>43.09442724349001</v>
      </c>
    </row>
    <row r="1949" spans="1:1" x14ac:dyDescent="0.25">
      <c r="A1949">
        <v>41.988020318429527</v>
      </c>
    </row>
    <row r="1950" spans="1:1" x14ac:dyDescent="0.25">
      <c r="A1950">
        <v>45.872044838273347</v>
      </c>
    </row>
    <row r="1951" spans="1:1" x14ac:dyDescent="0.25">
      <c r="A1951">
        <v>43.546192062612683</v>
      </c>
    </row>
    <row r="1952" spans="1:1" x14ac:dyDescent="0.25">
      <c r="A1952">
        <v>43.444046448910591</v>
      </c>
    </row>
    <row r="1953" spans="1:1" x14ac:dyDescent="0.25">
      <c r="A1953">
        <v>44.455620236237046</v>
      </c>
    </row>
    <row r="1954" spans="1:1" x14ac:dyDescent="0.25">
      <c r="A1954">
        <v>42.404081851220134</v>
      </c>
    </row>
    <row r="1955" spans="1:1" x14ac:dyDescent="0.25">
      <c r="A1955">
        <v>45.895368680228771</v>
      </c>
    </row>
    <row r="1956" spans="1:1" x14ac:dyDescent="0.25">
      <c r="A1956">
        <v>44.545746101119668</v>
      </c>
    </row>
    <row r="1957" spans="1:1" x14ac:dyDescent="0.25">
      <c r="A1957">
        <v>43.156751999692169</v>
      </c>
    </row>
    <row r="1958" spans="1:1" x14ac:dyDescent="0.25">
      <c r="A1958">
        <v>44.797269150915056</v>
      </c>
    </row>
    <row r="1959" spans="1:1" x14ac:dyDescent="0.25">
      <c r="A1959">
        <v>42.618801874201118</v>
      </c>
    </row>
    <row r="1960" spans="1:1" x14ac:dyDescent="0.25">
      <c r="A1960">
        <v>44.766017676339267</v>
      </c>
    </row>
    <row r="1961" spans="1:1" x14ac:dyDescent="0.25">
      <c r="A1961">
        <v>44.881104891720263</v>
      </c>
    </row>
    <row r="1962" spans="1:1" x14ac:dyDescent="0.25">
      <c r="A1962">
        <v>42.700014718453737</v>
      </c>
    </row>
    <row r="1963" spans="1:1" x14ac:dyDescent="0.25">
      <c r="A1963">
        <v>45.122452668154388</v>
      </c>
    </row>
    <row r="1964" spans="1:1" x14ac:dyDescent="0.25">
      <c r="A1964">
        <v>43.612455961001963</v>
      </c>
    </row>
    <row r="1965" spans="1:1" x14ac:dyDescent="0.25">
      <c r="A1965">
        <v>43.165590347676989</v>
      </c>
    </row>
    <row r="1966" spans="1:1" x14ac:dyDescent="0.25">
      <c r="A1966">
        <v>44.06945652727407</v>
      </c>
    </row>
    <row r="1967" spans="1:1" x14ac:dyDescent="0.25">
      <c r="A1967">
        <v>44.620818374347152</v>
      </c>
    </row>
    <row r="1968" spans="1:1" x14ac:dyDescent="0.25">
      <c r="A1968">
        <v>44.576162693181395</v>
      </c>
    </row>
    <row r="1969" spans="1:1" x14ac:dyDescent="0.25">
      <c r="A1969">
        <v>42.549565001555862</v>
      </c>
    </row>
    <row r="1970" spans="1:1" x14ac:dyDescent="0.25">
      <c r="A1970">
        <v>45.252556880529347</v>
      </c>
    </row>
    <row r="1971" spans="1:1" x14ac:dyDescent="0.25">
      <c r="A1971">
        <v>44.701140333864871</v>
      </c>
    </row>
    <row r="1972" spans="1:1" x14ac:dyDescent="0.25">
      <c r="A1972">
        <v>45.2314803545312</v>
      </c>
    </row>
    <row r="1973" spans="1:1" x14ac:dyDescent="0.25">
      <c r="A1973">
        <v>41.33692204554206</v>
      </c>
    </row>
    <row r="1974" spans="1:1" x14ac:dyDescent="0.25">
      <c r="A1974">
        <v>44.126910826952162</v>
      </c>
    </row>
    <row r="1975" spans="1:1" x14ac:dyDescent="0.25">
      <c r="A1975">
        <v>44.986472249563604</v>
      </c>
    </row>
    <row r="1976" spans="1:1" x14ac:dyDescent="0.25">
      <c r="A1976">
        <v>41.941283235406132</v>
      </c>
    </row>
    <row r="1977" spans="1:1" x14ac:dyDescent="0.25">
      <c r="A1977">
        <v>45.594040664586871</v>
      </c>
    </row>
    <row r="1978" spans="1:1" x14ac:dyDescent="0.25">
      <c r="A1978">
        <v>43.595665732897608</v>
      </c>
    </row>
    <row r="1979" spans="1:1" x14ac:dyDescent="0.25">
      <c r="A1979">
        <v>45.59355958244106</v>
      </c>
    </row>
    <row r="1980" spans="1:1" x14ac:dyDescent="0.25">
      <c r="A1980">
        <v>44.617246063543675</v>
      </c>
    </row>
    <row r="1981" spans="1:1" x14ac:dyDescent="0.25">
      <c r="A1981">
        <v>43.826578310395625</v>
      </c>
    </row>
    <row r="1982" spans="1:1" x14ac:dyDescent="0.25">
      <c r="A1982">
        <v>44.686750840572891</v>
      </c>
    </row>
    <row r="1983" spans="1:1" x14ac:dyDescent="0.25">
      <c r="A1983">
        <v>45.251806193353382</v>
      </c>
    </row>
    <row r="1984" spans="1:1" x14ac:dyDescent="0.25">
      <c r="A1984">
        <v>41.665387701651838</v>
      </c>
    </row>
    <row r="1985" spans="1:1" x14ac:dyDescent="0.25">
      <c r="A1985">
        <v>43.065735320881664</v>
      </c>
    </row>
    <row r="1986" spans="1:1" x14ac:dyDescent="0.25">
      <c r="A1986">
        <v>45.846120802464426</v>
      </c>
    </row>
    <row r="1987" spans="1:1" x14ac:dyDescent="0.25">
      <c r="A1987">
        <v>45.006659630574049</v>
      </c>
    </row>
    <row r="1988" spans="1:1" x14ac:dyDescent="0.25">
      <c r="A1988">
        <v>41.994375563564958</v>
      </c>
    </row>
    <row r="1989" spans="1:1" x14ac:dyDescent="0.25">
      <c r="A1989">
        <v>40.948613378381459</v>
      </c>
    </row>
    <row r="1990" spans="1:1" x14ac:dyDescent="0.25">
      <c r="A1990">
        <v>41.9643634595961</v>
      </c>
    </row>
    <row r="1991" spans="1:1" x14ac:dyDescent="0.25">
      <c r="A1991">
        <v>44.112078224132837</v>
      </c>
    </row>
    <row r="1992" spans="1:1" x14ac:dyDescent="0.25">
      <c r="A1992">
        <v>42.054175830149113</v>
      </c>
    </row>
    <row r="1993" spans="1:1" x14ac:dyDescent="0.25">
      <c r="A1993">
        <v>44.049685096347389</v>
      </c>
    </row>
    <row r="1994" spans="1:1" x14ac:dyDescent="0.25">
      <c r="A1994">
        <v>43.367746155934483</v>
      </c>
    </row>
    <row r="1995" spans="1:1" x14ac:dyDescent="0.25">
      <c r="A1995">
        <v>45.759232504561005</v>
      </c>
    </row>
    <row r="1996" spans="1:1" x14ac:dyDescent="0.25">
      <c r="A1996">
        <v>45.276812842813072</v>
      </c>
    </row>
    <row r="1997" spans="1:1" x14ac:dyDescent="0.25">
      <c r="A1997">
        <v>44.947706395090762</v>
      </c>
    </row>
    <row r="1998" spans="1:1" x14ac:dyDescent="0.25">
      <c r="A1998">
        <v>44.190803774664104</v>
      </c>
    </row>
    <row r="1999" spans="1:1" x14ac:dyDescent="0.25">
      <c r="A1999">
        <v>44.670696066962329</v>
      </c>
    </row>
    <row r="2000" spans="1:1" x14ac:dyDescent="0.25">
      <c r="A2000">
        <v>44.60053238786319</v>
      </c>
    </row>
    <row r="2001" spans="1:1" x14ac:dyDescent="0.25">
      <c r="A2001">
        <v>41.358827945479305</v>
      </c>
    </row>
    <row r="2002" spans="1:1" x14ac:dyDescent="0.25">
      <c r="A2002">
        <v>43.115311507362691</v>
      </c>
    </row>
    <row r="2003" spans="1:1" x14ac:dyDescent="0.25">
      <c r="A2003">
        <v>44.559078203044891</v>
      </c>
    </row>
    <row r="2004" spans="1:1" x14ac:dyDescent="0.25">
      <c r="A2004">
        <v>45.821091749808701</v>
      </c>
    </row>
    <row r="2005" spans="1:1" x14ac:dyDescent="0.25">
      <c r="A2005">
        <v>44.258372178442926</v>
      </c>
    </row>
    <row r="2006" spans="1:1" x14ac:dyDescent="0.25">
      <c r="A2006">
        <v>44.080978385739925</v>
      </c>
    </row>
    <row r="2007" spans="1:1" x14ac:dyDescent="0.25">
      <c r="A2007">
        <v>44.0025265328469</v>
      </c>
    </row>
    <row r="2008" spans="1:1" x14ac:dyDescent="0.25">
      <c r="A2008">
        <v>45.692893235341039</v>
      </c>
    </row>
    <row r="2009" spans="1:1" x14ac:dyDescent="0.25">
      <c r="A2009">
        <v>45.136001242204962</v>
      </c>
    </row>
    <row r="2010" spans="1:1" x14ac:dyDescent="0.25">
      <c r="A2010">
        <v>44.754358930457919</v>
      </c>
    </row>
    <row r="2011" spans="1:1" x14ac:dyDescent="0.25">
      <c r="A2011">
        <v>44.014049093229829</v>
      </c>
    </row>
    <row r="2012" spans="1:1" x14ac:dyDescent="0.25">
      <c r="A2012">
        <v>45.222468879930702</v>
      </c>
    </row>
    <row r="2013" spans="1:1" x14ac:dyDescent="0.25">
      <c r="A2013">
        <v>44.864920112577977</v>
      </c>
    </row>
    <row r="2014" spans="1:1" x14ac:dyDescent="0.25">
      <c r="A2014">
        <v>43.156751999692169</v>
      </c>
    </row>
    <row r="2015" spans="1:1" x14ac:dyDescent="0.25">
      <c r="A2015">
        <v>45.135012780597684</v>
      </c>
    </row>
    <row r="2016" spans="1:1" x14ac:dyDescent="0.25">
      <c r="A2016">
        <v>43.102590853049072</v>
      </c>
    </row>
    <row r="2017" spans="1:1" x14ac:dyDescent="0.25">
      <c r="A2017">
        <v>45.742918233710675</v>
      </c>
    </row>
    <row r="2018" spans="1:1" x14ac:dyDescent="0.25">
      <c r="A2018">
        <v>43.307222385807485</v>
      </c>
    </row>
    <row r="2019" spans="1:1" x14ac:dyDescent="0.25">
      <c r="A2019">
        <v>44.438772552374303</v>
      </c>
    </row>
    <row r="2020" spans="1:1" x14ac:dyDescent="0.25">
      <c r="A2020">
        <v>44.810345380387218</v>
      </c>
    </row>
    <row r="2021" spans="1:1" x14ac:dyDescent="0.25">
      <c r="A2021">
        <v>45.005606156751128</v>
      </c>
    </row>
    <row r="2022" spans="1:1" x14ac:dyDescent="0.25">
      <c r="A2022">
        <v>44.786246347293947</v>
      </c>
    </row>
    <row r="2023" spans="1:1" x14ac:dyDescent="0.25">
      <c r="A2023">
        <v>45.634198214836061</v>
      </c>
    </row>
    <row r="2024" spans="1:1" x14ac:dyDescent="0.25">
      <c r="A2024">
        <v>44.640759739567187</v>
      </c>
    </row>
    <row r="2025" spans="1:1" x14ac:dyDescent="0.25">
      <c r="A2025">
        <v>43.670627369657012</v>
      </c>
    </row>
    <row r="2026" spans="1:1" x14ac:dyDescent="0.25">
      <c r="A2026">
        <v>44.556789051505682</v>
      </c>
    </row>
    <row r="2027" spans="1:1" x14ac:dyDescent="0.25">
      <c r="A2027">
        <v>43.545366299570588</v>
      </c>
    </row>
    <row r="2028" spans="1:1" x14ac:dyDescent="0.25">
      <c r="A2028">
        <v>44.215440710933358</v>
      </c>
    </row>
    <row r="2029" spans="1:1" x14ac:dyDescent="0.25">
      <c r="A2029">
        <v>44.559105877885671</v>
      </c>
    </row>
    <row r="2030" spans="1:1" x14ac:dyDescent="0.25">
      <c r="A2030">
        <v>44.134131933277843</v>
      </c>
    </row>
    <row r="2031" spans="1:1" x14ac:dyDescent="0.25">
      <c r="A2031">
        <v>44.602249889531073</v>
      </c>
    </row>
    <row r="2032" spans="1:1" x14ac:dyDescent="0.25">
      <c r="A2032">
        <v>44.30800746214485</v>
      </c>
    </row>
    <row r="2033" spans="1:1" x14ac:dyDescent="0.25">
      <c r="A2033">
        <v>44.083266868283538</v>
      </c>
    </row>
    <row r="2034" spans="1:1" x14ac:dyDescent="0.25">
      <c r="A2034">
        <v>45.549180918321312</v>
      </c>
    </row>
    <row r="2035" spans="1:1" x14ac:dyDescent="0.25">
      <c r="A2035">
        <v>44.775727402890119</v>
      </c>
    </row>
    <row r="2036" spans="1:1" x14ac:dyDescent="0.25">
      <c r="A2036">
        <v>43.683078937713027</v>
      </c>
    </row>
    <row r="2037" spans="1:1" x14ac:dyDescent="0.25">
      <c r="A2037">
        <v>44.092676605815349</v>
      </c>
    </row>
    <row r="2038" spans="1:1" x14ac:dyDescent="0.25">
      <c r="A2038">
        <v>43.869096878942102</v>
      </c>
    </row>
    <row r="2039" spans="1:1" x14ac:dyDescent="0.25">
      <c r="A2039">
        <v>43.494162841065496</v>
      </c>
    </row>
    <row r="2040" spans="1:1" x14ac:dyDescent="0.25">
      <c r="A2040">
        <v>43.929231213150679</v>
      </c>
    </row>
    <row r="2041" spans="1:1" x14ac:dyDescent="0.25">
      <c r="A2041">
        <v>44.974988441304056</v>
      </c>
    </row>
    <row r="2042" spans="1:1" x14ac:dyDescent="0.25">
      <c r="A2042">
        <v>45.118514926934928</v>
      </c>
    </row>
    <row r="2043" spans="1:1" x14ac:dyDescent="0.25">
      <c r="A2043">
        <v>43.963853008815171</v>
      </c>
    </row>
    <row r="2044" spans="1:1" x14ac:dyDescent="0.25">
      <c r="A2044">
        <v>43.491340394620629</v>
      </c>
    </row>
    <row r="2045" spans="1:1" x14ac:dyDescent="0.25">
      <c r="A2045">
        <v>41.200830453378352</v>
      </c>
    </row>
    <row r="2046" spans="1:1" x14ac:dyDescent="0.25">
      <c r="A2046">
        <v>44.709859492784204</v>
      </c>
    </row>
    <row r="2047" spans="1:1" x14ac:dyDescent="0.25">
      <c r="A2047">
        <v>43.156751999692169</v>
      </c>
    </row>
    <row r="2048" spans="1:1" x14ac:dyDescent="0.25">
      <c r="A2048">
        <v>44.627108384369194</v>
      </c>
    </row>
    <row r="2049" spans="1:1" x14ac:dyDescent="0.25">
      <c r="A2049">
        <v>44.599440502940297</v>
      </c>
    </row>
    <row r="2050" spans="1:1" x14ac:dyDescent="0.25">
      <c r="A2050">
        <v>45.235049277029397</v>
      </c>
    </row>
    <row r="2051" spans="1:1" x14ac:dyDescent="0.25">
      <c r="A2051">
        <v>44.043745217185439</v>
      </c>
    </row>
    <row r="2052" spans="1:1" x14ac:dyDescent="0.25">
      <c r="A2052">
        <v>44.636050414624393</v>
      </c>
    </row>
    <row r="2053" spans="1:1" x14ac:dyDescent="0.25">
      <c r="A2053">
        <v>43.545366299570588</v>
      </c>
    </row>
    <row r="2054" spans="1:1" x14ac:dyDescent="0.25">
      <c r="A2054">
        <v>45.74871080029601</v>
      </c>
    </row>
    <row r="2055" spans="1:1" x14ac:dyDescent="0.25">
      <c r="A2055">
        <v>45.195916368623017</v>
      </c>
    </row>
    <row r="2056" spans="1:1" x14ac:dyDescent="0.25">
      <c r="A2056">
        <v>45.158893761265574</v>
      </c>
    </row>
    <row r="2057" spans="1:1" x14ac:dyDescent="0.25">
      <c r="A2057">
        <v>41.41514722249353</v>
      </c>
    </row>
    <row r="2058" spans="1:1" x14ac:dyDescent="0.25">
      <c r="A2058">
        <v>43.14160456012732</v>
      </c>
    </row>
    <row r="2059" spans="1:1" x14ac:dyDescent="0.25">
      <c r="A2059">
        <v>42.207455084041413</v>
      </c>
    </row>
    <row r="2060" spans="1:1" x14ac:dyDescent="0.25">
      <c r="A2060">
        <v>45.68018726316911</v>
      </c>
    </row>
    <row r="2061" spans="1:1" x14ac:dyDescent="0.25">
      <c r="A2061">
        <v>45.181556378860535</v>
      </c>
    </row>
    <row r="2062" spans="1:1" x14ac:dyDescent="0.25">
      <c r="A2062">
        <v>43.579411098423925</v>
      </c>
    </row>
    <row r="2063" spans="1:1" x14ac:dyDescent="0.25">
      <c r="A2063">
        <v>43.678770594485613</v>
      </c>
    </row>
    <row r="2064" spans="1:1" x14ac:dyDescent="0.25">
      <c r="A2064">
        <v>45.085691213198544</v>
      </c>
    </row>
    <row r="2065" spans="1:1" x14ac:dyDescent="0.25">
      <c r="A2065">
        <v>44.800543735519646</v>
      </c>
    </row>
    <row r="2066" spans="1:1" x14ac:dyDescent="0.25">
      <c r="A2066">
        <v>45.727926338832376</v>
      </c>
    </row>
    <row r="2067" spans="1:1" x14ac:dyDescent="0.25">
      <c r="A2067">
        <v>44.939075167183191</v>
      </c>
    </row>
    <row r="2068" spans="1:1" x14ac:dyDescent="0.25">
      <c r="A2068">
        <v>44.703032603564473</v>
      </c>
    </row>
    <row r="2069" spans="1:1" x14ac:dyDescent="0.25">
      <c r="A2069">
        <v>44.344858021376609</v>
      </c>
    </row>
    <row r="2070" spans="1:1" x14ac:dyDescent="0.25">
      <c r="A2070">
        <v>44.049685096347389</v>
      </c>
    </row>
    <row r="2071" spans="1:1" x14ac:dyDescent="0.25">
      <c r="A2071">
        <v>41.940886128300278</v>
      </c>
    </row>
    <row r="2072" spans="1:1" x14ac:dyDescent="0.25">
      <c r="A2072">
        <v>45.692945847978947</v>
      </c>
    </row>
    <row r="2073" spans="1:1" x14ac:dyDescent="0.25">
      <c r="A2073">
        <v>42.513941584268572</v>
      </c>
    </row>
    <row r="2074" spans="1:1" x14ac:dyDescent="0.25">
      <c r="A2074">
        <v>43.595019213687657</v>
      </c>
    </row>
    <row r="2075" spans="1:1" x14ac:dyDescent="0.25">
      <c r="A2075">
        <v>43.720056925111649</v>
      </c>
    </row>
    <row r="2076" spans="1:1" x14ac:dyDescent="0.25">
      <c r="A2076">
        <v>44.490207781577112</v>
      </c>
    </row>
    <row r="2077" spans="1:1" x14ac:dyDescent="0.25">
      <c r="A2077">
        <v>43.532371341114192</v>
      </c>
    </row>
    <row r="2078" spans="1:1" x14ac:dyDescent="0.25">
      <c r="A2078">
        <v>44.096843659847885</v>
      </c>
    </row>
    <row r="2079" spans="1:1" x14ac:dyDescent="0.25">
      <c r="A2079">
        <v>44.12156504395923</v>
      </c>
    </row>
    <row r="2080" spans="1:1" x14ac:dyDescent="0.25">
      <c r="A2080">
        <v>42.150439621607092</v>
      </c>
    </row>
    <row r="2081" spans="1:1" x14ac:dyDescent="0.25">
      <c r="A2081">
        <v>42.96516667374253</v>
      </c>
    </row>
    <row r="2082" spans="1:1" x14ac:dyDescent="0.25">
      <c r="A2082">
        <v>43.595665732897608</v>
      </c>
    </row>
    <row r="2083" spans="1:1" x14ac:dyDescent="0.25">
      <c r="A2083">
        <v>44.464911184280929</v>
      </c>
    </row>
    <row r="2084" spans="1:1" x14ac:dyDescent="0.25">
      <c r="A2084">
        <v>44.458750865775706</v>
      </c>
    </row>
    <row r="2085" spans="1:1" x14ac:dyDescent="0.25">
      <c r="A2085">
        <v>44.092676605815321</v>
      </c>
    </row>
    <row r="2086" spans="1:1" x14ac:dyDescent="0.25">
      <c r="A2086">
        <v>42.941388881831855</v>
      </c>
    </row>
    <row r="2087" spans="1:1" x14ac:dyDescent="0.25">
      <c r="A2087">
        <v>40.935195680787771</v>
      </c>
    </row>
    <row r="2088" spans="1:1" x14ac:dyDescent="0.25">
      <c r="A2088">
        <v>43.595019213687657</v>
      </c>
    </row>
    <row r="2089" spans="1:1" x14ac:dyDescent="0.25">
      <c r="A2089">
        <v>44.904304207727343</v>
      </c>
    </row>
    <row r="2090" spans="1:1" x14ac:dyDescent="0.25">
      <c r="A2090">
        <v>44.961306334102687</v>
      </c>
    </row>
    <row r="2091" spans="1:1" x14ac:dyDescent="0.25">
      <c r="A2091">
        <v>44.461198844828395</v>
      </c>
    </row>
    <row r="2092" spans="1:1" x14ac:dyDescent="0.25">
      <c r="A2092">
        <v>44.262326269230961</v>
      </c>
    </row>
    <row r="2093" spans="1:1" x14ac:dyDescent="0.25">
      <c r="A2093">
        <v>43.195716110202667</v>
      </c>
    </row>
    <row r="2094" spans="1:1" x14ac:dyDescent="0.25">
      <c r="A2094">
        <v>45.286437807940722</v>
      </c>
    </row>
    <row r="2095" spans="1:1" x14ac:dyDescent="0.25">
      <c r="A2095">
        <v>41.770603490084262</v>
      </c>
    </row>
    <row r="2096" spans="1:1" x14ac:dyDescent="0.25">
      <c r="A2096">
        <v>45.212451715511293</v>
      </c>
    </row>
    <row r="2097" spans="1:1" x14ac:dyDescent="0.25">
      <c r="A2097">
        <v>42.36118754816502</v>
      </c>
    </row>
    <row r="2098" spans="1:1" x14ac:dyDescent="0.25">
      <c r="A2098">
        <v>44.198705096182316</v>
      </c>
    </row>
    <row r="2099" spans="1:1" x14ac:dyDescent="0.25">
      <c r="A2099">
        <v>44.740849661482038</v>
      </c>
    </row>
    <row r="2100" spans="1:1" x14ac:dyDescent="0.25">
      <c r="A2100">
        <v>42.531565445661187</v>
      </c>
    </row>
    <row r="2101" spans="1:1" x14ac:dyDescent="0.25">
      <c r="A2101">
        <v>45.835917941674175</v>
      </c>
    </row>
    <row r="2102" spans="1:1" x14ac:dyDescent="0.25">
      <c r="A2102">
        <v>44.968637398183581</v>
      </c>
    </row>
    <row r="2103" spans="1:1" x14ac:dyDescent="0.25">
      <c r="A2103">
        <v>45.743920941438049</v>
      </c>
    </row>
    <row r="2104" spans="1:1" x14ac:dyDescent="0.25">
      <c r="A2104">
        <v>45.564648201675205</v>
      </c>
    </row>
    <row r="2105" spans="1:1" x14ac:dyDescent="0.25">
      <c r="A2105">
        <v>45.973297309347572</v>
      </c>
    </row>
    <row r="2106" spans="1:1" x14ac:dyDescent="0.25">
      <c r="A2106">
        <v>42.549565001555862</v>
      </c>
    </row>
    <row r="2107" spans="1:1" x14ac:dyDescent="0.25">
      <c r="A2107">
        <v>44.369624285261956</v>
      </c>
    </row>
    <row r="2108" spans="1:1" x14ac:dyDescent="0.25">
      <c r="A2108">
        <v>45.736329481572774</v>
      </c>
    </row>
    <row r="2109" spans="1:1" x14ac:dyDescent="0.25">
      <c r="A2109">
        <v>45.696574578583359</v>
      </c>
    </row>
    <row r="2110" spans="1:1" x14ac:dyDescent="0.25">
      <c r="A2110">
        <v>41.728579713125647</v>
      </c>
    </row>
    <row r="2111" spans="1:1" x14ac:dyDescent="0.25">
      <c r="A2111">
        <v>44.044861261874857</v>
      </c>
    </row>
    <row r="2112" spans="1:1" x14ac:dyDescent="0.25">
      <c r="A2112">
        <v>44.791796901759533</v>
      </c>
    </row>
    <row r="2113" spans="1:1" x14ac:dyDescent="0.25">
      <c r="A2113">
        <v>45.660286044373123</v>
      </c>
    </row>
    <row r="2114" spans="1:1" x14ac:dyDescent="0.25">
      <c r="A2114">
        <v>45.773756688156368</v>
      </c>
    </row>
    <row r="2115" spans="1:1" x14ac:dyDescent="0.25">
      <c r="A2115">
        <v>45.164395761548761</v>
      </c>
    </row>
    <row r="2116" spans="1:1" x14ac:dyDescent="0.25">
      <c r="A2116">
        <v>46.625455206023631</v>
      </c>
    </row>
    <row r="2117" spans="1:1" x14ac:dyDescent="0.25">
      <c r="A2117">
        <v>43.076466905983629</v>
      </c>
    </row>
    <row r="2118" spans="1:1" x14ac:dyDescent="0.25">
      <c r="A2118">
        <v>42.1017822312389</v>
      </c>
    </row>
    <row r="2119" spans="1:1" x14ac:dyDescent="0.25">
      <c r="A2119">
        <v>44.638699098284064</v>
      </c>
    </row>
    <row r="2120" spans="1:1" x14ac:dyDescent="0.25">
      <c r="A2120">
        <v>45.980228673701077</v>
      </c>
    </row>
    <row r="2121" spans="1:1" x14ac:dyDescent="0.25">
      <c r="A2121">
        <v>43.815164460346963</v>
      </c>
    </row>
    <row r="2122" spans="1:1" x14ac:dyDescent="0.25">
      <c r="A2122">
        <v>45.954187133401781</v>
      </c>
    </row>
    <row r="2123" spans="1:1" x14ac:dyDescent="0.25">
      <c r="A2123">
        <v>44.139622206071316</v>
      </c>
    </row>
    <row r="2124" spans="1:1" x14ac:dyDescent="0.25">
      <c r="A2124">
        <v>41.297508989718914</v>
      </c>
    </row>
    <row r="2125" spans="1:1" x14ac:dyDescent="0.25">
      <c r="A2125">
        <v>44.291836044974147</v>
      </c>
    </row>
    <row r="2126" spans="1:1" x14ac:dyDescent="0.25">
      <c r="A2126">
        <v>44.223560625214368</v>
      </c>
    </row>
    <row r="2127" spans="1:1" x14ac:dyDescent="0.25">
      <c r="A2127">
        <v>44.222425174135061</v>
      </c>
    </row>
    <row r="2128" spans="1:1" x14ac:dyDescent="0.25">
      <c r="A2128">
        <v>45.349112791543334</v>
      </c>
    </row>
    <row r="2129" spans="1:1" x14ac:dyDescent="0.25">
      <c r="A2129">
        <v>44.620865862839906</v>
      </c>
    </row>
    <row r="2130" spans="1:1" x14ac:dyDescent="0.25">
      <c r="A2130">
        <v>45.16906791943812</v>
      </c>
    </row>
    <row r="2131" spans="1:1" x14ac:dyDescent="0.25">
      <c r="A2131">
        <v>43.156751999692169</v>
      </c>
    </row>
    <row r="2132" spans="1:1" x14ac:dyDescent="0.25">
      <c r="A2132">
        <v>43.390471441053478</v>
      </c>
    </row>
    <row r="2133" spans="1:1" x14ac:dyDescent="0.25">
      <c r="A2133">
        <v>42.291437641251356</v>
      </c>
    </row>
    <row r="2134" spans="1:1" x14ac:dyDescent="0.25">
      <c r="A2134">
        <v>43.271021576670798</v>
      </c>
    </row>
    <row r="2135" spans="1:1" x14ac:dyDescent="0.25">
      <c r="A2135">
        <v>45.230098455450417</v>
      </c>
    </row>
    <row r="2136" spans="1:1" x14ac:dyDescent="0.25">
      <c r="A2136">
        <v>41.829385436118159</v>
      </c>
    </row>
    <row r="2137" spans="1:1" x14ac:dyDescent="0.25">
      <c r="A2137">
        <v>44.320029164871187</v>
      </c>
    </row>
    <row r="2138" spans="1:1" x14ac:dyDescent="0.25">
      <c r="A2138">
        <v>44.082260000346004</v>
      </c>
    </row>
    <row r="2139" spans="1:1" x14ac:dyDescent="0.25">
      <c r="A2139">
        <v>41.733384662103653</v>
      </c>
    </row>
    <row r="2140" spans="1:1" x14ac:dyDescent="0.25">
      <c r="A2140">
        <v>44.355972930063935</v>
      </c>
    </row>
    <row r="2141" spans="1:1" x14ac:dyDescent="0.25">
      <c r="A2141">
        <v>41.226429079863877</v>
      </c>
    </row>
    <row r="2142" spans="1:1" x14ac:dyDescent="0.25">
      <c r="A2142">
        <v>44.570563926188264</v>
      </c>
    </row>
    <row r="2143" spans="1:1" x14ac:dyDescent="0.25">
      <c r="A2143">
        <v>43.564386987344179</v>
      </c>
    </row>
    <row r="2144" spans="1:1" x14ac:dyDescent="0.25">
      <c r="A2144">
        <v>41.145680086769758</v>
      </c>
    </row>
    <row r="2145" spans="1:1" x14ac:dyDescent="0.25">
      <c r="A2145">
        <v>41.330849827403576</v>
      </c>
    </row>
    <row r="2146" spans="1:1" x14ac:dyDescent="0.25">
      <c r="A2146">
        <v>41.297123559959296</v>
      </c>
    </row>
    <row r="2147" spans="1:1" x14ac:dyDescent="0.25">
      <c r="A2147">
        <v>43.145540473370495</v>
      </c>
    </row>
    <row r="2148" spans="1:1" x14ac:dyDescent="0.25">
      <c r="A2148">
        <v>45.971925078542768</v>
      </c>
    </row>
    <row r="2149" spans="1:1" x14ac:dyDescent="0.25">
      <c r="A2149">
        <v>45.0886601198996</v>
      </c>
    </row>
    <row r="2150" spans="1:1" x14ac:dyDescent="0.25">
      <c r="A2150">
        <v>44.261583810409249</v>
      </c>
    </row>
    <row r="2151" spans="1:1" x14ac:dyDescent="0.25">
      <c r="A2151">
        <v>45.605969799656513</v>
      </c>
    </row>
    <row r="2152" spans="1:1" x14ac:dyDescent="0.25">
      <c r="A2152">
        <v>41.572099434789273</v>
      </c>
    </row>
    <row r="2153" spans="1:1" x14ac:dyDescent="0.25">
      <c r="A2153">
        <v>44.624952573564116</v>
      </c>
    </row>
    <row r="2154" spans="1:1" x14ac:dyDescent="0.25">
      <c r="A2154">
        <v>45.163261974177153</v>
      </c>
    </row>
    <row r="2155" spans="1:1" x14ac:dyDescent="0.25">
      <c r="A2155">
        <v>44.57816108778173</v>
      </c>
    </row>
    <row r="2156" spans="1:1" x14ac:dyDescent="0.25">
      <c r="A2156">
        <v>44.899182937875509</v>
      </c>
    </row>
    <row r="2157" spans="1:1" x14ac:dyDescent="0.25">
      <c r="A2157">
        <v>44.645954268712224</v>
      </c>
    </row>
    <row r="2158" spans="1:1" x14ac:dyDescent="0.25">
      <c r="A2158">
        <v>45.590564727918569</v>
      </c>
    </row>
    <row r="2159" spans="1:1" x14ac:dyDescent="0.25">
      <c r="A2159">
        <v>43.513688216584889</v>
      </c>
    </row>
    <row r="2160" spans="1:1" x14ac:dyDescent="0.25">
      <c r="A2160">
        <v>44.937298961068926</v>
      </c>
    </row>
    <row r="2161" spans="1:1" x14ac:dyDescent="0.25">
      <c r="A2161">
        <v>44.170166745535973</v>
      </c>
    </row>
    <row r="2162" spans="1:1" x14ac:dyDescent="0.25">
      <c r="A2162">
        <v>45.259784725231377</v>
      </c>
    </row>
    <row r="2163" spans="1:1" x14ac:dyDescent="0.25">
      <c r="A2163">
        <v>45.35225346378261</v>
      </c>
    </row>
    <row r="2164" spans="1:1" x14ac:dyDescent="0.25">
      <c r="A2164">
        <v>43.84685029079327</v>
      </c>
    </row>
    <row r="2165" spans="1:1" x14ac:dyDescent="0.25">
      <c r="A2165">
        <v>42.549565001555862</v>
      </c>
    </row>
    <row r="2166" spans="1:1" x14ac:dyDescent="0.25">
      <c r="A2166">
        <v>44.244878051404122</v>
      </c>
    </row>
    <row r="2167" spans="1:1" x14ac:dyDescent="0.25">
      <c r="A2167">
        <v>41.488538958169315</v>
      </c>
    </row>
    <row r="2168" spans="1:1" x14ac:dyDescent="0.25">
      <c r="A2168">
        <v>44.003941326190862</v>
      </c>
    </row>
    <row r="2169" spans="1:1" x14ac:dyDescent="0.25">
      <c r="A2169">
        <v>45.285585999026594</v>
      </c>
    </row>
    <row r="2170" spans="1:1" x14ac:dyDescent="0.25">
      <c r="A2170">
        <v>43.657938479124873</v>
      </c>
    </row>
    <row r="2171" spans="1:1" x14ac:dyDescent="0.25">
      <c r="A2171">
        <v>44.981972023750721</v>
      </c>
    </row>
    <row r="2172" spans="1:1" x14ac:dyDescent="0.25">
      <c r="A2172">
        <v>45.095472415927382</v>
      </c>
    </row>
    <row r="2173" spans="1:1" x14ac:dyDescent="0.25">
      <c r="A2173">
        <v>45.24407145866445</v>
      </c>
    </row>
    <row r="2174" spans="1:1" x14ac:dyDescent="0.25">
      <c r="A2174">
        <v>43.696356268811137</v>
      </c>
    </row>
    <row r="2175" spans="1:1" x14ac:dyDescent="0.25">
      <c r="A2175">
        <v>44.105092530391602</v>
      </c>
    </row>
    <row r="2176" spans="1:1" x14ac:dyDescent="0.25">
      <c r="A2176">
        <v>43.587808511652796</v>
      </c>
    </row>
    <row r="2177" spans="1:1" x14ac:dyDescent="0.25">
      <c r="A2177">
        <v>41.034528697741088</v>
      </c>
    </row>
    <row r="2178" spans="1:1" x14ac:dyDescent="0.25">
      <c r="A2178">
        <v>45.612395885177108</v>
      </c>
    </row>
    <row r="2179" spans="1:1" x14ac:dyDescent="0.25">
      <c r="A2179">
        <v>44.323242026429803</v>
      </c>
    </row>
    <row r="2180" spans="1:1" x14ac:dyDescent="0.25">
      <c r="A2180">
        <v>42.751723728516815</v>
      </c>
    </row>
    <row r="2181" spans="1:1" x14ac:dyDescent="0.25">
      <c r="A2181">
        <v>44.300016504126546</v>
      </c>
    </row>
    <row r="2182" spans="1:1" x14ac:dyDescent="0.25">
      <c r="A2182">
        <v>44.801626221467885</v>
      </c>
    </row>
    <row r="2183" spans="1:1" x14ac:dyDescent="0.25">
      <c r="A2183">
        <v>45.192799473721983</v>
      </c>
    </row>
    <row r="2184" spans="1:1" x14ac:dyDescent="0.25">
      <c r="A2184">
        <v>45.225121713144183</v>
      </c>
    </row>
    <row r="2185" spans="1:1" x14ac:dyDescent="0.25">
      <c r="A2185">
        <v>45.810571274211703</v>
      </c>
    </row>
    <row r="2186" spans="1:1" x14ac:dyDescent="0.25">
      <c r="A2186">
        <v>45.216540661802831</v>
      </c>
    </row>
    <row r="2187" spans="1:1" x14ac:dyDescent="0.25">
      <c r="A2187">
        <v>45.116697806748093</v>
      </c>
    </row>
    <row r="2188" spans="1:1" x14ac:dyDescent="0.25">
      <c r="A2188">
        <v>43.646968522872271</v>
      </c>
    </row>
    <row r="2189" spans="1:1" x14ac:dyDescent="0.25">
      <c r="A2189">
        <v>45.654497534743157</v>
      </c>
    </row>
    <row r="2190" spans="1:1" x14ac:dyDescent="0.25">
      <c r="A2190">
        <v>45.022147609757454</v>
      </c>
    </row>
    <row r="2191" spans="1:1" x14ac:dyDescent="0.25">
      <c r="A2191">
        <v>44.273477786465165</v>
      </c>
    </row>
    <row r="2192" spans="1:1" x14ac:dyDescent="0.25">
      <c r="A2192">
        <v>44.86655045900735</v>
      </c>
    </row>
    <row r="2193" spans="1:1" x14ac:dyDescent="0.25">
      <c r="A2193">
        <v>42.605196163672389</v>
      </c>
    </row>
    <row r="2194" spans="1:1" x14ac:dyDescent="0.25">
      <c r="A2194">
        <v>44.29706890815514</v>
      </c>
    </row>
    <row r="2195" spans="1:1" x14ac:dyDescent="0.25">
      <c r="A2195">
        <v>44.157486411843834</v>
      </c>
    </row>
    <row r="2196" spans="1:1" x14ac:dyDescent="0.25">
      <c r="A2196">
        <v>45.720998420129895</v>
      </c>
    </row>
    <row r="2197" spans="1:1" x14ac:dyDescent="0.25">
      <c r="A2197">
        <v>44.65083432451484</v>
      </c>
    </row>
    <row r="2198" spans="1:1" x14ac:dyDescent="0.25">
      <c r="A2198">
        <v>45.260448865875837</v>
      </c>
    </row>
    <row r="2199" spans="1:1" x14ac:dyDescent="0.25">
      <c r="A2199">
        <v>44.539699910214665</v>
      </c>
    </row>
    <row r="2200" spans="1:1" x14ac:dyDescent="0.25">
      <c r="A2200">
        <v>45.777271941833078</v>
      </c>
    </row>
    <row r="2201" spans="1:1" x14ac:dyDescent="0.25">
      <c r="A2201">
        <v>45.06595537598723</v>
      </c>
    </row>
    <row r="2202" spans="1:1" x14ac:dyDescent="0.25">
      <c r="A2202">
        <v>43.446598555153521</v>
      </c>
    </row>
    <row r="2203" spans="1:1" x14ac:dyDescent="0.25">
      <c r="A2203">
        <v>45.224200374304978</v>
      </c>
    </row>
    <row r="2204" spans="1:1" x14ac:dyDescent="0.25">
      <c r="A2204">
        <v>44.712015303589226</v>
      </c>
    </row>
    <row r="2205" spans="1:1" x14ac:dyDescent="0.25">
      <c r="A2205">
        <v>43.078683231850235</v>
      </c>
    </row>
    <row r="2206" spans="1:1" x14ac:dyDescent="0.25">
      <c r="A2206">
        <v>45.78411912823406</v>
      </c>
    </row>
    <row r="2207" spans="1:1" x14ac:dyDescent="0.25">
      <c r="A2207">
        <v>41.815025722414404</v>
      </c>
    </row>
    <row r="2208" spans="1:1" x14ac:dyDescent="0.25">
      <c r="A2208">
        <v>41.86459563752544</v>
      </c>
    </row>
    <row r="2209" spans="1:1" x14ac:dyDescent="0.25">
      <c r="A2209">
        <v>44.158008360364171</v>
      </c>
    </row>
    <row r="2210" spans="1:1" x14ac:dyDescent="0.25">
      <c r="A2210">
        <v>45.863824128442793</v>
      </c>
    </row>
    <row r="2211" spans="1:1" x14ac:dyDescent="0.25">
      <c r="A2211">
        <v>43.911367007378132</v>
      </c>
    </row>
    <row r="2212" spans="1:1" x14ac:dyDescent="0.25">
      <c r="A2212">
        <v>44.577542935765472</v>
      </c>
    </row>
    <row r="2213" spans="1:1" x14ac:dyDescent="0.25">
      <c r="A2213">
        <v>45.687915290882408</v>
      </c>
    </row>
    <row r="2214" spans="1:1" x14ac:dyDescent="0.25">
      <c r="A2214">
        <v>41.555219139771907</v>
      </c>
    </row>
    <row r="2215" spans="1:1" x14ac:dyDescent="0.25">
      <c r="A2215">
        <v>45.795215883642491</v>
      </c>
    </row>
    <row r="2216" spans="1:1" x14ac:dyDescent="0.25">
      <c r="A2216">
        <v>41.039102622233507</v>
      </c>
    </row>
    <row r="2217" spans="1:1" x14ac:dyDescent="0.25">
      <c r="A2217">
        <v>43.785010976798418</v>
      </c>
    </row>
    <row r="2218" spans="1:1" x14ac:dyDescent="0.25">
      <c r="A2218">
        <v>44.136713929862559</v>
      </c>
    </row>
    <row r="2219" spans="1:1" x14ac:dyDescent="0.25">
      <c r="A2219">
        <v>45.619561805732012</v>
      </c>
    </row>
    <row r="2220" spans="1:1" x14ac:dyDescent="0.25">
      <c r="A2220">
        <v>42.922978073962213</v>
      </c>
    </row>
    <row r="2221" spans="1:1" x14ac:dyDescent="0.25">
      <c r="A2221">
        <v>40.993311891755731</v>
      </c>
    </row>
    <row r="2222" spans="1:1" x14ac:dyDescent="0.25">
      <c r="A2222">
        <v>45.511124663757769</v>
      </c>
    </row>
    <row r="2223" spans="1:1" x14ac:dyDescent="0.25">
      <c r="A2223">
        <v>38.546518340191248</v>
      </c>
    </row>
    <row r="2224" spans="1:1" x14ac:dyDescent="0.25">
      <c r="A2224">
        <v>41.294573524423093</v>
      </c>
    </row>
    <row r="2225" spans="1:1" x14ac:dyDescent="0.25">
      <c r="A2225">
        <v>42.326142136283757</v>
      </c>
    </row>
    <row r="2226" spans="1:1" x14ac:dyDescent="0.25">
      <c r="A2226">
        <v>44.190098379609402</v>
      </c>
    </row>
    <row r="2227" spans="1:1" x14ac:dyDescent="0.25">
      <c r="A2227">
        <v>43.156751999692169</v>
      </c>
    </row>
    <row r="2228" spans="1:1" x14ac:dyDescent="0.25">
      <c r="A2228">
        <v>44.567179993156614</v>
      </c>
    </row>
    <row r="2229" spans="1:1" x14ac:dyDescent="0.25">
      <c r="A2229">
        <v>44.066326886375073</v>
      </c>
    </row>
    <row r="2230" spans="1:1" x14ac:dyDescent="0.25">
      <c r="A2230">
        <v>44.261061861888884</v>
      </c>
    </row>
    <row r="2231" spans="1:1" x14ac:dyDescent="0.25">
      <c r="A2231">
        <v>44.282277995168982</v>
      </c>
    </row>
    <row r="2232" spans="1:1" x14ac:dyDescent="0.25">
      <c r="A2232">
        <v>45.801619896700025</v>
      </c>
    </row>
    <row r="2233" spans="1:1" x14ac:dyDescent="0.25">
      <c r="A2233">
        <v>44.276296426173836</v>
      </c>
    </row>
    <row r="2234" spans="1:1" x14ac:dyDescent="0.25">
      <c r="A2234">
        <v>44.463296314100447</v>
      </c>
    </row>
    <row r="2235" spans="1:1" x14ac:dyDescent="0.25">
      <c r="A2235">
        <v>44.216940345103559</v>
      </c>
    </row>
    <row r="2236" spans="1:1" x14ac:dyDescent="0.25">
      <c r="A2236">
        <v>43.709137652650831</v>
      </c>
    </row>
    <row r="2237" spans="1:1" x14ac:dyDescent="0.25">
      <c r="A2237">
        <v>41.2038282738311</v>
      </c>
    </row>
    <row r="2238" spans="1:1" x14ac:dyDescent="0.25">
      <c r="A2238">
        <v>41.32192547293365</v>
      </c>
    </row>
    <row r="2239" spans="1:1" x14ac:dyDescent="0.25">
      <c r="A2239">
        <v>45.577301021569312</v>
      </c>
    </row>
    <row r="2240" spans="1:1" x14ac:dyDescent="0.25">
      <c r="A2240">
        <v>45.744532812525513</v>
      </c>
    </row>
    <row r="2241" spans="1:1" x14ac:dyDescent="0.25">
      <c r="A2241">
        <v>41.726174270349297</v>
      </c>
    </row>
    <row r="2242" spans="1:1" x14ac:dyDescent="0.25">
      <c r="A2242">
        <v>43.961177162071763</v>
      </c>
    </row>
    <row r="2243" spans="1:1" x14ac:dyDescent="0.25">
      <c r="A2243">
        <v>38.787438146971972</v>
      </c>
    </row>
    <row r="2244" spans="1:1" x14ac:dyDescent="0.25">
      <c r="A2244">
        <v>46.625455206023631</v>
      </c>
    </row>
    <row r="2245" spans="1:1" x14ac:dyDescent="0.25">
      <c r="A2245">
        <v>45.810201762786569</v>
      </c>
    </row>
    <row r="2246" spans="1:1" x14ac:dyDescent="0.25">
      <c r="A2246">
        <v>45.741059618367998</v>
      </c>
    </row>
    <row r="2247" spans="1:1" x14ac:dyDescent="0.25">
      <c r="A2247">
        <v>44.39673415843928</v>
      </c>
    </row>
    <row r="2248" spans="1:1" x14ac:dyDescent="0.25">
      <c r="A2248">
        <v>45.35498361958885</v>
      </c>
    </row>
    <row r="2249" spans="1:1" x14ac:dyDescent="0.25">
      <c r="A2249">
        <v>44.804172066953271</v>
      </c>
    </row>
    <row r="2250" spans="1:1" x14ac:dyDescent="0.25">
      <c r="A2250">
        <v>44.712015303589226</v>
      </c>
    </row>
    <row r="2251" spans="1:1" x14ac:dyDescent="0.25">
      <c r="A2251">
        <v>44.691722392205712</v>
      </c>
    </row>
    <row r="2252" spans="1:1" x14ac:dyDescent="0.25">
      <c r="A2252">
        <v>42.032625915019899</v>
      </c>
    </row>
    <row r="2253" spans="1:1" x14ac:dyDescent="0.25">
      <c r="A2253">
        <v>45.186842165412457</v>
      </c>
    </row>
    <row r="2254" spans="1:1" x14ac:dyDescent="0.25">
      <c r="A2254">
        <v>45.257704274498792</v>
      </c>
    </row>
    <row r="2255" spans="1:1" x14ac:dyDescent="0.25">
      <c r="A2255">
        <v>45.204212106179149</v>
      </c>
    </row>
    <row r="2256" spans="1:1" x14ac:dyDescent="0.25">
      <c r="A2256">
        <v>42.947657751796783</v>
      </c>
    </row>
    <row r="2257" spans="1:1" x14ac:dyDescent="0.25">
      <c r="A2257">
        <v>45.883544095773786</v>
      </c>
    </row>
    <row r="2258" spans="1:1" x14ac:dyDescent="0.25">
      <c r="A2258">
        <v>43.403484462440524</v>
      </c>
    </row>
    <row r="2259" spans="1:1" x14ac:dyDescent="0.25">
      <c r="A2259">
        <v>44.569866172898855</v>
      </c>
    </row>
    <row r="2260" spans="1:1" x14ac:dyDescent="0.25">
      <c r="A2260">
        <v>41.236213425013098</v>
      </c>
    </row>
    <row r="2261" spans="1:1" x14ac:dyDescent="0.25">
      <c r="A2261">
        <v>45.33097123025027</v>
      </c>
    </row>
    <row r="2262" spans="1:1" x14ac:dyDescent="0.25">
      <c r="A2262">
        <v>45.036598960346339</v>
      </c>
    </row>
    <row r="2263" spans="1:1" x14ac:dyDescent="0.25">
      <c r="A2263">
        <v>44.023548340151606</v>
      </c>
    </row>
    <row r="2264" spans="1:1" x14ac:dyDescent="0.25">
      <c r="A2264">
        <v>44.122980416043639</v>
      </c>
    </row>
    <row r="2265" spans="1:1" x14ac:dyDescent="0.25">
      <c r="A2265">
        <v>44.125288573580889</v>
      </c>
    </row>
    <row r="2266" spans="1:1" x14ac:dyDescent="0.25">
      <c r="A2266">
        <v>45.824448363174412</v>
      </c>
    </row>
    <row r="2267" spans="1:1" x14ac:dyDescent="0.25">
      <c r="A2267">
        <v>44.22795913371295</v>
      </c>
    </row>
    <row r="2268" spans="1:1" x14ac:dyDescent="0.25">
      <c r="A2268">
        <v>42.513285143938631</v>
      </c>
    </row>
    <row r="2269" spans="1:1" x14ac:dyDescent="0.25">
      <c r="A2269">
        <v>44.715195504636021</v>
      </c>
    </row>
    <row r="2270" spans="1:1" x14ac:dyDescent="0.25">
      <c r="A2270">
        <v>45.766126224458873</v>
      </c>
    </row>
    <row r="2271" spans="1:1" x14ac:dyDescent="0.25">
      <c r="A2271">
        <v>45.123100710619511</v>
      </c>
    </row>
    <row r="2272" spans="1:1" x14ac:dyDescent="0.25">
      <c r="A2272">
        <v>44.644397489693461</v>
      </c>
    </row>
    <row r="2273" spans="1:1" x14ac:dyDescent="0.25">
      <c r="A2273">
        <v>44.005684134379088</v>
      </c>
    </row>
    <row r="2274" spans="1:1" x14ac:dyDescent="0.25">
      <c r="A2274">
        <v>44.391165959928337</v>
      </c>
    </row>
    <row r="2275" spans="1:1" x14ac:dyDescent="0.25">
      <c r="A2275">
        <v>44.206173791802229</v>
      </c>
    </row>
    <row r="2276" spans="1:1" x14ac:dyDescent="0.25">
      <c r="A2276">
        <v>44.789641090954483</v>
      </c>
    </row>
    <row r="2277" spans="1:1" x14ac:dyDescent="0.25">
      <c r="A2277">
        <v>45.317713906999472</v>
      </c>
    </row>
    <row r="2278" spans="1:1" x14ac:dyDescent="0.25">
      <c r="A2278">
        <v>44.391861771281185</v>
      </c>
    </row>
    <row r="2279" spans="1:1" x14ac:dyDescent="0.25">
      <c r="A2279">
        <v>45.499700093398033</v>
      </c>
    </row>
    <row r="2280" spans="1:1" x14ac:dyDescent="0.25">
      <c r="A2280">
        <v>44.211357663882616</v>
      </c>
    </row>
    <row r="2281" spans="1:1" x14ac:dyDescent="0.25">
      <c r="A2281">
        <v>45.119234063612879</v>
      </c>
    </row>
    <row r="2282" spans="1:1" x14ac:dyDescent="0.25">
      <c r="A2282">
        <v>44.21960653442639</v>
      </c>
    </row>
    <row r="2283" spans="1:1" x14ac:dyDescent="0.25">
      <c r="A2283">
        <v>45.833871704572886</v>
      </c>
    </row>
    <row r="2284" spans="1:1" x14ac:dyDescent="0.25">
      <c r="A2284">
        <v>44.63153264114046</v>
      </c>
    </row>
    <row r="2285" spans="1:1" x14ac:dyDescent="0.25">
      <c r="A2285">
        <v>44.590541375844417</v>
      </c>
    </row>
    <row r="2286" spans="1:1" x14ac:dyDescent="0.25">
      <c r="A2286">
        <v>44.588801399480523</v>
      </c>
    </row>
    <row r="2287" spans="1:1" x14ac:dyDescent="0.25">
      <c r="A2287">
        <v>41.626325272232592</v>
      </c>
    </row>
    <row r="2288" spans="1:1" x14ac:dyDescent="0.25">
      <c r="A2288">
        <v>44.638223293056491</v>
      </c>
    </row>
    <row r="2289" spans="1:1" x14ac:dyDescent="0.25">
      <c r="A2289">
        <v>44.830070885531036</v>
      </c>
    </row>
    <row r="2290" spans="1:1" x14ac:dyDescent="0.25">
      <c r="A2290">
        <v>44.69191769487712</v>
      </c>
    </row>
    <row r="2291" spans="1:1" x14ac:dyDescent="0.25">
      <c r="A2291">
        <v>44.718470089240668</v>
      </c>
    </row>
    <row r="2292" spans="1:1" x14ac:dyDescent="0.25">
      <c r="A2292">
        <v>35.979304224363652</v>
      </c>
    </row>
    <row r="2293" spans="1:1" x14ac:dyDescent="0.25">
      <c r="A2293">
        <v>45.553974778258564</v>
      </c>
    </row>
    <row r="2294" spans="1:1" x14ac:dyDescent="0.25">
      <c r="A2294">
        <v>45.7453541869303</v>
      </c>
    </row>
    <row r="2295" spans="1:1" x14ac:dyDescent="0.25">
      <c r="A2295">
        <v>45.726871002393189</v>
      </c>
    </row>
    <row r="2296" spans="1:1" x14ac:dyDescent="0.25">
      <c r="A2296">
        <v>44.157486411843834</v>
      </c>
    </row>
    <row r="2297" spans="1:1" x14ac:dyDescent="0.25">
      <c r="A2297">
        <v>44.989791346625921</v>
      </c>
    </row>
    <row r="2298" spans="1:1" x14ac:dyDescent="0.25">
      <c r="A2298">
        <v>42.579888633571144</v>
      </c>
    </row>
    <row r="2299" spans="1:1" x14ac:dyDescent="0.25">
      <c r="A2299">
        <v>45.797368645529687</v>
      </c>
    </row>
    <row r="2300" spans="1:1" x14ac:dyDescent="0.25">
      <c r="A2300">
        <v>44.740808905871781</v>
      </c>
    </row>
    <row r="2301" spans="1:1" x14ac:dyDescent="0.25">
      <c r="A2301">
        <v>44.117442498347252</v>
      </c>
    </row>
    <row r="2302" spans="1:1" x14ac:dyDescent="0.25">
      <c r="A2302">
        <v>45.256497977085473</v>
      </c>
    </row>
    <row r="2303" spans="1:1" x14ac:dyDescent="0.25">
      <c r="A2303">
        <v>41.479813430693596</v>
      </c>
    </row>
    <row r="2304" spans="1:1" x14ac:dyDescent="0.25">
      <c r="A2304">
        <v>44.0025265328469</v>
      </c>
    </row>
    <row r="2305" spans="1:1" x14ac:dyDescent="0.25">
      <c r="A2305">
        <v>43.09442724349001</v>
      </c>
    </row>
    <row r="2306" spans="1:1" x14ac:dyDescent="0.25">
      <c r="A2306">
        <v>40.876872365185413</v>
      </c>
    </row>
    <row r="2307" spans="1:1" x14ac:dyDescent="0.25">
      <c r="A2307">
        <v>45.058132433387819</v>
      </c>
    </row>
    <row r="2308" spans="1:1" x14ac:dyDescent="0.25">
      <c r="A2308">
        <v>45.820431074038474</v>
      </c>
    </row>
    <row r="2309" spans="1:1" x14ac:dyDescent="0.25">
      <c r="A2309">
        <v>43.667800638232976</v>
      </c>
    </row>
    <row r="2310" spans="1:1" x14ac:dyDescent="0.25">
      <c r="A2310">
        <v>43.498072353860557</v>
      </c>
    </row>
    <row r="2311" spans="1:1" x14ac:dyDescent="0.25">
      <c r="A2311">
        <v>45.507862347212196</v>
      </c>
    </row>
    <row r="2312" spans="1:1" x14ac:dyDescent="0.25">
      <c r="A2312">
        <v>45.516654940259841</v>
      </c>
    </row>
    <row r="2313" spans="1:1" x14ac:dyDescent="0.25">
      <c r="A2313">
        <v>45.732603677455842</v>
      </c>
    </row>
    <row r="2314" spans="1:1" x14ac:dyDescent="0.25">
      <c r="A2314">
        <v>44.572011376490174</v>
      </c>
    </row>
    <row r="2315" spans="1:1" x14ac:dyDescent="0.25">
      <c r="A2315">
        <v>45.697849073301434</v>
      </c>
    </row>
    <row r="2316" spans="1:1" x14ac:dyDescent="0.25">
      <c r="A2316">
        <v>44.088904147700909</v>
      </c>
    </row>
    <row r="2317" spans="1:1" x14ac:dyDescent="0.25">
      <c r="A2317">
        <v>45.145594426048575</v>
      </c>
    </row>
    <row r="2318" spans="1:1" x14ac:dyDescent="0.25">
      <c r="A2318">
        <v>43.911367007378132</v>
      </c>
    </row>
    <row r="2319" spans="1:1" x14ac:dyDescent="0.25">
      <c r="A2319">
        <v>43.644141791448298</v>
      </c>
    </row>
    <row r="2320" spans="1:1" x14ac:dyDescent="0.25">
      <c r="A2320">
        <v>44.51624008725247</v>
      </c>
    </row>
    <row r="2321" spans="1:1" x14ac:dyDescent="0.25">
      <c r="A2321">
        <v>45.180789007624981</v>
      </c>
    </row>
    <row r="2322" spans="1:1" x14ac:dyDescent="0.25">
      <c r="A2322">
        <v>43.844162786690234</v>
      </c>
    </row>
    <row r="2323" spans="1:1" x14ac:dyDescent="0.25">
      <c r="A2323">
        <v>40.869779174617946</v>
      </c>
    </row>
    <row r="2324" spans="1:1" x14ac:dyDescent="0.25">
      <c r="A2324">
        <v>45.936056028646767</v>
      </c>
    </row>
    <row r="2325" spans="1:1" x14ac:dyDescent="0.25">
      <c r="A2325">
        <v>45.832988461905273</v>
      </c>
    </row>
    <row r="2326" spans="1:1" x14ac:dyDescent="0.25">
      <c r="A2326">
        <v>44.707102246661634</v>
      </c>
    </row>
    <row r="2327" spans="1:1" x14ac:dyDescent="0.25">
      <c r="A2327">
        <v>41.808691192931683</v>
      </c>
    </row>
    <row r="2328" spans="1:1" x14ac:dyDescent="0.25">
      <c r="A2328">
        <v>45.719622495344964</v>
      </c>
    </row>
    <row r="2329" spans="1:1" x14ac:dyDescent="0.25">
      <c r="A2329">
        <v>44.68611648501146</v>
      </c>
    </row>
    <row r="2330" spans="1:1" x14ac:dyDescent="0.25">
      <c r="A2330">
        <v>44.06092229196328</v>
      </c>
    </row>
    <row r="2331" spans="1:1" x14ac:dyDescent="0.25">
      <c r="A2331">
        <v>41.732407330881713</v>
      </c>
    </row>
    <row r="2332" spans="1:1" x14ac:dyDescent="0.25">
      <c r="A2332">
        <v>44.195115016733141</v>
      </c>
    </row>
    <row r="2333" spans="1:1" x14ac:dyDescent="0.25">
      <c r="A2333">
        <v>44.44446871900287</v>
      </c>
    </row>
    <row r="2334" spans="1:1" x14ac:dyDescent="0.25">
      <c r="A2334">
        <v>44.18755357894814</v>
      </c>
    </row>
    <row r="2335" spans="1:1" x14ac:dyDescent="0.25">
      <c r="A2335">
        <v>45.857456959974883</v>
      </c>
    </row>
    <row r="2336" spans="1:1" x14ac:dyDescent="0.25">
      <c r="A2336">
        <v>45.025308719651463</v>
      </c>
    </row>
    <row r="2337" spans="1:1" x14ac:dyDescent="0.25">
      <c r="A2337">
        <v>45.761984072217587</v>
      </c>
    </row>
    <row r="2338" spans="1:1" x14ac:dyDescent="0.25">
      <c r="A2338">
        <v>43.675365769436333</v>
      </c>
    </row>
    <row r="2339" spans="1:1" x14ac:dyDescent="0.25">
      <c r="A2339">
        <v>43.130628052626697</v>
      </c>
    </row>
    <row r="2340" spans="1:1" x14ac:dyDescent="0.25">
      <c r="A2340">
        <v>42.206668593153772</v>
      </c>
    </row>
    <row r="2341" spans="1:1" x14ac:dyDescent="0.25">
      <c r="A2341">
        <v>43.092107041794122</v>
      </c>
    </row>
    <row r="2342" spans="1:1" x14ac:dyDescent="0.25">
      <c r="A2342">
        <v>41.295010519568564</v>
      </c>
    </row>
    <row r="2343" spans="1:1" x14ac:dyDescent="0.25">
      <c r="A2343">
        <v>45.467220635801468</v>
      </c>
    </row>
    <row r="2344" spans="1:1" x14ac:dyDescent="0.25">
      <c r="A2344">
        <v>42.940908940612076</v>
      </c>
    </row>
    <row r="2345" spans="1:1" x14ac:dyDescent="0.25">
      <c r="A2345">
        <v>45.918939847130062</v>
      </c>
    </row>
    <row r="2346" spans="1:1" x14ac:dyDescent="0.25">
      <c r="A2346">
        <v>45.416494488794953</v>
      </c>
    </row>
    <row r="2347" spans="1:1" x14ac:dyDescent="0.25">
      <c r="A2347">
        <v>45.242427011074099</v>
      </c>
    </row>
    <row r="2348" spans="1:1" x14ac:dyDescent="0.25">
      <c r="A2348">
        <v>42.598434016176107</v>
      </c>
    </row>
    <row r="2349" spans="1:1" x14ac:dyDescent="0.25">
      <c r="A2349">
        <v>43.668065806411235</v>
      </c>
    </row>
    <row r="2350" spans="1:1" x14ac:dyDescent="0.25">
      <c r="A2350">
        <v>44.783779737324146</v>
      </c>
    </row>
    <row r="2351" spans="1:1" x14ac:dyDescent="0.25">
      <c r="A2351">
        <v>44.362007670446339</v>
      </c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S15:AD16 S31:AD3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70019975240F4888BECEFE42B46B78" ma:contentTypeVersion="5" ma:contentTypeDescription="Crie um novo documento." ma:contentTypeScope="" ma:versionID="7ab7dfddaa1aa6a1252233e1fa92a79c">
  <xsd:schema xmlns:xsd="http://www.w3.org/2001/XMLSchema" xmlns:xs="http://www.w3.org/2001/XMLSchema" xmlns:p="http://schemas.microsoft.com/office/2006/metadata/properties" xmlns:ns2="7139e3b9-e5f3-430e-a201-d7110dda498d" targetNamespace="http://schemas.microsoft.com/office/2006/metadata/properties" ma:root="true" ma:fieldsID="245a848e18f82c73bd2d92d4ed9fc04e" ns2:_="">
    <xsd:import namespace="7139e3b9-e5f3-430e-a201-d7110dda4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9e3b9-e5f3-430e-a201-d7110dda4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50B88-87B4-4E9A-B587-F3C8AE8C308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39e3b9-e5f3-430e-a201-d7110dda498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70A74D-4423-4617-86D1-B5095F446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3F122C-D56B-4F92-B65E-0A739790D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9e3b9-e5f3-430e-a201-d7110dda4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15</vt:i4>
      </vt:variant>
    </vt:vector>
  </HeadingPairs>
  <TitlesOfParts>
    <vt:vector size="17" baseType="lpstr">
      <vt:lpstr>input</vt:lpstr>
      <vt:lpstr>output</vt:lpstr>
      <vt:lpstr>ac_price</vt:lpstr>
      <vt:lpstr>buffer_mlb</vt:lpstr>
      <vt:lpstr>buffer_nac</vt:lpstr>
      <vt:lpstr>buscas</vt:lpstr>
      <vt:lpstr>check</vt:lpstr>
      <vt:lpstr>cpv_mat</vt:lpstr>
      <vt:lpstr>cpv_ovh</vt:lpstr>
      <vt:lpstr>cpv_sus</vt:lpstr>
      <vt:lpstr>fator_a</vt:lpstr>
      <vt:lpstr>fator_b</vt:lpstr>
      <vt:lpstr>ga</vt:lpstr>
      <vt:lpstr>perda_max_usa</vt:lpstr>
      <vt:lpstr>perda_min_usa</vt:lpstr>
      <vt:lpstr>wacc</vt:lpstr>
      <vt:lpstr>wip_ac_dia_voo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MACHADO MENDONCA</dc:creator>
  <cp:keywords/>
  <dc:description/>
  <cp:lastModifiedBy>Marcelo Machado</cp:lastModifiedBy>
  <cp:revision/>
  <dcterms:created xsi:type="dcterms:W3CDTF">2020-12-09T19:11:24Z</dcterms:created>
  <dcterms:modified xsi:type="dcterms:W3CDTF">2022-10-25T17:09:10Z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4a0dab44-078a-4164-ac1e-15547133538f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0x0101002670019975240F4888BECEFE42B46B78</vt:lpwstr>
  </property>
</Properties>
</file>