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mm_n\Desktop\MonteCarlo\"/>
    </mc:Choice>
  </mc:AlternateContent>
  <xr:revisionPtr revIDLastSave="0" documentId="13_ncr:1_{C7448653-1CDC-4DA3-8D35-2A3F73A2C55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put" sheetId="3" r:id="rId1"/>
    <sheet name="output" sheetId="5" state="veryHidden" r:id="rId2"/>
    <sheet name="output2" sheetId="7" state="veryHidden" r:id="rId3"/>
  </sheets>
  <definedNames>
    <definedName name="ac_price">input!$D$40</definedName>
    <definedName name="buffer_mlb">input!$K$59</definedName>
    <definedName name="buffer_nac">input!$K$57</definedName>
    <definedName name="buscas">input!$D$98</definedName>
    <definedName name="check">input!$P$94</definedName>
    <definedName name="cpv_mat">input!$D$39</definedName>
    <definedName name="cpv_ovh">input!$D$41</definedName>
    <definedName name="cpv_sus">input!$D$42</definedName>
    <definedName name="fator_a">input!$I$41</definedName>
    <definedName name="fator_b">input!$I$42</definedName>
    <definedName name="ga">input!$D$43</definedName>
    <definedName name="perda_max_usa">input!$D$46</definedName>
    <definedName name="perda_min_usa">input!$D$45</definedName>
    <definedName name="qtde_ac">input!#REF!</definedName>
    <definedName name="wacc">input!$D$38</definedName>
    <definedName name="wip_ac_dia">input!#REF!</definedName>
    <definedName name="wip_ac_dia_bas">input!#REF!</definedName>
    <definedName name="wip_ac_dia_int">input!#REF!</definedName>
    <definedName name="wip_ac_dia_pin">input!#REF!</definedName>
    <definedName name="wip_ac_dia_voo">input!$M$55</definedName>
    <definedName name="wip_tot">input!#REF!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8" i="3" l="1"/>
  <c r="B85" i="3"/>
  <c r="D17" i="7"/>
  <c r="AD32" i="7" l="1"/>
  <c r="AC32" i="7"/>
  <c r="AB32" i="7"/>
  <c r="AA32" i="7"/>
  <c r="Z32" i="7"/>
  <c r="Y32" i="7"/>
  <c r="X32" i="7"/>
  <c r="W32" i="7"/>
  <c r="V32" i="7"/>
  <c r="U32" i="7"/>
  <c r="T32" i="7"/>
  <c r="S32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 s="1"/>
  <c r="AD16" i="7"/>
  <c r="AC16" i="7"/>
  <c r="AB16" i="7"/>
  <c r="AA16" i="7"/>
  <c r="Z16" i="7"/>
  <c r="Y16" i="7"/>
  <c r="X16" i="7"/>
  <c r="W16" i="7"/>
  <c r="V16" i="7"/>
  <c r="U16" i="7"/>
  <c r="T16" i="7"/>
  <c r="AD15" i="7"/>
  <c r="AC15" i="7"/>
  <c r="AB15" i="7"/>
  <c r="AA15" i="7"/>
  <c r="Z15" i="7"/>
  <c r="Y15" i="7"/>
  <c r="X15" i="7"/>
  <c r="W15" i="7"/>
  <c r="V15" i="7"/>
  <c r="U15" i="7"/>
  <c r="T15" i="7"/>
  <c r="S16" i="7"/>
  <c r="S15" i="7"/>
  <c r="AD45" i="7"/>
  <c r="AC45" i="7"/>
  <c r="AB45" i="7"/>
  <c r="AA45" i="7"/>
  <c r="Z45" i="7"/>
  <c r="Y45" i="7"/>
  <c r="X45" i="7"/>
  <c r="W45" i="7"/>
  <c r="V45" i="7"/>
  <c r="U45" i="7"/>
  <c r="T45" i="7"/>
  <c r="S45" i="7"/>
  <c r="AD44" i="7"/>
  <c r="AC44" i="7"/>
  <c r="AB44" i="7"/>
  <c r="AA44" i="7"/>
  <c r="Z44" i="7"/>
  <c r="Y44" i="7"/>
  <c r="X44" i="7"/>
  <c r="W44" i="7"/>
  <c r="V44" i="7"/>
  <c r="U44" i="7"/>
  <c r="T44" i="7"/>
  <c r="S44" i="7"/>
  <c r="AD43" i="7"/>
  <c r="AC43" i="7"/>
  <c r="AB43" i="7"/>
  <c r="AA43" i="7"/>
  <c r="Z43" i="7"/>
  <c r="Y43" i="7"/>
  <c r="X43" i="7"/>
  <c r="X47" i="7" s="1"/>
  <c r="W43" i="7"/>
  <c r="V43" i="7"/>
  <c r="U43" i="7"/>
  <c r="T43" i="7"/>
  <c r="S43" i="7"/>
  <c r="AD42" i="7"/>
  <c r="AC42" i="7"/>
  <c r="AB42" i="7"/>
  <c r="AA42" i="7"/>
  <c r="Z42" i="7"/>
  <c r="Y42" i="7"/>
  <c r="X42" i="7"/>
  <c r="W42" i="7"/>
  <c r="V42" i="7"/>
  <c r="U42" i="7"/>
  <c r="T42" i="7"/>
  <c r="S42" i="7"/>
  <c r="AD41" i="7"/>
  <c r="AC41" i="7"/>
  <c r="AB41" i="7"/>
  <c r="AA41" i="7"/>
  <c r="Z41" i="7"/>
  <c r="Y41" i="7"/>
  <c r="X41" i="7"/>
  <c r="W41" i="7"/>
  <c r="V41" i="7"/>
  <c r="U41" i="7"/>
  <c r="T41" i="7"/>
  <c r="S41" i="7"/>
  <c r="AD40" i="7"/>
  <c r="AC40" i="7"/>
  <c r="AB40" i="7"/>
  <c r="AA40" i="7"/>
  <c r="Z40" i="7"/>
  <c r="Y40" i="7"/>
  <c r="X40" i="7"/>
  <c r="W40" i="7"/>
  <c r="V40" i="7"/>
  <c r="U40" i="7"/>
  <c r="T40" i="7"/>
  <c r="S40" i="7"/>
  <c r="AD39" i="7"/>
  <c r="AD48" i="7" s="1"/>
  <c r="AC39" i="7"/>
  <c r="AC48" i="7" s="1"/>
  <c r="AB39" i="7"/>
  <c r="AB48" i="7" s="1"/>
  <c r="AA39" i="7"/>
  <c r="AA48" i="7" s="1"/>
  <c r="Z39" i="7"/>
  <c r="Z48" i="7" s="1"/>
  <c r="Y39" i="7"/>
  <c r="Y48" i="7" s="1"/>
  <c r="X39" i="7"/>
  <c r="X48" i="7" s="1"/>
  <c r="W39" i="7"/>
  <c r="W48" i="7" s="1"/>
  <c r="V39" i="7"/>
  <c r="V48" i="7" s="1"/>
  <c r="U39" i="7"/>
  <c r="U48" i="7" s="1"/>
  <c r="T39" i="7"/>
  <c r="T48" i="7" s="1"/>
  <c r="S39" i="7"/>
  <c r="S48" i="7" s="1"/>
  <c r="AD38" i="7"/>
  <c r="AC38" i="7"/>
  <c r="AB38" i="7"/>
  <c r="AA38" i="7"/>
  <c r="Z38" i="7"/>
  <c r="Y38" i="7"/>
  <c r="X38" i="7"/>
  <c r="W38" i="7"/>
  <c r="V38" i="7"/>
  <c r="U38" i="7"/>
  <c r="T38" i="7"/>
  <c r="S38" i="7"/>
  <c r="AD37" i="7"/>
  <c r="AC37" i="7"/>
  <c r="AB37" i="7"/>
  <c r="AA37" i="7"/>
  <c r="Z37" i="7"/>
  <c r="Y37" i="7"/>
  <c r="X37" i="7"/>
  <c r="W37" i="7"/>
  <c r="V37" i="7"/>
  <c r="U37" i="7"/>
  <c r="T37" i="7"/>
  <c r="S37" i="7"/>
  <c r="AD36" i="7"/>
  <c r="AC36" i="7"/>
  <c r="AB36" i="7"/>
  <c r="AA36" i="7"/>
  <c r="Z36" i="7"/>
  <c r="Y36" i="7"/>
  <c r="X36" i="7"/>
  <c r="W36" i="7"/>
  <c r="V36" i="7"/>
  <c r="U36" i="7"/>
  <c r="T36" i="7"/>
  <c r="S36" i="7"/>
  <c r="AD35" i="7"/>
  <c r="AC35" i="7"/>
  <c r="AB35" i="7"/>
  <c r="AA35" i="7"/>
  <c r="Z35" i="7"/>
  <c r="Y35" i="7"/>
  <c r="X35" i="7"/>
  <c r="W35" i="7"/>
  <c r="V35" i="7"/>
  <c r="U35" i="7"/>
  <c r="T35" i="7"/>
  <c r="S35" i="7"/>
  <c r="AD34" i="7"/>
  <c r="AC34" i="7"/>
  <c r="AB34" i="7"/>
  <c r="AA34" i="7"/>
  <c r="Z34" i="7"/>
  <c r="Y34" i="7"/>
  <c r="X34" i="7"/>
  <c r="W34" i="7"/>
  <c r="V34" i="7"/>
  <c r="U34" i="7"/>
  <c r="T34" i="7"/>
  <c r="S34" i="7"/>
  <c r="G13" i="5"/>
  <c r="G12" i="5"/>
  <c r="G11" i="5"/>
  <c r="F11" i="5"/>
  <c r="F12" i="5" s="1"/>
  <c r="F13" i="5" s="1"/>
  <c r="G10" i="5"/>
  <c r="G9" i="5"/>
  <c r="G8" i="5"/>
  <c r="G7" i="5"/>
  <c r="G6" i="5"/>
  <c r="G5" i="5"/>
  <c r="G4" i="5"/>
  <c r="G3" i="5"/>
  <c r="G2" i="5"/>
  <c r="F2" i="5"/>
  <c r="F3" i="5" s="1"/>
  <c r="F4" i="5" s="1"/>
  <c r="R19" i="7"/>
  <c r="R35" i="7" s="1"/>
  <c r="Q11" i="7"/>
  <c r="Q12" i="7" s="1"/>
  <c r="R13" i="7"/>
  <c r="R29" i="7" s="1"/>
  <c r="R45" i="7" s="1"/>
  <c r="R12" i="7"/>
  <c r="R28" i="7" s="1"/>
  <c r="R44" i="7" s="1"/>
  <c r="R11" i="7"/>
  <c r="R27" i="7" s="1"/>
  <c r="R43" i="7" s="1"/>
  <c r="R10" i="7"/>
  <c r="R26" i="7" s="1"/>
  <c r="R42" i="7" s="1"/>
  <c r="R9" i="7"/>
  <c r="R25" i="7" s="1"/>
  <c r="R41" i="7" s="1"/>
  <c r="R8" i="7"/>
  <c r="R24" i="7" s="1"/>
  <c r="R40" i="7" s="1"/>
  <c r="R7" i="7"/>
  <c r="R23" i="7" s="1"/>
  <c r="R39" i="7" s="1"/>
  <c r="R6" i="7"/>
  <c r="R22" i="7" s="1"/>
  <c r="R38" i="7" s="1"/>
  <c r="R5" i="7"/>
  <c r="R21" i="7" s="1"/>
  <c r="R37" i="7" s="1"/>
  <c r="R4" i="7"/>
  <c r="R20" i="7" s="1"/>
  <c r="R36" i="7" s="1"/>
  <c r="R3" i="7"/>
  <c r="R2" i="7"/>
  <c r="R18" i="7" s="1"/>
  <c r="R34" i="7" s="1"/>
  <c r="Q2" i="7"/>
  <c r="O94" i="3"/>
  <c r="N94" i="3"/>
  <c r="M94" i="3"/>
  <c r="L94" i="3"/>
  <c r="K94" i="3"/>
  <c r="J94" i="3"/>
  <c r="I94" i="3"/>
  <c r="H94" i="3"/>
  <c r="G94" i="3"/>
  <c r="F94" i="3"/>
  <c r="E94" i="3"/>
  <c r="D94" i="3"/>
  <c r="Q5" i="7"/>
  <c r="Q8" i="7"/>
  <c r="D28" i="7"/>
  <c r="D27" i="7"/>
  <c r="D26" i="7"/>
  <c r="Z47" i="7" l="1"/>
  <c r="W47" i="7"/>
  <c r="Q27" i="7"/>
  <c r="Q43" i="7" s="1"/>
  <c r="Y47" i="7"/>
  <c r="U47" i="7"/>
  <c r="Q13" i="7"/>
  <c r="Q29" i="7" s="1"/>
  <c r="Q45" i="7" s="1"/>
  <c r="Q28" i="7"/>
  <c r="Q44" i="7" s="1"/>
  <c r="AB47" i="7"/>
  <c r="V47" i="7"/>
  <c r="Q18" i="7"/>
  <c r="Q34" i="7" s="1"/>
  <c r="AD47" i="7"/>
  <c r="T47" i="7"/>
  <c r="AC47" i="7"/>
  <c r="Q3" i="7"/>
  <c r="S47" i="7"/>
  <c r="AA47" i="7"/>
  <c r="R16" i="7"/>
  <c r="D32" i="7"/>
  <c r="P94" i="3"/>
  <c r="R32" i="7"/>
  <c r="R15" i="7"/>
  <c r="D33" i="7"/>
  <c r="D31" i="7"/>
  <c r="R48" i="7"/>
  <c r="F8" i="5"/>
  <c r="F9" i="5" s="1"/>
  <c r="F10" i="5" s="1"/>
  <c r="F5" i="5"/>
  <c r="F6" i="5" s="1"/>
  <c r="F7" i="5" s="1"/>
  <c r="Q9" i="7"/>
  <c r="Q24" i="7"/>
  <c r="Q40" i="7" s="1"/>
  <c r="Q6" i="7"/>
  <c r="Q21" i="7"/>
  <c r="Q37" i="7" s="1"/>
  <c r="C16" i="5"/>
  <c r="C15" i="5"/>
  <c r="C14" i="5"/>
  <c r="C13" i="5"/>
  <c r="C12" i="5"/>
  <c r="C11" i="5"/>
  <c r="C10" i="5"/>
  <c r="C9" i="5"/>
  <c r="C8" i="5"/>
  <c r="C7" i="5"/>
  <c r="C6" i="5"/>
  <c r="C5" i="5"/>
  <c r="R47" i="7" l="1"/>
  <c r="Q4" i="7"/>
  <c r="Q19" i="7"/>
  <c r="Q35" i="7" s="1"/>
  <c r="K33" i="7"/>
  <c r="J32" i="7"/>
  <c r="J33" i="7"/>
  <c r="Q7" i="7"/>
  <c r="Q22" i="7"/>
  <c r="Q38" i="7" s="1"/>
  <c r="Q10" i="7"/>
  <c r="Q26" i="7" s="1"/>
  <c r="Q42" i="7" s="1"/>
  <c r="Q25" i="7"/>
  <c r="Q41" i="7" s="1"/>
  <c r="E33" i="7"/>
  <c r="C5" i="3"/>
  <c r="Q20" i="7" l="1"/>
  <c r="Q36" i="7" s="1"/>
  <c r="Q23" i="7"/>
  <c r="Q39" i="7" s="1"/>
  <c r="J15" i="5"/>
  <c r="I16" i="5"/>
  <c r="S16" i="5"/>
  <c r="O12" i="5"/>
  <c r="K7" i="5"/>
  <c r="R9" i="5"/>
  <c r="J9" i="5"/>
  <c r="Q9" i="5"/>
  <c r="M4" i="5"/>
  <c r="L12" i="5"/>
  <c r="H7" i="5"/>
  <c r="R7" i="5"/>
  <c r="O9" i="5"/>
  <c r="K4" i="5"/>
  <c r="N11" i="5"/>
  <c r="J6" i="5"/>
  <c r="M13" i="5"/>
  <c r="I8" i="5"/>
  <c r="Q2" i="5"/>
  <c r="H10" i="5"/>
  <c r="P4" i="5"/>
  <c r="H4" i="5"/>
  <c r="N15" i="5"/>
  <c r="K5" i="5"/>
  <c r="Q7" i="5"/>
  <c r="H5" i="5"/>
  <c r="K2" i="5"/>
  <c r="M11" i="5"/>
  <c r="H8" i="5"/>
  <c r="P16" i="5"/>
  <c r="S3" i="5"/>
  <c r="H9" i="5"/>
  <c r="N13" i="5"/>
  <c r="Q4" i="5"/>
  <c r="G16" i="5"/>
  <c r="O8" i="5"/>
  <c r="Q5" i="5"/>
  <c r="S10" i="5"/>
  <c r="N7" i="5"/>
  <c r="L11" i="5"/>
  <c r="M15" i="5"/>
  <c r="O2" i="5"/>
  <c r="P7" i="5"/>
  <c r="J12" i="5"/>
  <c r="Q8" i="5"/>
  <c r="L5" i="5"/>
  <c r="R15" i="5"/>
  <c r="Q16" i="5"/>
  <c r="K15" i="5"/>
  <c r="S11" i="5"/>
  <c r="O6" i="5"/>
  <c r="J5" i="5"/>
  <c r="R5" i="5"/>
  <c r="I9" i="5"/>
  <c r="Q3" i="5"/>
  <c r="P11" i="5"/>
  <c r="L6" i="5"/>
  <c r="N2" i="5"/>
  <c r="S8" i="5"/>
  <c r="O3" i="5"/>
  <c r="R10" i="5"/>
  <c r="N5" i="5"/>
  <c r="Q12" i="5"/>
  <c r="M7" i="5"/>
  <c r="I2" i="5"/>
  <c r="L9" i="5"/>
  <c r="P15" i="5"/>
  <c r="J13" i="5"/>
  <c r="M2" i="5"/>
  <c r="O7" i="5"/>
  <c r="J4" i="5"/>
  <c r="L13" i="5"/>
  <c r="M16" i="5"/>
  <c r="K9" i="5"/>
  <c r="Q11" i="5"/>
  <c r="P3" i="5"/>
  <c r="R2" i="5"/>
  <c r="N4" i="5"/>
  <c r="K3" i="5"/>
  <c r="H3" i="5"/>
  <c r="J2" i="5"/>
  <c r="I15" i="5"/>
  <c r="S7" i="5"/>
  <c r="I5" i="5"/>
  <c r="S4" i="5"/>
  <c r="M3" i="5"/>
  <c r="N16" i="5"/>
  <c r="O16" i="5"/>
  <c r="H15" i="5"/>
  <c r="K11" i="5"/>
  <c r="S5" i="5"/>
  <c r="R13" i="5"/>
  <c r="Q13" i="5"/>
  <c r="M8" i="5"/>
  <c r="I3" i="5"/>
  <c r="H11" i="5"/>
  <c r="P5" i="5"/>
  <c r="O13" i="5"/>
  <c r="K8" i="5"/>
  <c r="S2" i="5"/>
  <c r="J10" i="5"/>
  <c r="R4" i="5"/>
  <c r="I12" i="5"/>
  <c r="Q6" i="5"/>
  <c r="J7" i="5"/>
  <c r="P8" i="5"/>
  <c r="L3" i="5"/>
  <c r="L15" i="5"/>
  <c r="O10" i="5"/>
  <c r="I13" i="5"/>
  <c r="L10" i="5"/>
  <c r="S12" i="5"/>
  <c r="N9" i="5"/>
  <c r="I6" i="5"/>
  <c r="P2" i="5"/>
  <c r="R16" i="5"/>
  <c r="R11" i="5"/>
  <c r="J3" i="5"/>
  <c r="O11" i="5"/>
  <c r="J8" i="5"/>
  <c r="H12" i="5"/>
  <c r="S15" i="5"/>
  <c r="S13" i="5"/>
  <c r="I11" i="5"/>
  <c r="L8" i="5"/>
  <c r="O5" i="5"/>
  <c r="M9" i="5"/>
  <c r="H6" i="5"/>
  <c r="K13" i="5"/>
  <c r="N10" i="5"/>
  <c r="H13" i="5"/>
  <c r="K10" i="5"/>
  <c r="R6" i="5"/>
  <c r="P10" i="5"/>
  <c r="Q15" i="5"/>
  <c r="H16" i="5"/>
  <c r="J16" i="5"/>
  <c r="L16" i="5"/>
  <c r="S9" i="5"/>
  <c r="O4" i="5"/>
  <c r="N12" i="5"/>
  <c r="M12" i="5"/>
  <c r="I7" i="5"/>
  <c r="N8" i="5"/>
  <c r="P9" i="5"/>
  <c r="L4" i="5"/>
  <c r="K12" i="5"/>
  <c r="S6" i="5"/>
  <c r="N6" i="5"/>
  <c r="R8" i="5"/>
  <c r="N3" i="5"/>
  <c r="Q10" i="5"/>
  <c r="M5" i="5"/>
  <c r="P12" i="5"/>
  <c r="L7" i="5"/>
  <c r="H2" i="5"/>
  <c r="G15" i="5"/>
  <c r="M6" i="5"/>
  <c r="K6" i="5"/>
  <c r="I10" i="5"/>
  <c r="P6" i="5"/>
  <c r="O15" i="5"/>
  <c r="J11" i="5"/>
  <c r="P13" i="5"/>
  <c r="R12" i="5"/>
  <c r="I4" i="5"/>
  <c r="K16" i="5"/>
  <c r="M10" i="5"/>
  <c r="L2" i="5"/>
  <c r="R3" i="5"/>
  <c r="G33" i="7"/>
  <c r="F33" i="7" s="1"/>
  <c r="F32" i="7"/>
  <c r="I32" i="7"/>
  <c r="I33" i="7" s="1"/>
  <c r="E32" i="7"/>
  <c r="H31" i="7"/>
  <c r="H32" i="7" s="1"/>
  <c r="H33" i="7" s="1"/>
  <c r="E31" i="7"/>
  <c r="E9" i="7"/>
  <c r="G24" i="5" s="1"/>
  <c r="E8" i="7"/>
  <c r="G23" i="5" s="1"/>
  <c r="E19" i="7" l="1"/>
  <c r="E21" i="7"/>
  <c r="E20" i="7" s="1"/>
  <c r="E22" i="7"/>
  <c r="G30" i="5"/>
  <c r="G31" i="5"/>
  <c r="G27" i="5"/>
  <c r="E3" i="7"/>
  <c r="E2" i="7"/>
  <c r="G20" i="5" s="1"/>
  <c r="D18" i="7" l="1"/>
  <c r="F14" i="5" s="1"/>
  <c r="G21" i="5"/>
  <c r="E13" i="7"/>
  <c r="D15" i="7" l="1"/>
  <c r="I18" i="5" s="1"/>
  <c r="G3" i="7"/>
  <c r="N18" i="3" l="1"/>
  <c r="O18" i="3"/>
  <c r="P18" i="3"/>
  <c r="N19" i="3"/>
  <c r="O19" i="3"/>
  <c r="P19" i="3"/>
  <c r="N20" i="3"/>
  <c r="O20" i="3"/>
  <c r="P20" i="3"/>
  <c r="N21" i="3"/>
  <c r="O21" i="3"/>
  <c r="P21" i="3"/>
  <c r="P14" i="3"/>
  <c r="O14" i="3"/>
  <c r="N14" i="3"/>
  <c r="P13" i="3"/>
  <c r="O13" i="3"/>
  <c r="N13" i="3"/>
  <c r="P12" i="3"/>
  <c r="O12" i="3"/>
  <c r="N12" i="3"/>
  <c r="P11" i="3"/>
  <c r="O11" i="3"/>
  <c r="N11" i="3"/>
  <c r="E4" i="7" l="1"/>
  <c r="P10" i="3"/>
  <c r="E6" i="7" l="1"/>
  <c r="G22" i="5"/>
  <c r="O75" i="3"/>
  <c r="O74" i="3"/>
  <c r="O73" i="3"/>
  <c r="O72" i="3"/>
  <c r="G75" i="3"/>
  <c r="G74" i="3"/>
  <c r="G73" i="3"/>
  <c r="G72" i="3"/>
  <c r="F64" i="3"/>
  <c r="E64" i="3"/>
  <c r="D64" i="3"/>
  <c r="F63" i="3"/>
  <c r="E63" i="3"/>
  <c r="D63" i="3"/>
  <c r="F62" i="3"/>
  <c r="E62" i="3"/>
  <c r="D62" i="3"/>
  <c r="F61" i="3"/>
  <c r="E61" i="3"/>
  <c r="D61" i="3"/>
  <c r="G4" i="7" l="1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" i="7"/>
  <c r="K3" i="7" s="1"/>
  <c r="K2" i="7" l="1"/>
  <c r="K4" i="7"/>
  <c r="K5" i="7" l="1"/>
  <c r="K6" i="7" l="1"/>
  <c r="K7" i="7" l="1"/>
  <c r="K8" i="7" l="1"/>
  <c r="K9" i="7" l="1"/>
  <c r="K10" i="7" l="1"/>
  <c r="K11" i="7" l="1"/>
  <c r="K12" i="7" l="1"/>
  <c r="K13" i="7" l="1"/>
  <c r="K14" i="7" l="1"/>
  <c r="K15" i="7" l="1"/>
  <c r="K16" i="7" l="1"/>
  <c r="K17" i="7" l="1"/>
  <c r="K18" i="7" l="1"/>
  <c r="K19" i="7" l="1"/>
  <c r="K20" i="7" l="1"/>
  <c r="K21" i="7" l="1"/>
  <c r="K22" i="7" l="1"/>
  <c r="H2" i="7" l="1" a="1"/>
  <c r="H11" i="7" s="1"/>
  <c r="K23" i="7"/>
  <c r="H21" i="7" l="1"/>
  <c r="H8" i="7"/>
  <c r="H10" i="7"/>
  <c r="H17" i="7"/>
  <c r="H16" i="7"/>
  <c r="H3" i="7"/>
  <c r="H13" i="7"/>
  <c r="H23" i="7"/>
  <c r="H5" i="7"/>
  <c r="H15" i="7"/>
  <c r="H20" i="7"/>
  <c r="H2" i="7"/>
  <c r="H7" i="7"/>
  <c r="H12" i="7"/>
  <c r="H22" i="7"/>
  <c r="H4" i="7"/>
  <c r="H9" i="7"/>
  <c r="H18" i="7"/>
  <c r="H14" i="7"/>
  <c r="H19" i="7"/>
  <c r="H6" i="7"/>
  <c r="E11" i="7" l="1"/>
  <c r="I2" i="7" l="1"/>
  <c r="J2" i="7"/>
  <c r="I3" i="7"/>
  <c r="J3" i="7"/>
  <c r="I4" i="7"/>
  <c r="J4" i="7"/>
  <c r="J5" i="7"/>
  <c r="I5" i="7"/>
  <c r="J6" i="7"/>
  <c r="I6" i="7"/>
  <c r="I7" i="7"/>
  <c r="J7" i="7"/>
  <c r="I8" i="7"/>
  <c r="J8" i="7"/>
  <c r="I9" i="7"/>
  <c r="J9" i="7"/>
  <c r="J10" i="7"/>
  <c r="I10" i="7"/>
  <c r="I11" i="7"/>
  <c r="J11" i="7"/>
  <c r="I12" i="7"/>
  <c r="J12" i="7"/>
  <c r="J13" i="7"/>
  <c r="I13" i="7"/>
  <c r="I14" i="7"/>
  <c r="J14" i="7"/>
  <c r="J15" i="7"/>
  <c r="I15" i="7"/>
  <c r="I16" i="7"/>
  <c r="J16" i="7"/>
  <c r="I17" i="7"/>
  <c r="J17" i="7"/>
  <c r="I18" i="7"/>
  <c r="J18" i="7"/>
  <c r="J19" i="7"/>
  <c r="I19" i="7"/>
  <c r="I20" i="7"/>
  <c r="J20" i="7"/>
  <c r="J21" i="7"/>
  <c r="I21" i="7"/>
  <c r="I22" i="7"/>
  <c r="J22" i="7"/>
  <c r="J23" i="7"/>
  <c r="I23" i="7"/>
</calcChain>
</file>

<file path=xl/sharedStrings.xml><?xml version="1.0" encoding="utf-8"?>
<sst xmlns="http://schemas.openxmlformats.org/spreadsheetml/2006/main" count="459" uniqueCount="153">
  <si>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</si>
  <si>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</si>
  <si>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</si>
  <si>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</si>
  <si>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</si>
  <si>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</si>
  <si>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</si>
  <si>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</si>
  <si>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</si>
  <si>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</si>
  <si>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</si>
  <si>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</si>
  <si>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[%]</t>
  </si>
  <si>
    <t>[h]</t>
  </si>
  <si>
    <t>Parâmetros Globais:</t>
  </si>
  <si>
    <t>LeadTime</t>
  </si>
  <si>
    <t>LT Total</t>
  </si>
  <si>
    <t>[USD]</t>
  </si>
  <si>
    <t>Plano de Produção</t>
  </si>
  <si>
    <t>WIP total</t>
  </si>
  <si>
    <t>Restrições</t>
  </si>
  <si>
    <t>[dias]</t>
  </si>
  <si>
    <t>[qtde]</t>
  </si>
  <si>
    <t>Custo Material</t>
  </si>
  <si>
    <t>Preço Venda</t>
  </si>
  <si>
    <t>WACC</t>
  </si>
  <si>
    <t>[USD / ac]</t>
  </si>
  <si>
    <t>[USD / year]</t>
  </si>
  <si>
    <t>Overhead</t>
  </si>
  <si>
    <t>Sustaining</t>
  </si>
  <si>
    <t>Perda USA Mín</t>
  </si>
  <si>
    <t>Perda USA Máx</t>
  </si>
  <si>
    <t>SG&amp;A</t>
  </si>
  <si>
    <t>Informações de Custos e LeadTime por Step por Site:</t>
  </si>
  <si>
    <t>Considerar investimentos em:</t>
  </si>
  <si>
    <t>Valores dos investimentos:</t>
  </si>
  <si>
    <t>Quantidade mínima:</t>
  </si>
  <si>
    <t>[quantidade]</t>
  </si>
  <si>
    <t>Considerar:</t>
  </si>
  <si>
    <t>Kit de horas</t>
  </si>
  <si>
    <t>Taxa/ Hora</t>
  </si>
  <si>
    <t>Custo MOD por SS</t>
  </si>
  <si>
    <t>Buffers</t>
  </si>
  <si>
    <t>[1-Sim | 0-Não]</t>
  </si>
  <si>
    <t>Investimentos</t>
  </si>
  <si>
    <t>Informações para WIP/ac/dia por Step:</t>
  </si>
  <si>
    <t>Quantidade mínima anual:</t>
  </si>
  <si>
    <t>Capacidade antes do investimento:</t>
  </si>
  <si>
    <t>[cenário]</t>
  </si>
  <si>
    <t>Considerar cenário:</t>
  </si>
  <si>
    <t>[anos]</t>
  </si>
  <si>
    <t>Novo investimento em:</t>
  </si>
  <si>
    <t>Custo do capital invest.:</t>
  </si>
  <si>
    <t>Capacidade adicionada após o investimento:</t>
  </si>
  <si>
    <t>Capacidade total: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</si>
  <si>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</si>
  <si>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</si>
  <si>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</si>
  <si>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</si>
  <si>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</si>
  <si>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</si>
  <si>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</si>
  <si>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</si>
  <si>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</si>
  <si>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</si>
  <si>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</si>
  <si>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</si>
  <si>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Voo Prod</t>
  </si>
  <si>
    <t>Receita</t>
  </si>
  <si>
    <t>Custo - Material</t>
  </si>
  <si>
    <t>Custo - Mtg Básica</t>
  </si>
  <si>
    <t>Custo - Mtg Interior</t>
  </si>
  <si>
    <t>Custo - Pintura</t>
  </si>
  <si>
    <t>Custo - Voo Prod</t>
  </si>
  <si>
    <t>Custo - Overhead</t>
  </si>
  <si>
    <t>Custo - Sustaining</t>
  </si>
  <si>
    <t>Custo Capital Investido</t>
  </si>
  <si>
    <t>Margem (USD)</t>
  </si>
  <si>
    <t>Margem (%)</t>
  </si>
  <si>
    <t>Cenários</t>
  </si>
  <si>
    <t>Menor</t>
  </si>
  <si>
    <t>Manior</t>
  </si>
  <si>
    <t>Amplitude</t>
  </si>
  <si>
    <t>Classes</t>
  </si>
  <si>
    <t>Intervalos</t>
  </si>
  <si>
    <t>Bins</t>
  </si>
  <si>
    <t>Freq</t>
  </si>
  <si>
    <t>.</t>
  </si>
  <si>
    <t>count</t>
  </si>
  <si>
    <t>Menor valor:</t>
  </si>
  <si>
    <t>Maior valor:</t>
  </si>
  <si>
    <t>Média:</t>
  </si>
  <si>
    <t>Desv. Padrão:</t>
  </si>
  <si>
    <t>Desv Pad:</t>
  </si>
  <si>
    <t>[USD MM]</t>
  </si>
  <si>
    <t>P(X1&lt;Margem&lt;X2):</t>
  </si>
  <si>
    <t>P(Margem&lt;0)</t>
  </si>
  <si>
    <t>X1:</t>
  </si>
  <si>
    <t>X2:</t>
  </si>
  <si>
    <t>menor</t>
  </si>
  <si>
    <t>maior</t>
  </si>
  <si>
    <t>apoio</t>
  </si>
  <si>
    <t>P(Margem&gt;X1)</t>
  </si>
  <si>
    <t>ESTATÍSTICAS</t>
  </si>
  <si>
    <t>PROBABILIDADES</t>
  </si>
  <si>
    <t>DRE</t>
  </si>
  <si>
    <t>PLANO</t>
  </si>
  <si>
    <t>Informações e Sugestões:</t>
  </si>
  <si>
    <t>Atual</t>
  </si>
  <si>
    <t>Selecione o cenário:</t>
  </si>
  <si>
    <t>Método utilizado: Simulação de Monte Carlo</t>
  </si>
  <si>
    <t>Margem</t>
  </si>
  <si>
    <t>Cenário</t>
  </si>
  <si>
    <t>Ordenado</t>
  </si>
  <si>
    <t>Melhor Simul</t>
  </si>
  <si>
    <t>Pior Simul</t>
  </si>
  <si>
    <t>Delta</t>
  </si>
  <si>
    <t>d1</t>
  </si>
  <si>
    <t>d2</t>
  </si>
  <si>
    <t>Rótulo1</t>
  </si>
  <si>
    <t>Rótulo2</t>
  </si>
  <si>
    <t>Cenário específico para simular</t>
  </si>
  <si>
    <t>Check Demanda:</t>
  </si>
  <si>
    <t xml:space="preserve">Só será simulado se não houver erro no preenchimento. </t>
  </si>
  <si>
    <t>Comparação de Margens entre os Cenários. (USD MM)</t>
  </si>
  <si>
    <t>Perda não USA:</t>
  </si>
  <si>
    <t>Total:</t>
  </si>
  <si>
    <t>Total DRE:</t>
  </si>
  <si>
    <t>MANUAL</t>
  </si>
  <si>
    <t>Manual</t>
  </si>
  <si>
    <t>Quantidade de cenários:</t>
  </si>
  <si>
    <t>Quantidade de Cenários para Simulação de Monte Carlo</t>
  </si>
  <si>
    <t>&gt; performance: até 10k cenários, por volta de 30 segundos.</t>
  </si>
  <si>
    <t>Produto</t>
  </si>
  <si>
    <t>Site1</t>
  </si>
  <si>
    <t>Site2</t>
  </si>
  <si>
    <t>Site2 &gt; Site1</t>
  </si>
  <si>
    <t>Site1 &gt; Site2</t>
  </si>
  <si>
    <t>Site3</t>
  </si>
  <si>
    <t>BR &gt; Site3</t>
  </si>
  <si>
    <t>Step1</t>
  </si>
  <si>
    <t>Step2</t>
  </si>
  <si>
    <t>Step3</t>
  </si>
  <si>
    <t>Capacidade máxima da cabine de Step3:</t>
  </si>
  <si>
    <t>Cenário (1) - Interior &gt; Step3</t>
  </si>
  <si>
    <t>Cenário (2) - Step3 &gt; Interior</t>
  </si>
  <si>
    <t>Step4</t>
  </si>
  <si>
    <t>[prod/mês]</t>
  </si>
  <si>
    <t>QTDE prod</t>
  </si>
  <si>
    <t>Wip/ prod/ dia</t>
  </si>
  <si>
    <t>Marcelo Machado Mendonça</t>
  </si>
  <si>
    <t>Int. Site3:</t>
  </si>
  <si>
    <t>[prod]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</si>
</sst>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%"/>
    <numFmt numFmtId="166" formatCode="#,##0.0"/>
    <numFmt numFmtId="167" formatCode="0.000"/>
    <numFmt numFmtId="168" formatCode="&quot;T: &quot;#"/>
    <numFmt numFmtId="169" formatCode="&quot;OK&quot;;;&quot;NOK&quot;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70C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medium">
        <color theme="1" tint="0.34998626667073579"/>
      </top>
      <bottom style="thin">
        <color theme="0" tint="-0.24994659260841701"/>
      </bottom>
      <diagonal/>
    </border>
    <border>
      <left style="medium">
        <color theme="1" tint="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theme="1" tint="0.34998626667073579"/>
      </left>
      <right/>
      <top/>
      <bottom style="thin">
        <color theme="0" tint="-0.24994659260841701"/>
      </bottom>
      <diagonal/>
    </border>
    <border>
      <left/>
      <right style="thin">
        <color theme="0" tint="-0.34998626667073579"/>
      </right>
      <top/>
      <bottom style="thin">
        <color theme="0" tint="-0.24994659260841701"/>
      </bottom>
      <diagonal/>
    </border>
    <border>
      <left style="medium">
        <color theme="1" tint="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thin">
        <color theme="0" tint="-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 style="thin">
        <color theme="0" tint="-0.24994659260841701"/>
      </top>
      <bottom/>
      <diagonal/>
    </border>
    <border>
      <left/>
      <right style="thin">
        <color theme="0" tint="-0.34998626667073579"/>
      </right>
      <top style="thin">
        <color theme="0" tint="-0.24994659260841701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1" tint="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4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left" indent="2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left" indent="1"/>
    </xf>
    <xf numFmtId="0" fontId="0" fillId="3" borderId="3" xfId="0" applyFill="1" applyBorder="1"/>
    <xf numFmtId="0" fontId="0" fillId="3" borderId="6" xfId="0" applyFill="1" applyBorder="1"/>
    <xf numFmtId="0" fontId="2" fillId="3" borderId="8" xfId="0" applyFont="1" applyFill="1" applyBorder="1" applyAlignment="1">
      <alignment horizontal="left"/>
    </xf>
    <xf numFmtId="0" fontId="0" fillId="3" borderId="8" xfId="0" applyFill="1" applyBorder="1"/>
    <xf numFmtId="0" fontId="9" fillId="3" borderId="0" xfId="0" applyFont="1" applyFill="1"/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7" fillId="3" borderId="0" xfId="0" applyFont="1" applyFill="1"/>
    <xf numFmtId="0" fontId="7" fillId="3" borderId="8" xfId="0" applyFont="1" applyFill="1" applyBorder="1" applyAlignment="1">
      <alignment horizontal="center"/>
    </xf>
    <xf numFmtId="164" fontId="7" fillId="3" borderId="8" xfId="1" applyFont="1" applyFill="1" applyBorder="1" applyAlignment="1">
      <alignment horizontal="center"/>
    </xf>
    <xf numFmtId="3" fontId="8" fillId="3" borderId="8" xfId="0" applyNumberFormat="1" applyFont="1" applyFill="1" applyBorder="1"/>
    <xf numFmtId="3" fontId="8" fillId="3" borderId="8" xfId="0" applyNumberFormat="1" applyFont="1" applyFill="1" applyBorder="1" applyAlignment="1">
      <alignment horizontal="center"/>
    </xf>
    <xf numFmtId="3" fontId="0" fillId="3" borderId="0" xfId="0" applyNumberFormat="1" applyFill="1"/>
    <xf numFmtId="0" fontId="0" fillId="3" borderId="4" xfId="0" applyFill="1" applyBorder="1"/>
    <xf numFmtId="0" fontId="0" fillId="3" borderId="10" xfId="0" applyFill="1" applyBorder="1"/>
    <xf numFmtId="0" fontId="7" fillId="0" borderId="0" xfId="0" applyFont="1" applyAlignment="1">
      <alignment horizontal="center"/>
    </xf>
    <xf numFmtId="164" fontId="7" fillId="0" borderId="0" xfId="1" applyFont="1" applyFill="1" applyAlignment="1">
      <alignment horizontal="center"/>
    </xf>
    <xf numFmtId="3" fontId="8" fillId="0" borderId="0" xfId="0" applyNumberFormat="1" applyFont="1"/>
    <xf numFmtId="3" fontId="8" fillId="0" borderId="0" xfId="0" applyNumberFormat="1" applyFont="1" applyAlignment="1">
      <alignment horizontal="center"/>
    </xf>
    <xf numFmtId="0" fontId="10" fillId="3" borderId="5" xfId="0" applyFont="1" applyFill="1" applyBorder="1" applyAlignment="1">
      <alignment horizontal="left"/>
    </xf>
    <xf numFmtId="0" fontId="10" fillId="3" borderId="7" xfId="0" applyFont="1" applyFill="1" applyBorder="1" applyAlignment="1">
      <alignment horizontal="left"/>
    </xf>
    <xf numFmtId="0" fontId="10" fillId="3" borderId="9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3" fontId="0" fillId="0" borderId="2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3" fontId="0" fillId="4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 applyProtection="1">
      <alignment horizontal="center"/>
      <protection locked="0"/>
    </xf>
    <xf numFmtId="3" fontId="0" fillId="5" borderId="2" xfId="0" applyNumberFormat="1" applyFill="1" applyBorder="1" applyAlignment="1" applyProtection="1">
      <alignment horizontal="center"/>
      <protection locked="0"/>
    </xf>
    <xf numFmtId="165" fontId="0" fillId="5" borderId="2" xfId="0" applyNumberFormat="1" applyFill="1" applyBorder="1" applyProtection="1">
      <protection locked="0"/>
    </xf>
    <xf numFmtId="3" fontId="0" fillId="5" borderId="2" xfId="0" applyNumberFormat="1" applyFill="1" applyBorder="1" applyProtection="1">
      <protection locked="0"/>
    </xf>
    <xf numFmtId="166" fontId="0" fillId="5" borderId="2" xfId="0" applyNumberFormat="1" applyFill="1" applyBorder="1" applyAlignment="1" applyProtection="1">
      <alignment horizontal="center"/>
      <protection locked="0"/>
    </xf>
    <xf numFmtId="166" fontId="0" fillId="5" borderId="2" xfId="1" applyNumberFormat="1" applyFont="1" applyFill="1" applyBorder="1" applyAlignment="1" applyProtection="1">
      <alignment horizontal="center"/>
      <protection locked="0"/>
    </xf>
    <xf numFmtId="166" fontId="6" fillId="4" borderId="2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8" borderId="0" xfId="0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3" fontId="0" fillId="8" borderId="0" xfId="0" applyNumberFormat="1" applyFill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5" fillId="8" borderId="0" xfId="0" applyFont="1" applyFill="1" applyAlignment="1">
      <alignment horizontal="left"/>
    </xf>
    <xf numFmtId="168" fontId="5" fillId="3" borderId="0" xfId="0" applyNumberFormat="1" applyFont="1" applyFill="1" applyAlignment="1">
      <alignment horizontal="center"/>
    </xf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0" fillId="0" borderId="10" xfId="0" applyBorder="1"/>
    <xf numFmtId="0" fontId="0" fillId="0" borderId="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8" borderId="0" xfId="0" applyFill="1" applyAlignment="1">
      <alignment horizontal="left"/>
    </xf>
    <xf numFmtId="4" fontId="0" fillId="9" borderId="15" xfId="0" applyNumberFormat="1" applyFill="1" applyBorder="1" applyProtection="1">
      <protection locked="0"/>
    </xf>
    <xf numFmtId="4" fontId="0" fillId="10" borderId="15" xfId="0" applyNumberFormat="1" applyFill="1" applyBorder="1" applyProtection="1">
      <protection locked="0"/>
    </xf>
    <xf numFmtId="0" fontId="2" fillId="8" borderId="4" xfId="0" applyFont="1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4" xfId="0" applyFill="1" applyBorder="1" applyAlignment="1">
      <alignment horizontal="center"/>
    </xf>
    <xf numFmtId="4" fontId="0" fillId="8" borderId="0" xfId="0" applyNumberFormat="1" applyFill="1" applyAlignment="1">
      <alignment horizontal="center"/>
    </xf>
    <xf numFmtId="0" fontId="13" fillId="0" borderId="7" xfId="0" applyFont="1" applyBorder="1"/>
    <xf numFmtId="0" fontId="13" fillId="0" borderId="9" xfId="0" applyFont="1" applyBorder="1"/>
    <xf numFmtId="0" fontId="2" fillId="11" borderId="21" xfId="0" applyFont="1" applyFill="1" applyBorder="1"/>
    <xf numFmtId="0" fontId="2" fillId="11" borderId="23" xfId="0" applyFont="1" applyFill="1" applyBorder="1"/>
    <xf numFmtId="3" fontId="0" fillId="11" borderId="22" xfId="0" applyNumberFormat="1" applyFill="1" applyBorder="1" applyAlignment="1">
      <alignment horizontal="center"/>
    </xf>
    <xf numFmtId="3" fontId="0" fillId="11" borderId="23" xfId="0" applyNumberFormat="1" applyFill="1" applyBorder="1" applyAlignment="1">
      <alignment horizontal="center"/>
    </xf>
    <xf numFmtId="0" fontId="2" fillId="11" borderId="15" xfId="0" applyFont="1" applyFill="1" applyBorder="1"/>
    <xf numFmtId="3" fontId="0" fillId="11" borderId="0" xfId="0" applyNumberFormat="1" applyFill="1" applyAlignment="1">
      <alignment horizontal="center"/>
    </xf>
    <xf numFmtId="3" fontId="0" fillId="11" borderId="15" xfId="0" applyNumberFormat="1" applyFill="1" applyBorder="1" applyAlignment="1">
      <alignment horizontal="center"/>
    </xf>
    <xf numFmtId="0" fontId="2" fillId="11" borderId="17" xfId="0" applyFont="1" applyFill="1" applyBorder="1"/>
    <xf numFmtId="3" fontId="0" fillId="11" borderId="11" xfId="0" applyNumberFormat="1" applyFill="1" applyBorder="1" applyAlignment="1">
      <alignment horizontal="center"/>
    </xf>
    <xf numFmtId="3" fontId="0" fillId="11" borderId="17" xfId="0" applyNumberFormat="1" applyFill="1" applyBorder="1" applyAlignment="1">
      <alignment horizontal="center"/>
    </xf>
    <xf numFmtId="0" fontId="2" fillId="11" borderId="24" xfId="0" applyFont="1" applyFill="1" applyBorder="1"/>
    <xf numFmtId="0" fontId="2" fillId="11" borderId="25" xfId="0" applyFont="1" applyFill="1" applyBorder="1"/>
    <xf numFmtId="3" fontId="0" fillId="11" borderId="20" xfId="0" applyNumberFormat="1" applyFill="1" applyBorder="1" applyAlignment="1">
      <alignment horizontal="center"/>
    </xf>
    <xf numFmtId="3" fontId="0" fillId="11" borderId="25" xfId="0" applyNumberFormat="1" applyFill="1" applyBorder="1" applyAlignment="1">
      <alignment horizontal="center"/>
    </xf>
    <xf numFmtId="0" fontId="2" fillId="11" borderId="19" xfId="0" applyFont="1" applyFill="1" applyBorder="1"/>
    <xf numFmtId="3" fontId="0" fillId="11" borderId="26" xfId="0" applyNumberFormat="1" applyFill="1" applyBorder="1" applyAlignment="1">
      <alignment horizontal="center"/>
    </xf>
    <xf numFmtId="3" fontId="0" fillId="11" borderId="19" xfId="0" applyNumberFormat="1" applyFill="1" applyBorder="1" applyAlignment="1">
      <alignment horizontal="center"/>
    </xf>
    <xf numFmtId="0" fontId="2" fillId="11" borderId="23" xfId="0" applyFont="1" applyFill="1" applyBorder="1" applyAlignment="1">
      <alignment horizontal="left"/>
    </xf>
    <xf numFmtId="3" fontId="2" fillId="11" borderId="22" xfId="0" applyNumberFormat="1" applyFont="1" applyFill="1" applyBorder="1" applyAlignment="1">
      <alignment horizontal="center"/>
    </xf>
    <xf numFmtId="3" fontId="2" fillId="11" borderId="23" xfId="0" applyNumberFormat="1" applyFont="1" applyFill="1" applyBorder="1" applyAlignment="1">
      <alignment horizontal="center"/>
    </xf>
    <xf numFmtId="0" fontId="2" fillId="11" borderId="18" xfId="0" applyFont="1" applyFill="1" applyBorder="1"/>
    <xf numFmtId="0" fontId="2" fillId="11" borderId="19" xfId="0" applyFont="1" applyFill="1" applyBorder="1" applyAlignment="1">
      <alignment horizontal="left"/>
    </xf>
    <xf numFmtId="0" fontId="14" fillId="11" borderId="14" xfId="0" applyFont="1" applyFill="1" applyBorder="1"/>
    <xf numFmtId="0" fontId="14" fillId="11" borderId="16" xfId="0" applyFont="1" applyFill="1" applyBorder="1"/>
    <xf numFmtId="0" fontId="14" fillId="11" borderId="18" xfId="0" applyFont="1" applyFill="1" applyBorder="1"/>
    <xf numFmtId="0" fontId="2" fillId="5" borderId="31" xfId="0" applyFont="1" applyFill="1" applyBorder="1" applyAlignment="1" applyProtection="1">
      <alignment horizontal="center"/>
      <protection locked="0"/>
    </xf>
    <xf numFmtId="0" fontId="2" fillId="11" borderId="12" xfId="0" applyFont="1" applyFill="1" applyBorder="1"/>
    <xf numFmtId="4" fontId="0" fillId="11" borderId="13" xfId="0" applyNumberFormat="1" applyFill="1" applyBorder="1"/>
    <xf numFmtId="0" fontId="2" fillId="11" borderId="14" xfId="0" applyFont="1" applyFill="1" applyBorder="1"/>
    <xf numFmtId="4" fontId="0" fillId="11" borderId="15" xfId="0" applyNumberFormat="1" applyFill="1" applyBorder="1"/>
    <xf numFmtId="0" fontId="2" fillId="11" borderId="16" xfId="0" applyFont="1" applyFill="1" applyBorder="1"/>
    <xf numFmtId="4" fontId="0" fillId="11" borderId="17" xfId="0" applyNumberFormat="1" applyFill="1" applyBorder="1"/>
    <xf numFmtId="10" fontId="0" fillId="11" borderId="19" xfId="2" applyNumberFormat="1" applyFont="1" applyFill="1" applyBorder="1"/>
    <xf numFmtId="0" fontId="2" fillId="11" borderId="30" xfId="0" applyFont="1" applyFill="1" applyBorder="1"/>
    <xf numFmtId="4" fontId="0" fillId="11" borderId="23" xfId="0" applyNumberFormat="1" applyFill="1" applyBorder="1"/>
    <xf numFmtId="4" fontId="0" fillId="11" borderId="19" xfId="0" applyNumberFormat="1" applyFill="1" applyBorder="1"/>
    <xf numFmtId="10" fontId="0" fillId="11" borderId="23" xfId="2" applyNumberFormat="1" applyFont="1" applyFill="1" applyBorder="1"/>
    <xf numFmtId="10" fontId="0" fillId="11" borderId="15" xfId="2" applyNumberFormat="1" applyFont="1" applyFill="1" applyBorder="1"/>
    <xf numFmtId="3" fontId="0" fillId="0" borderId="22" xfId="0" applyNumberFormat="1" applyBorder="1" applyAlignment="1" applyProtection="1">
      <alignment horizontal="center"/>
      <protection locked="0"/>
    </xf>
    <xf numFmtId="3" fontId="0" fillId="0" borderId="23" xfId="0" applyNumberFormat="1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15" xfId="0" applyNumberFormat="1" applyBorder="1" applyAlignment="1" applyProtection="1">
      <alignment horizontal="center"/>
      <protection locked="0"/>
    </xf>
    <xf numFmtId="3" fontId="0" fillId="0" borderId="11" xfId="0" applyNumberFormat="1" applyBorder="1" applyAlignment="1" applyProtection="1">
      <alignment horizontal="center"/>
      <protection locked="0"/>
    </xf>
    <xf numFmtId="3" fontId="0" fillId="0" borderId="17" xfId="0" applyNumberFormat="1" applyBorder="1" applyAlignment="1" applyProtection="1">
      <alignment horizontal="center"/>
      <protection locked="0"/>
    </xf>
    <xf numFmtId="3" fontId="0" fillId="0" borderId="20" xfId="0" applyNumberFormat="1" applyBorder="1" applyAlignment="1" applyProtection="1">
      <alignment horizontal="center"/>
      <protection locked="0"/>
    </xf>
    <xf numFmtId="3" fontId="0" fillId="0" borderId="25" xfId="0" applyNumberFormat="1" applyBorder="1" applyAlignment="1" applyProtection="1">
      <alignment horizontal="center"/>
      <protection locked="0"/>
    </xf>
    <xf numFmtId="3" fontId="0" fillId="0" borderId="26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center"/>
      <protection locked="0"/>
    </xf>
    <xf numFmtId="169" fontId="15" fillId="3" borderId="0" xfId="0" applyNumberFormat="1" applyFont="1" applyFill="1" applyAlignment="1">
      <alignment horizontal="center"/>
    </xf>
    <xf numFmtId="0" fontId="15" fillId="3" borderId="0" xfId="0" applyFont="1" applyFill="1"/>
    <xf numFmtId="3" fontId="0" fillId="0" borderId="3" xfId="0" applyNumberFormat="1" applyBorder="1"/>
    <xf numFmtId="0" fontId="0" fillId="6" borderId="3" xfId="0" applyFill="1" applyBorder="1"/>
    <xf numFmtId="0" fontId="0" fillId="6" borderId="6" xfId="0" applyFill="1" applyBorder="1"/>
    <xf numFmtId="0" fontId="0" fillId="6" borderId="0" xfId="0" applyFill="1"/>
    <xf numFmtId="0" fontId="0" fillId="6" borderId="8" xfId="0" applyFill="1" applyBorder="1"/>
    <xf numFmtId="0" fontId="0" fillId="6" borderId="4" xfId="0" applyFill="1" applyBorder="1"/>
    <xf numFmtId="0" fontId="0" fillId="6" borderId="10" xfId="0" applyFill="1" applyBorder="1"/>
    <xf numFmtId="4" fontId="0" fillId="6" borderId="0" xfId="0" applyNumberFormat="1" applyFill="1"/>
    <xf numFmtId="10" fontId="0" fillId="6" borderId="0" xfId="2" applyNumberFormat="1" applyFont="1" applyFill="1" applyBorder="1"/>
    <xf numFmtId="0" fontId="2" fillId="8" borderId="0" xfId="0" applyFont="1" applyFill="1" applyAlignment="1">
      <alignment horizontal="left"/>
    </xf>
    <xf numFmtId="3" fontId="0" fillId="0" borderId="0" xfId="0" applyNumberFormat="1"/>
    <xf numFmtId="10" fontId="0" fillId="0" borderId="0" xfId="0" applyNumberFormat="1"/>
    <xf numFmtId="0" fontId="16" fillId="8" borderId="0" xfId="0" applyFont="1" applyFill="1"/>
    <xf numFmtId="0" fontId="11" fillId="3" borderId="0" xfId="0" applyFont="1" applyFill="1"/>
    <xf numFmtId="0" fontId="2" fillId="8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</cellXfs>
  <cellStyles count="3">
    <cellStyle name="Normal" xfId="0" builtinId="0"/>
    <cellStyle name="Porcentagem" xfId="2" builtinId="5"/>
    <cellStyle name="Vírgula" xfId="1" builtinId="3"/>
  </cellStyles>
  <dxfs count="2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EEEEE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572853224821756E-2"/>
          <c:y val="3.6353735648930595E-2"/>
          <c:w val="0.97285429355035646"/>
          <c:h val="0.668927266747846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output2!$H$1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0;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output2!$K$2:$K$23</c:f>
              <c:strCache>
                <c:ptCount val="22"/>
                <c:pt idx="0">
                  <c:v>]~0]</c:v>
                </c:pt>
                <c:pt idx="1">
                  <c:v>]0~0]</c:v>
                </c:pt>
                <c:pt idx="2">
                  <c:v>]0~0]</c:v>
                </c:pt>
                <c:pt idx="3">
                  <c:v>]0~0]</c:v>
                </c:pt>
                <c:pt idx="4">
                  <c:v>]0~0]</c:v>
                </c:pt>
                <c:pt idx="5">
                  <c:v>]0~0]</c:v>
                </c:pt>
                <c:pt idx="6">
                  <c:v>]0~0]</c:v>
                </c:pt>
                <c:pt idx="7">
                  <c:v>]0~0]</c:v>
                </c:pt>
                <c:pt idx="8">
                  <c:v>]0~0]</c:v>
                </c:pt>
                <c:pt idx="9">
                  <c:v>]0~0]</c:v>
                </c:pt>
                <c:pt idx="10">
                  <c:v>]0~0]</c:v>
                </c:pt>
                <c:pt idx="11">
                  <c:v>]0~0]</c:v>
                </c:pt>
                <c:pt idx="12">
                  <c:v>]0~0]</c:v>
                </c:pt>
                <c:pt idx="13">
                  <c:v>]0~0]</c:v>
                </c:pt>
                <c:pt idx="14">
                  <c:v>]0~0]</c:v>
                </c:pt>
                <c:pt idx="15">
                  <c:v>]0~0]</c:v>
                </c:pt>
                <c:pt idx="16">
                  <c:v>]0~0]</c:v>
                </c:pt>
                <c:pt idx="17">
                  <c:v>]0~0]</c:v>
                </c:pt>
                <c:pt idx="18">
                  <c:v>]0~0]</c:v>
                </c:pt>
                <c:pt idx="19">
                  <c:v>]0~0]</c:v>
                </c:pt>
                <c:pt idx="20">
                  <c:v>]0~0]</c:v>
                </c:pt>
                <c:pt idx="21">
                  <c:v>]0~0]</c:v>
                </c:pt>
              </c:strCache>
            </c:strRef>
          </c:cat>
          <c:val>
            <c:numRef>
              <c:f>output2!$H$2:$H$23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E-4639-89CA-F65B71D09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488828808"/>
        <c:axId val="488831104"/>
      </c:barChart>
      <c:lineChart>
        <c:grouping val="standard"/>
        <c:varyColors val="0"/>
        <c:ser>
          <c:idx val="1"/>
          <c:order val="1"/>
          <c:tx>
            <c:v>X1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31750" cap="flat" cmpd="sng" algn="ctr">
                <a:solidFill>
                  <a:schemeClr val="accent4"/>
                </a:solidFill>
                <a:prstDash val="sysDash"/>
                <a:round/>
              </a:ln>
              <a:effectLst/>
            </c:spPr>
          </c:errBars>
          <c:cat>
            <c:strRef>
              <c:f>output2!$K$2:$K$23</c:f>
              <c:strCache>
                <c:ptCount val="22"/>
                <c:pt idx="0">
                  <c:v>]~0]</c:v>
                </c:pt>
                <c:pt idx="1">
                  <c:v>]0~0]</c:v>
                </c:pt>
                <c:pt idx="2">
                  <c:v>]0~0]</c:v>
                </c:pt>
                <c:pt idx="3">
                  <c:v>]0~0]</c:v>
                </c:pt>
                <c:pt idx="4">
                  <c:v>]0~0]</c:v>
                </c:pt>
                <c:pt idx="5">
                  <c:v>]0~0]</c:v>
                </c:pt>
                <c:pt idx="6">
                  <c:v>]0~0]</c:v>
                </c:pt>
                <c:pt idx="7">
                  <c:v>]0~0]</c:v>
                </c:pt>
                <c:pt idx="8">
                  <c:v>]0~0]</c:v>
                </c:pt>
                <c:pt idx="9">
                  <c:v>]0~0]</c:v>
                </c:pt>
                <c:pt idx="10">
                  <c:v>]0~0]</c:v>
                </c:pt>
                <c:pt idx="11">
                  <c:v>]0~0]</c:v>
                </c:pt>
                <c:pt idx="12">
                  <c:v>]0~0]</c:v>
                </c:pt>
                <c:pt idx="13">
                  <c:v>]0~0]</c:v>
                </c:pt>
                <c:pt idx="14">
                  <c:v>]0~0]</c:v>
                </c:pt>
                <c:pt idx="15">
                  <c:v>]0~0]</c:v>
                </c:pt>
                <c:pt idx="16">
                  <c:v>]0~0]</c:v>
                </c:pt>
                <c:pt idx="17">
                  <c:v>]0~0]</c:v>
                </c:pt>
                <c:pt idx="18">
                  <c:v>]0~0]</c:v>
                </c:pt>
                <c:pt idx="19">
                  <c:v>]0~0]</c:v>
                </c:pt>
                <c:pt idx="20">
                  <c:v>]0~0]</c:v>
                </c:pt>
                <c:pt idx="21">
                  <c:v>]0~0]</c:v>
                </c:pt>
              </c:strCache>
            </c:strRef>
          </c:cat>
          <c:val>
            <c:numRef>
              <c:f>output2!$I$2:$I$23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1-4A67-ACD5-8B2C71F8EC3F}"/>
            </c:ext>
          </c:extLst>
        </c:ser>
        <c:ser>
          <c:idx val="2"/>
          <c:order val="2"/>
          <c:tx>
            <c:v>X2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31750" cap="flat" cmpd="sng" algn="ctr">
                <a:solidFill>
                  <a:schemeClr val="accent2"/>
                </a:solidFill>
                <a:prstDash val="sysDash"/>
                <a:round/>
              </a:ln>
              <a:effectLst/>
            </c:spPr>
          </c:errBars>
          <c:cat>
            <c:strRef>
              <c:f>output2!$K$2:$K$23</c:f>
              <c:strCache>
                <c:ptCount val="22"/>
                <c:pt idx="0">
                  <c:v>]~0]</c:v>
                </c:pt>
                <c:pt idx="1">
                  <c:v>]0~0]</c:v>
                </c:pt>
                <c:pt idx="2">
                  <c:v>]0~0]</c:v>
                </c:pt>
                <c:pt idx="3">
                  <c:v>]0~0]</c:v>
                </c:pt>
                <c:pt idx="4">
                  <c:v>]0~0]</c:v>
                </c:pt>
                <c:pt idx="5">
                  <c:v>]0~0]</c:v>
                </c:pt>
                <c:pt idx="6">
                  <c:v>]0~0]</c:v>
                </c:pt>
                <c:pt idx="7">
                  <c:v>]0~0]</c:v>
                </c:pt>
                <c:pt idx="8">
                  <c:v>]0~0]</c:v>
                </c:pt>
                <c:pt idx="9">
                  <c:v>]0~0]</c:v>
                </c:pt>
                <c:pt idx="10">
                  <c:v>]0~0]</c:v>
                </c:pt>
                <c:pt idx="11">
                  <c:v>]0~0]</c:v>
                </c:pt>
                <c:pt idx="12">
                  <c:v>]0~0]</c:v>
                </c:pt>
                <c:pt idx="13">
                  <c:v>]0~0]</c:v>
                </c:pt>
                <c:pt idx="14">
                  <c:v>]0~0]</c:v>
                </c:pt>
                <c:pt idx="15">
                  <c:v>]0~0]</c:v>
                </c:pt>
                <c:pt idx="16">
                  <c:v>]0~0]</c:v>
                </c:pt>
                <c:pt idx="17">
                  <c:v>]0~0]</c:v>
                </c:pt>
                <c:pt idx="18">
                  <c:v>]0~0]</c:v>
                </c:pt>
                <c:pt idx="19">
                  <c:v>]0~0]</c:v>
                </c:pt>
                <c:pt idx="20">
                  <c:v>]0~0]</c:v>
                </c:pt>
                <c:pt idx="21">
                  <c:v>]0~0]</c:v>
                </c:pt>
              </c:strCache>
            </c:strRef>
          </c:cat>
          <c:val>
            <c:numRef>
              <c:f>output2!$J$2:$J$23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11-4A67-ACD5-8B2C71F8E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828808"/>
        <c:axId val="488831104"/>
      </c:lineChart>
      <c:catAx>
        <c:axId val="488828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(USD 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8831104"/>
        <c:crosses val="autoZero"/>
        <c:auto val="1"/>
        <c:lblAlgn val="ctr"/>
        <c:lblOffset val="100"/>
        <c:noMultiLvlLbl val="0"/>
      </c:catAx>
      <c:valAx>
        <c:axId val="48883110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48882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4.4490927977097741E-3"/>
          <c:w val="0.25446877797164608"/>
          <c:h val="7.08349545060271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479462972887551E-2"/>
          <c:y val="4.3184885290148446E-2"/>
          <c:w val="0.96104134888898052"/>
          <c:h val="0.81153367974752144"/>
        </c:manualLayout>
      </c:layout>
      <c:barChart>
        <c:barDir val="col"/>
        <c:grouping val="stacked"/>
        <c:varyColors val="0"/>
        <c:ser>
          <c:idx val="0"/>
          <c:order val="0"/>
          <c:tx>
            <c:v>Margens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output2!$E$31:$E$33</c:f>
              <c:strCache>
                <c:ptCount val="3"/>
                <c:pt idx="0">
                  <c:v>Melhor Simul</c:v>
                </c:pt>
                <c:pt idx="1">
                  <c:v>Melhor Simul</c:v>
                </c:pt>
                <c:pt idx="2">
                  <c:v>Melhor Simul</c:v>
                </c:pt>
              </c:strCache>
            </c:strRef>
          </c:cat>
          <c:val>
            <c:numRef>
              <c:f>output2!$D$31:$D$33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4F03-8FF8-AFEDDCE9EECF}"/>
            </c:ext>
          </c:extLst>
        </c:ser>
        <c:ser>
          <c:idx val="4"/>
          <c:order val="3"/>
          <c:tx>
            <c:v>delta2</c:v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A1DA-4F03-8FF8-AFEDDCE9EE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1DA-4F03-8FF8-AFEDDCE9EE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B5FEC01-DFFA-41B6-81CC-3AB0872F465F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1DA-4F03-8FF8-AFEDDCE9EE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output2!$G$31:$G$33</c:f>
              <c:numCache>
                <c:formatCode>General</c:formatCode>
                <c:ptCount val="3"/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output2!$K$31:$K$33</c15:f>
                <c15:dlblRangeCache>
                  <c:ptCount val="3"/>
                  <c:pt idx="2">
                    <c:v>Delta: 0,00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A1DA-4F03-8FF8-AFEDDCE9EECF}"/>
            </c:ext>
          </c:extLst>
        </c:ser>
        <c:ser>
          <c:idx val="3"/>
          <c:order val="4"/>
          <c:tx>
            <c:v>delta1</c:v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A1DA-4F03-8FF8-AFEDDCE9EE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8159249-AE43-4C66-B548-F32F221326B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1DA-4F03-8FF8-AFEDDCE9EE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FD9F019-EC50-4175-9CFC-6A3EA422133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1DA-4F03-8FF8-AFEDDCE9EE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output2!$E$31:$E$33</c:f>
              <c:strCache>
                <c:ptCount val="3"/>
                <c:pt idx="0">
                  <c:v>Melhor Simul</c:v>
                </c:pt>
                <c:pt idx="1">
                  <c:v>Melhor Simul</c:v>
                </c:pt>
                <c:pt idx="2">
                  <c:v>Melhor Simul</c:v>
                </c:pt>
              </c:strCache>
            </c:strRef>
          </c:cat>
          <c:val>
            <c:numRef>
              <c:f>output2!$F$31:$F$33</c:f>
              <c:numCache>
                <c:formatCode>General</c:formatCode>
                <c:ptCount val="3"/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output2!$J$31:$J$33</c15:f>
                <c15:dlblRangeCache>
                  <c:ptCount val="3"/>
                  <c:pt idx="1">
                    <c:v>Delta: 0,00</c:v>
                  </c:pt>
                  <c:pt idx="2">
                    <c:v>Delta: 0,00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A1DA-4F03-8FF8-AFEDDCE9E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766183640"/>
        <c:axId val="766182328"/>
      </c:barChart>
      <c:lineChart>
        <c:grouping val="standard"/>
        <c:varyColors val="0"/>
        <c:ser>
          <c:idx val="1"/>
          <c:order val="1"/>
          <c:tx>
            <c:v>linha1</c:v>
          </c:tx>
          <c:spPr>
            <a:ln w="28575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output2!$E$31:$E$33</c:f>
              <c:strCache>
                <c:ptCount val="3"/>
                <c:pt idx="0">
                  <c:v>Melhor Simul</c:v>
                </c:pt>
                <c:pt idx="1">
                  <c:v>Melhor Simul</c:v>
                </c:pt>
                <c:pt idx="2">
                  <c:v>Melhor Simul</c:v>
                </c:pt>
              </c:strCache>
            </c:strRef>
          </c:cat>
          <c:val>
            <c:numRef>
              <c:f>output2!$H$31:$H$33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1DA-4F03-8FF8-AFEDDCE9EECF}"/>
            </c:ext>
          </c:extLst>
        </c:ser>
        <c:ser>
          <c:idx val="2"/>
          <c:order val="2"/>
          <c:tx>
            <c:v>linha2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output2!$E$31:$E$33</c:f>
              <c:strCache>
                <c:ptCount val="3"/>
                <c:pt idx="0">
                  <c:v>Melhor Simul</c:v>
                </c:pt>
                <c:pt idx="1">
                  <c:v>Melhor Simul</c:v>
                </c:pt>
                <c:pt idx="2">
                  <c:v>Melhor Simul</c:v>
                </c:pt>
              </c:strCache>
            </c:strRef>
          </c:cat>
          <c:val>
            <c:numRef>
              <c:f>output2!$I$31:$I$33</c:f>
              <c:numCache>
                <c:formatCode>General</c:formatCode>
                <c:ptCount val="3"/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1DA-4F03-8FF8-AFEDDCE9E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183640"/>
        <c:axId val="766182328"/>
      </c:lineChart>
      <c:catAx>
        <c:axId val="76618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6182328"/>
        <c:crosses val="autoZero"/>
        <c:auto val="1"/>
        <c:lblAlgn val="ctr"/>
        <c:lblOffset val="100"/>
        <c:noMultiLvlLbl val="0"/>
      </c:catAx>
      <c:valAx>
        <c:axId val="76618232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76618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11206</xdr:colOff>
      <xdr:row>18</xdr:row>
      <xdr:rowOff>11206</xdr:rowOff>
    </xdr:from>
    <xdr:to>
      <xdr:col>19</xdr:col>
      <xdr:colOff>11206</xdr:colOff>
      <xdr:row>32</xdr:row>
      <xdr:rowOff>123264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4C246C25-7C45-46C0-92AE-3F66D2C3E136}"/>
            </a:ext>
          </a:extLst>
        </xdr:cNvPr>
        <xdr:cNvGrpSpPr/>
      </xdr:nvGrpSpPr>
      <xdr:grpSpPr>
        <a:xfrm>
          <a:off x="6308912" y="3485030"/>
          <a:ext cx="6656294" cy="2812675"/>
          <a:chOff x="6308912" y="3518647"/>
          <a:chExt cx="6656294" cy="280147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D51B43FB-2596-44FB-AE8E-53D2EE6F7907}"/>
              </a:ext>
            </a:extLst>
          </xdr:cNvPr>
          <xdr:cNvGraphicFramePr>
            <a:graphicFrameLocks/>
          </xdr:cNvGraphicFramePr>
        </xdr:nvGraphicFramePr>
        <xdr:xfrm>
          <a:off x="6308912" y="3518647"/>
          <a:ext cx="6656294" cy="28014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Conector reto 3">
            <a:extLst>
              <a:ext uri="{FF2B5EF4-FFF2-40B4-BE49-F238E27FC236}">
                <a16:creationId xmlns:a16="http://schemas.microsoft.com/office/drawing/2014/main" id="{8E3ED494-1503-4087-BB82-BF1C90DBB97F}"/>
              </a:ext>
            </a:extLst>
          </xdr:cNvPr>
          <xdr:cNvCxnSpPr/>
        </xdr:nvCxnSpPr>
        <xdr:spPr>
          <a:xfrm>
            <a:off x="6958854" y="3619500"/>
            <a:ext cx="180000" cy="0"/>
          </a:xfrm>
          <a:prstGeom prst="line">
            <a:avLst/>
          </a:prstGeom>
          <a:ln w="28575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A96EF409-E2A1-407C-9FF4-FC479FB7D1AD}"/>
              </a:ext>
            </a:extLst>
          </xdr:cNvPr>
          <xdr:cNvCxnSpPr/>
        </xdr:nvCxnSpPr>
        <xdr:spPr>
          <a:xfrm>
            <a:off x="7474324" y="3619500"/>
            <a:ext cx="180000" cy="0"/>
          </a:xfrm>
          <a:prstGeom prst="line">
            <a:avLst/>
          </a:prstGeom>
          <a:ln w="28575">
            <a:solidFill>
              <a:schemeClr val="accent2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11205</xdr:colOff>
      <xdr:row>18</xdr:row>
      <xdr:rowOff>11207</xdr:rowOff>
    </xdr:from>
    <xdr:to>
      <xdr:col>3</xdr:col>
      <xdr:colOff>605116</xdr:colOff>
      <xdr:row>28</xdr:row>
      <xdr:rowOff>11206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CF96A6B-5006-4850-973C-39E3184EE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BC3-AFE3-4BC7-B8A7-61F4B5A4FB36}">
  <sheetPr codeName="Planilha1"/>
  <dimension ref="A1:X100"/>
  <sheetViews>
    <sheetView showGridLines="0" tabSelected="1" zoomScale="85" zoomScaleNormal="85" workbookViewId="0">
      <selection activeCell="D5" sqref="D5"/>
    </sheetView>
  </sheetViews>
  <sheetFormatPr defaultColWidth="0" defaultRowHeight="15" zeroHeight="1" x14ac:dyDescent="0.25"/>
  <cols>
    <col min="1" max="1" width="0.85546875" style="31" customWidth="1"/>
    <col min="2" max="2" width="17.7109375" customWidth="1"/>
    <col min="3" max="3" width="7.85546875" customWidth="1"/>
    <col min="4" max="16" width="11.5703125" customWidth="1"/>
    <col min="17" max="17" width="6.85546875" customWidth="1"/>
    <col min="18" max="18" width="2.7109375" customWidth="1"/>
    <col min="19" max="19" width="1" customWidth="1"/>
    <col min="20" max="24" width="12" hidden="1" customWidth="1"/>
    <col min="25" max="16384" width="9.140625" hidden="1"/>
  </cols>
  <sheetData>
    <row r="1" spans="1:18" ht="5.25" customHeight="1" x14ac:dyDescent="0.25">
      <c r="A1" s="2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x14ac:dyDescent="0.25">
      <c r="A2" s="29"/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1"/>
    </row>
    <row r="3" spans="1:18" x14ac:dyDescent="0.25">
      <c r="A3" s="2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2"/>
    </row>
    <row r="4" spans="1:18" x14ac:dyDescent="0.25">
      <c r="A4" s="29"/>
      <c r="B4" s="2"/>
      <c r="C4" s="2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2"/>
      <c r="Q4" s="2"/>
      <c r="R4" s="12"/>
    </row>
    <row r="5" spans="1:18" x14ac:dyDescent="0.25">
      <c r="A5" s="29"/>
      <c r="B5" s="2" t="s">
        <v>133</v>
      </c>
      <c r="C5" s="53">
        <f>SUM(D5:O5)</f>
        <v>42</v>
      </c>
      <c r="D5" s="33">
        <v>3</v>
      </c>
      <c r="E5" s="33">
        <v>2</v>
      </c>
      <c r="F5" s="33">
        <v>7</v>
      </c>
      <c r="G5" s="33">
        <v>3</v>
      </c>
      <c r="H5" s="33">
        <v>6</v>
      </c>
      <c r="I5" s="33">
        <v>2</v>
      </c>
      <c r="J5" s="33">
        <v>5</v>
      </c>
      <c r="K5" s="33">
        <v>2</v>
      </c>
      <c r="L5" s="33">
        <v>4</v>
      </c>
      <c r="M5" s="33">
        <v>1</v>
      </c>
      <c r="N5" s="33">
        <v>3</v>
      </c>
      <c r="O5" s="33">
        <v>4</v>
      </c>
      <c r="P5" s="4" t="s">
        <v>37</v>
      </c>
      <c r="Q5" s="2"/>
      <c r="R5" s="12"/>
    </row>
    <row r="6" spans="1:18" x14ac:dyDescent="0.25">
      <c r="A6" s="2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2"/>
    </row>
    <row r="7" spans="1:18" x14ac:dyDescent="0.25">
      <c r="A7" s="29"/>
      <c r="B7" s="1" t="s">
        <v>44</v>
      </c>
      <c r="C7" s="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12"/>
    </row>
    <row r="8" spans="1:18" x14ac:dyDescent="0.25">
      <c r="A8" s="2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2"/>
    </row>
    <row r="9" spans="1:18" x14ac:dyDescent="0.25">
      <c r="A9" s="29"/>
      <c r="B9" s="13" t="s">
        <v>34</v>
      </c>
      <c r="C9" s="2"/>
      <c r="D9" s="2"/>
      <c r="E9" s="2"/>
      <c r="F9" s="2"/>
      <c r="G9" s="2"/>
      <c r="H9" s="2"/>
      <c r="I9" s="13" t="s">
        <v>35</v>
      </c>
      <c r="J9" s="2"/>
      <c r="K9" s="2"/>
      <c r="L9" s="2"/>
      <c r="M9" s="2"/>
      <c r="N9" s="5" t="s">
        <v>51</v>
      </c>
      <c r="O9" s="2"/>
      <c r="P9" s="33">
        <v>15</v>
      </c>
      <c r="Q9" s="4" t="s">
        <v>50</v>
      </c>
      <c r="R9" s="12"/>
    </row>
    <row r="10" spans="1:18" x14ac:dyDescent="0.25">
      <c r="A10" s="29"/>
      <c r="B10" s="2"/>
      <c r="C10" s="2"/>
      <c r="D10" s="3" t="s">
        <v>135</v>
      </c>
      <c r="E10" s="3" t="s">
        <v>134</v>
      </c>
      <c r="F10" s="3" t="s">
        <v>138</v>
      </c>
      <c r="G10" s="2"/>
      <c r="H10" s="2"/>
      <c r="I10" s="3" t="s">
        <v>135</v>
      </c>
      <c r="J10" s="3" t="s">
        <v>134</v>
      </c>
      <c r="K10" s="3" t="s">
        <v>138</v>
      </c>
      <c r="L10" s="4"/>
      <c r="M10" s="2"/>
      <c r="N10" s="5" t="s">
        <v>52</v>
      </c>
      <c r="O10" s="3"/>
      <c r="P10" s="35">
        <f>ROUND(SUM(N11:P14),3)</f>
        <v>0</v>
      </c>
      <c r="Q10" s="4" t="s">
        <v>17</v>
      </c>
      <c r="R10" s="12"/>
    </row>
    <row r="11" spans="1:18" x14ac:dyDescent="0.25">
      <c r="A11" s="29"/>
      <c r="B11" s="2" t="s">
        <v>140</v>
      </c>
      <c r="C11" s="2"/>
      <c r="D11" s="34">
        <v>0</v>
      </c>
      <c r="E11" s="34">
        <v>0</v>
      </c>
      <c r="F11" s="34">
        <v>0</v>
      </c>
      <c r="G11" s="4" t="s">
        <v>43</v>
      </c>
      <c r="H11" s="2"/>
      <c r="I11" s="33">
        <v>0</v>
      </c>
      <c r="J11" s="33">
        <v>0</v>
      </c>
      <c r="K11" s="33">
        <v>0</v>
      </c>
      <c r="L11" s="4" t="s">
        <v>17</v>
      </c>
      <c r="M11" s="2"/>
      <c r="N11" s="35">
        <f t="shared" ref="N11:P14" si="0">IF(D11=0,0,I11/(I18*12*$P$9)*wacc*I18)</f>
        <v>0</v>
      </c>
      <c r="O11" s="35">
        <f t="shared" si="0"/>
        <v>0</v>
      </c>
      <c r="P11" s="35">
        <f t="shared" si="0"/>
        <v>0</v>
      </c>
      <c r="Q11" s="4" t="s">
        <v>17</v>
      </c>
      <c r="R11" s="12"/>
    </row>
    <row r="12" spans="1:18" x14ac:dyDescent="0.25">
      <c r="A12" s="29"/>
      <c r="B12" s="2" t="s">
        <v>141</v>
      </c>
      <c r="C12" s="2"/>
      <c r="D12" s="34">
        <v>0</v>
      </c>
      <c r="E12" s="34">
        <v>0</v>
      </c>
      <c r="F12" s="34">
        <v>0</v>
      </c>
      <c r="G12" s="4" t="s">
        <v>43</v>
      </c>
      <c r="H12" s="2"/>
      <c r="I12" s="33">
        <v>0</v>
      </c>
      <c r="J12" s="33">
        <v>0</v>
      </c>
      <c r="K12" s="33">
        <v>0</v>
      </c>
      <c r="L12" s="4" t="s">
        <v>17</v>
      </c>
      <c r="M12" s="2"/>
      <c r="N12" s="35">
        <f t="shared" si="0"/>
        <v>0</v>
      </c>
      <c r="O12" s="35">
        <f t="shared" si="0"/>
        <v>0</v>
      </c>
      <c r="P12" s="35">
        <f t="shared" si="0"/>
        <v>0</v>
      </c>
      <c r="Q12" s="4" t="s">
        <v>17</v>
      </c>
      <c r="R12" s="12"/>
    </row>
    <row r="13" spans="1:18" x14ac:dyDescent="0.25">
      <c r="A13" s="29"/>
      <c r="B13" s="2" t="s">
        <v>142</v>
      </c>
      <c r="C13" s="2"/>
      <c r="D13" s="34">
        <v>0</v>
      </c>
      <c r="E13" s="34">
        <v>0</v>
      </c>
      <c r="F13" s="34">
        <v>0</v>
      </c>
      <c r="G13" s="4" t="s">
        <v>43</v>
      </c>
      <c r="H13" s="2"/>
      <c r="I13" s="33">
        <v>0</v>
      </c>
      <c r="J13" s="33">
        <v>0</v>
      </c>
      <c r="K13" s="33">
        <v>0</v>
      </c>
      <c r="L13" s="4" t="s">
        <v>17</v>
      </c>
      <c r="M13" s="2"/>
      <c r="N13" s="35">
        <f t="shared" si="0"/>
        <v>0</v>
      </c>
      <c r="O13" s="35">
        <f t="shared" si="0"/>
        <v>0</v>
      </c>
      <c r="P13" s="35">
        <f t="shared" si="0"/>
        <v>0</v>
      </c>
      <c r="Q13" s="4" t="s">
        <v>17</v>
      </c>
      <c r="R13" s="12"/>
    </row>
    <row r="14" spans="1:18" x14ac:dyDescent="0.25">
      <c r="A14" s="29"/>
      <c r="B14" s="2" t="s">
        <v>146</v>
      </c>
      <c r="C14" s="2"/>
      <c r="D14" s="34">
        <v>0</v>
      </c>
      <c r="E14" s="34">
        <v>0</v>
      </c>
      <c r="F14" s="34">
        <v>0</v>
      </c>
      <c r="G14" s="4" t="s">
        <v>43</v>
      </c>
      <c r="H14" s="2"/>
      <c r="I14" s="33">
        <v>0</v>
      </c>
      <c r="J14" s="33">
        <v>0</v>
      </c>
      <c r="K14" s="33">
        <v>0</v>
      </c>
      <c r="L14" s="4" t="s">
        <v>17</v>
      </c>
      <c r="M14" s="2"/>
      <c r="N14" s="35">
        <f t="shared" si="0"/>
        <v>0</v>
      </c>
      <c r="O14" s="35">
        <f t="shared" si="0"/>
        <v>0</v>
      </c>
      <c r="P14" s="35">
        <f t="shared" si="0"/>
        <v>0</v>
      </c>
      <c r="Q14" s="4" t="s">
        <v>17</v>
      </c>
      <c r="R14" s="12"/>
    </row>
    <row r="15" spans="1:18" x14ac:dyDescent="0.25">
      <c r="A15" s="2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2"/>
    </row>
    <row r="16" spans="1:18" x14ac:dyDescent="0.25">
      <c r="A16" s="29"/>
      <c r="B16" s="13" t="s">
        <v>47</v>
      </c>
      <c r="C16" s="2"/>
      <c r="D16" s="2"/>
      <c r="E16" s="2"/>
      <c r="F16" s="2"/>
      <c r="G16" s="2"/>
      <c r="H16" s="2"/>
      <c r="I16" s="13" t="s">
        <v>53</v>
      </c>
      <c r="J16" s="2"/>
      <c r="K16" s="2"/>
      <c r="L16" s="2"/>
      <c r="M16" s="2"/>
      <c r="N16" s="13" t="s">
        <v>54</v>
      </c>
      <c r="O16" s="2"/>
      <c r="P16" s="2"/>
      <c r="Q16" s="2"/>
      <c r="R16" s="12"/>
    </row>
    <row r="17" spans="1:18" x14ac:dyDescent="0.25">
      <c r="A17" s="29"/>
      <c r="B17" s="13"/>
      <c r="C17" s="2"/>
      <c r="D17" s="3" t="s">
        <v>135</v>
      </c>
      <c r="E17" s="3" t="s">
        <v>134</v>
      </c>
      <c r="F17" s="3" t="s">
        <v>138</v>
      </c>
      <c r="G17" s="2"/>
      <c r="H17" s="2"/>
      <c r="I17" s="3" t="s">
        <v>135</v>
      </c>
      <c r="J17" s="3" t="s">
        <v>134</v>
      </c>
      <c r="K17" s="3" t="s">
        <v>138</v>
      </c>
      <c r="L17" s="2"/>
      <c r="M17" s="2"/>
      <c r="N17" s="3" t="s">
        <v>135</v>
      </c>
      <c r="O17" s="3" t="s">
        <v>134</v>
      </c>
      <c r="P17" s="3" t="s">
        <v>138</v>
      </c>
      <c r="Q17" s="2"/>
      <c r="R17" s="12"/>
    </row>
    <row r="18" spans="1:18" x14ac:dyDescent="0.25">
      <c r="A18" s="29"/>
      <c r="B18" s="2" t="s">
        <v>140</v>
      </c>
      <c r="C18" s="2"/>
      <c r="D18" s="35"/>
      <c r="E18" s="35"/>
      <c r="F18" s="35"/>
      <c r="G18" s="4" t="s">
        <v>147</v>
      </c>
      <c r="H18" s="2"/>
      <c r="I18" s="33">
        <v>0</v>
      </c>
      <c r="J18" s="33">
        <v>0</v>
      </c>
      <c r="K18" s="33">
        <v>0</v>
      </c>
      <c r="L18" s="4" t="s">
        <v>147</v>
      </c>
      <c r="M18" s="2"/>
      <c r="N18" s="35">
        <f t="shared" ref="N18:P21" si="1">D18+(D11*I18)</f>
        <v>0</v>
      </c>
      <c r="O18" s="35">
        <f t="shared" si="1"/>
        <v>0</v>
      </c>
      <c r="P18" s="35">
        <f t="shared" si="1"/>
        <v>0</v>
      </c>
      <c r="Q18" s="4" t="s">
        <v>147</v>
      </c>
      <c r="R18" s="12"/>
    </row>
    <row r="19" spans="1:18" x14ac:dyDescent="0.25">
      <c r="A19" s="29"/>
      <c r="B19" s="2" t="s">
        <v>141</v>
      </c>
      <c r="C19" s="2"/>
      <c r="D19" s="35"/>
      <c r="E19" s="35"/>
      <c r="F19" s="35"/>
      <c r="G19" s="4" t="s">
        <v>147</v>
      </c>
      <c r="H19" s="2"/>
      <c r="I19" s="33">
        <v>0</v>
      </c>
      <c r="J19" s="33">
        <v>0</v>
      </c>
      <c r="K19" s="33">
        <v>0</v>
      </c>
      <c r="L19" s="4" t="s">
        <v>147</v>
      </c>
      <c r="M19" s="2"/>
      <c r="N19" s="35">
        <f t="shared" si="1"/>
        <v>0</v>
      </c>
      <c r="O19" s="35">
        <f t="shared" si="1"/>
        <v>0</v>
      </c>
      <c r="P19" s="35">
        <f t="shared" si="1"/>
        <v>0</v>
      </c>
      <c r="Q19" s="4" t="s">
        <v>147</v>
      </c>
      <c r="R19" s="11"/>
    </row>
    <row r="20" spans="1:18" x14ac:dyDescent="0.25">
      <c r="A20" s="29"/>
      <c r="B20" s="2" t="s">
        <v>142</v>
      </c>
      <c r="C20" s="2"/>
      <c r="D20" s="33">
        <v>0</v>
      </c>
      <c r="E20" s="33">
        <v>5</v>
      </c>
      <c r="F20" s="33">
        <v>2</v>
      </c>
      <c r="G20" s="4" t="s">
        <v>147</v>
      </c>
      <c r="H20" s="2"/>
      <c r="I20" s="33">
        <v>0</v>
      </c>
      <c r="J20" s="33">
        <v>0</v>
      </c>
      <c r="K20" s="33">
        <v>0</v>
      </c>
      <c r="L20" s="4" t="s">
        <v>147</v>
      </c>
      <c r="M20" s="2"/>
      <c r="N20" s="35">
        <f t="shared" si="1"/>
        <v>0</v>
      </c>
      <c r="O20" s="35">
        <f t="shared" si="1"/>
        <v>5</v>
      </c>
      <c r="P20" s="35">
        <f t="shared" si="1"/>
        <v>2</v>
      </c>
      <c r="Q20" s="4" t="s">
        <v>147</v>
      </c>
      <c r="R20" s="12"/>
    </row>
    <row r="21" spans="1:18" x14ac:dyDescent="0.25">
      <c r="A21" s="29"/>
      <c r="B21" s="2" t="s">
        <v>146</v>
      </c>
      <c r="C21" s="2"/>
      <c r="D21" s="35"/>
      <c r="E21" s="35"/>
      <c r="F21" s="35"/>
      <c r="G21" s="4" t="s">
        <v>147</v>
      </c>
      <c r="H21" s="2"/>
      <c r="I21" s="33">
        <v>0</v>
      </c>
      <c r="J21" s="33">
        <v>0</v>
      </c>
      <c r="K21" s="33">
        <v>0</v>
      </c>
      <c r="L21" s="4" t="s">
        <v>147</v>
      </c>
      <c r="M21" s="2"/>
      <c r="N21" s="35">
        <f t="shared" si="1"/>
        <v>0</v>
      </c>
      <c r="O21" s="35">
        <f t="shared" si="1"/>
        <v>0</v>
      </c>
      <c r="P21" s="35">
        <f t="shared" si="1"/>
        <v>0</v>
      </c>
      <c r="Q21" s="4" t="s">
        <v>147</v>
      </c>
      <c r="R21" s="12"/>
    </row>
    <row r="22" spans="1:18" x14ac:dyDescent="0.25">
      <c r="A22" s="2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2"/>
    </row>
    <row r="23" spans="1:18" x14ac:dyDescent="0.25">
      <c r="A23" s="2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2"/>
    </row>
    <row r="24" spans="1:18" x14ac:dyDescent="0.25">
      <c r="A24" s="29"/>
      <c r="B24" s="1" t="s">
        <v>20</v>
      </c>
      <c r="C24" s="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12"/>
    </row>
    <row r="25" spans="1:18" x14ac:dyDescent="0.25">
      <c r="A25" s="2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2"/>
    </row>
    <row r="26" spans="1:18" x14ac:dyDescent="0.25">
      <c r="A26" s="29"/>
      <c r="B26" s="13" t="s">
        <v>46</v>
      </c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2"/>
    </row>
    <row r="27" spans="1:18" x14ac:dyDescent="0.25">
      <c r="A27" s="29"/>
      <c r="B27" s="13"/>
      <c r="C27" s="2"/>
      <c r="D27" s="3" t="s">
        <v>135</v>
      </c>
      <c r="E27" s="3" t="s">
        <v>134</v>
      </c>
      <c r="F27" s="3" t="s">
        <v>138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2"/>
    </row>
    <row r="28" spans="1:18" x14ac:dyDescent="0.25">
      <c r="A28" s="29"/>
      <c r="B28" s="2" t="s">
        <v>38</v>
      </c>
      <c r="C28" s="2"/>
      <c r="D28" s="36">
        <v>0</v>
      </c>
      <c r="E28" s="36">
        <v>0</v>
      </c>
      <c r="F28" s="36">
        <v>0</v>
      </c>
      <c r="G28" s="4" t="s">
        <v>43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12"/>
    </row>
    <row r="29" spans="1:18" x14ac:dyDescent="0.25">
      <c r="A29" s="29"/>
      <c r="B29" s="2" t="s">
        <v>36</v>
      </c>
      <c r="C29" s="2"/>
      <c r="D29" s="37">
        <v>0</v>
      </c>
      <c r="E29" s="37">
        <v>0</v>
      </c>
      <c r="F29" s="37">
        <v>12</v>
      </c>
      <c r="G29" s="4" t="s">
        <v>37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12"/>
    </row>
    <row r="30" spans="1:18" x14ac:dyDescent="0.25">
      <c r="A30" s="2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2"/>
    </row>
    <row r="31" spans="1:18" x14ac:dyDescent="0.25">
      <c r="A31" s="29"/>
      <c r="B31" s="13" t="s">
        <v>143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1"/>
    </row>
    <row r="32" spans="1:18" x14ac:dyDescent="0.25">
      <c r="A32" s="29"/>
      <c r="B32" s="2"/>
      <c r="C32" s="2"/>
      <c r="D32" s="3" t="s">
        <v>135</v>
      </c>
      <c r="E32" s="3" t="s">
        <v>134</v>
      </c>
      <c r="F32" s="3" t="s">
        <v>138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2"/>
    </row>
    <row r="33" spans="1:18" x14ac:dyDescent="0.25">
      <c r="A33" s="29"/>
      <c r="B33" s="2" t="s">
        <v>38</v>
      </c>
      <c r="C33" s="2"/>
      <c r="D33" s="36">
        <v>0</v>
      </c>
      <c r="E33" s="36">
        <v>1</v>
      </c>
      <c r="F33" s="36">
        <v>1</v>
      </c>
      <c r="G33" s="4" t="s">
        <v>43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12"/>
    </row>
    <row r="34" spans="1:18" x14ac:dyDescent="0.25">
      <c r="A34" s="2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2"/>
    </row>
    <row r="35" spans="1:18" x14ac:dyDescent="0.25">
      <c r="A35" s="2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2"/>
    </row>
    <row r="36" spans="1:18" x14ac:dyDescent="0.25">
      <c r="A36" s="29"/>
      <c r="B36" s="1" t="s">
        <v>14</v>
      </c>
      <c r="C36" s="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11"/>
    </row>
    <row r="37" spans="1:18" x14ac:dyDescent="0.25">
      <c r="A37" s="2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2"/>
    </row>
    <row r="38" spans="1:18" x14ac:dyDescent="0.25">
      <c r="A38" s="29"/>
      <c r="B38" s="5" t="s">
        <v>25</v>
      </c>
      <c r="C38" s="2"/>
      <c r="D38" s="38">
        <v>8.5000000000000006E-2</v>
      </c>
      <c r="E38" s="4" t="s">
        <v>12</v>
      </c>
      <c r="F38" s="2"/>
      <c r="G38" s="2"/>
      <c r="H38" s="2"/>
      <c r="I38" s="2"/>
      <c r="J38" s="14"/>
      <c r="K38" s="2"/>
      <c r="L38" s="2"/>
      <c r="M38" s="2"/>
      <c r="N38" s="2"/>
      <c r="O38" s="2"/>
      <c r="P38" s="2"/>
      <c r="Q38" s="2"/>
      <c r="R38" s="12"/>
    </row>
    <row r="39" spans="1:18" x14ac:dyDescent="0.25">
      <c r="A39" s="29"/>
      <c r="B39" s="5" t="s">
        <v>23</v>
      </c>
      <c r="C39" s="2"/>
      <c r="D39" s="39">
        <v>12500</v>
      </c>
      <c r="E39" s="4" t="s">
        <v>26</v>
      </c>
      <c r="F39" s="4"/>
      <c r="G39" s="2"/>
      <c r="H39" s="2"/>
      <c r="I39" s="2"/>
      <c r="J39" s="15"/>
      <c r="K39" s="2"/>
      <c r="L39" s="2"/>
      <c r="M39" s="2"/>
      <c r="N39" s="2"/>
      <c r="O39" s="2"/>
      <c r="P39" s="2"/>
      <c r="Q39" s="2"/>
      <c r="R39" s="12"/>
    </row>
    <row r="40" spans="1:18" x14ac:dyDescent="0.25">
      <c r="A40" s="29"/>
      <c r="B40" s="5" t="s">
        <v>24</v>
      </c>
      <c r="C40" s="2"/>
      <c r="D40" s="39">
        <v>17500</v>
      </c>
      <c r="E40" s="4" t="s">
        <v>26</v>
      </c>
      <c r="F40" s="4"/>
      <c r="G40" s="2"/>
      <c r="H40" s="2"/>
      <c r="I40" s="2"/>
      <c r="J40" s="15"/>
      <c r="K40" s="2"/>
      <c r="L40" s="2"/>
      <c r="M40" s="2"/>
      <c r="N40" s="2"/>
      <c r="O40" s="2"/>
      <c r="P40" s="2"/>
      <c r="Q40" s="2"/>
      <c r="R40" s="12"/>
    </row>
    <row r="41" spans="1:18" x14ac:dyDescent="0.25">
      <c r="A41" s="29"/>
      <c r="B41" s="5" t="s">
        <v>28</v>
      </c>
      <c r="C41" s="2"/>
      <c r="D41" s="39">
        <v>4500</v>
      </c>
      <c r="E41" s="4" t="s">
        <v>27</v>
      </c>
      <c r="F41" s="4"/>
      <c r="G41" s="2"/>
      <c r="H41" s="2"/>
      <c r="I41" s="15"/>
      <c r="J41" s="2"/>
      <c r="K41" s="2"/>
      <c r="L41" s="2"/>
      <c r="M41" s="2"/>
      <c r="N41" s="2"/>
      <c r="O41" s="2"/>
      <c r="P41" s="2"/>
      <c r="Q41" s="2"/>
      <c r="R41" s="12"/>
    </row>
    <row r="42" spans="1:18" x14ac:dyDescent="0.25">
      <c r="A42" s="29"/>
      <c r="B42" s="5" t="s">
        <v>29</v>
      </c>
      <c r="C42" s="2"/>
      <c r="D42" s="39">
        <v>5500</v>
      </c>
      <c r="E42" s="4" t="s">
        <v>27</v>
      </c>
      <c r="F42" s="4"/>
      <c r="G42" s="2"/>
      <c r="H42" s="2"/>
      <c r="I42" s="15"/>
      <c r="J42" s="2"/>
      <c r="K42" s="2"/>
      <c r="L42" s="2"/>
      <c r="M42" s="2"/>
      <c r="N42" s="2"/>
      <c r="O42" s="2"/>
      <c r="P42" s="2"/>
      <c r="Q42" s="2"/>
      <c r="R42" s="12"/>
    </row>
    <row r="43" spans="1:18" x14ac:dyDescent="0.25">
      <c r="A43" s="29"/>
      <c r="B43" s="5" t="s">
        <v>32</v>
      </c>
      <c r="C43" s="2"/>
      <c r="D43" s="39">
        <v>90000</v>
      </c>
      <c r="E43" s="4" t="s">
        <v>27</v>
      </c>
      <c r="F43" s="4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12"/>
    </row>
    <row r="44" spans="1:18" x14ac:dyDescent="0.25">
      <c r="A44" s="2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2"/>
    </row>
    <row r="45" spans="1:18" x14ac:dyDescent="0.25">
      <c r="A45" s="29"/>
      <c r="B45" s="5" t="s">
        <v>30</v>
      </c>
      <c r="C45" s="2"/>
      <c r="D45" s="38">
        <v>0.05</v>
      </c>
      <c r="E45" s="4" t="s">
        <v>12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2"/>
    </row>
    <row r="46" spans="1:18" x14ac:dyDescent="0.25">
      <c r="A46" s="29"/>
      <c r="B46" s="5" t="s">
        <v>31</v>
      </c>
      <c r="C46" s="2"/>
      <c r="D46" s="38">
        <v>0.25</v>
      </c>
      <c r="E46" s="4" t="s">
        <v>12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2"/>
    </row>
    <row r="47" spans="1:18" x14ac:dyDescent="0.25">
      <c r="A47" s="2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2"/>
    </row>
    <row r="48" spans="1:18" x14ac:dyDescent="0.25">
      <c r="A48" s="29"/>
      <c r="B48" s="1" t="s">
        <v>33</v>
      </c>
      <c r="C48" s="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11"/>
    </row>
    <row r="49" spans="1:24" x14ac:dyDescent="0.25">
      <c r="A49" s="29"/>
      <c r="B49" s="2"/>
      <c r="C49" s="2"/>
      <c r="D49" s="7"/>
      <c r="E49" s="2"/>
      <c r="F49" s="2"/>
      <c r="G49" s="2"/>
      <c r="H49" s="2"/>
      <c r="I49" s="2"/>
      <c r="J49" s="2"/>
      <c r="K49" s="2"/>
      <c r="L49" s="2"/>
      <c r="M49" s="2"/>
      <c r="N49" s="16"/>
      <c r="O49" s="2"/>
      <c r="P49" s="16"/>
      <c r="Q49" s="16"/>
      <c r="R49" s="17"/>
      <c r="S49" s="24"/>
      <c r="T49" s="24"/>
      <c r="U49" s="24"/>
      <c r="V49" s="24"/>
      <c r="W49" s="24"/>
      <c r="X49" s="24"/>
    </row>
    <row r="50" spans="1:24" x14ac:dyDescent="0.25">
      <c r="A50" s="29"/>
      <c r="B50" s="13" t="s">
        <v>39</v>
      </c>
      <c r="C50" s="2"/>
      <c r="D50" s="3" t="s">
        <v>135</v>
      </c>
      <c r="E50" s="3" t="s">
        <v>134</v>
      </c>
      <c r="F50" s="3" t="s">
        <v>138</v>
      </c>
      <c r="G50" s="2"/>
      <c r="H50" s="2"/>
      <c r="I50" s="13" t="s">
        <v>15</v>
      </c>
      <c r="J50" s="2"/>
      <c r="K50" s="3" t="s">
        <v>135</v>
      </c>
      <c r="L50" s="3" t="s">
        <v>134</v>
      </c>
      <c r="M50" s="3" t="s">
        <v>138</v>
      </c>
      <c r="N50" s="16"/>
      <c r="O50" s="2"/>
      <c r="P50" s="16"/>
      <c r="Q50" s="16"/>
      <c r="R50" s="18"/>
      <c r="S50" s="25"/>
      <c r="T50" s="25"/>
      <c r="U50" s="25"/>
      <c r="V50" s="25"/>
      <c r="W50" s="25"/>
      <c r="X50" s="25"/>
    </row>
    <row r="51" spans="1:24" x14ac:dyDescent="0.25">
      <c r="A51" s="29"/>
      <c r="B51" s="6" t="s">
        <v>140</v>
      </c>
      <c r="C51" s="2"/>
      <c r="D51" s="40">
        <v>26</v>
      </c>
      <c r="E51" s="40">
        <v>26</v>
      </c>
      <c r="F51" s="40">
        <v>26</v>
      </c>
      <c r="G51" s="4" t="s">
        <v>13</v>
      </c>
      <c r="H51" s="2"/>
      <c r="I51" s="8" t="s">
        <v>140</v>
      </c>
      <c r="J51" s="2"/>
      <c r="K51" s="37">
        <v>37</v>
      </c>
      <c r="L51" s="37">
        <v>37</v>
      </c>
      <c r="M51" s="37">
        <v>37</v>
      </c>
      <c r="N51" s="4" t="s">
        <v>21</v>
      </c>
      <c r="O51" s="2"/>
      <c r="P51" s="16"/>
      <c r="Q51" s="16"/>
      <c r="R51" s="17"/>
      <c r="S51" s="24"/>
      <c r="T51" s="24"/>
      <c r="U51" s="24"/>
      <c r="V51" s="24"/>
      <c r="W51" s="24"/>
      <c r="X51" s="24"/>
    </row>
    <row r="52" spans="1:24" x14ac:dyDescent="0.25">
      <c r="A52" s="29"/>
      <c r="B52" s="6" t="s">
        <v>141</v>
      </c>
      <c r="C52" s="2"/>
      <c r="D52" s="40">
        <v>22</v>
      </c>
      <c r="E52" s="40">
        <v>22</v>
      </c>
      <c r="F52" s="40">
        <v>22</v>
      </c>
      <c r="G52" s="4" t="s">
        <v>13</v>
      </c>
      <c r="H52" s="2"/>
      <c r="I52" s="8" t="s">
        <v>141</v>
      </c>
      <c r="J52" s="2"/>
      <c r="K52" s="37">
        <v>37</v>
      </c>
      <c r="L52" s="37">
        <v>37</v>
      </c>
      <c r="M52" s="37">
        <v>37</v>
      </c>
      <c r="N52" s="4" t="s">
        <v>21</v>
      </c>
      <c r="O52" s="2"/>
      <c r="P52" s="16"/>
      <c r="Q52" s="16"/>
      <c r="R52" s="19"/>
      <c r="S52" s="26"/>
      <c r="T52" s="26"/>
      <c r="U52" s="26"/>
      <c r="V52" s="26"/>
      <c r="W52" s="26"/>
      <c r="X52" s="26"/>
    </row>
    <row r="53" spans="1:24" x14ac:dyDescent="0.25">
      <c r="A53" s="29"/>
      <c r="B53" s="6" t="s">
        <v>142</v>
      </c>
      <c r="C53" s="2"/>
      <c r="D53" s="40">
        <v>23</v>
      </c>
      <c r="E53" s="40">
        <v>23</v>
      </c>
      <c r="F53" s="40">
        <v>23</v>
      </c>
      <c r="G53" s="4" t="s">
        <v>13</v>
      </c>
      <c r="H53" s="2"/>
      <c r="I53" s="8" t="s">
        <v>142</v>
      </c>
      <c r="J53" s="2"/>
      <c r="K53" s="37">
        <v>8</v>
      </c>
      <c r="L53" s="37">
        <v>8</v>
      </c>
      <c r="M53" s="37">
        <v>8</v>
      </c>
      <c r="N53" s="4" t="s">
        <v>21</v>
      </c>
      <c r="O53" s="2"/>
      <c r="P53" s="16"/>
      <c r="Q53" s="16"/>
      <c r="R53" s="20"/>
      <c r="S53" s="27"/>
      <c r="T53" s="27"/>
      <c r="U53" s="27"/>
      <c r="V53" s="27"/>
      <c r="W53" s="27"/>
      <c r="X53" s="27"/>
    </row>
    <row r="54" spans="1:24" x14ac:dyDescent="0.25">
      <c r="A54" s="29"/>
      <c r="B54" s="6" t="s">
        <v>146</v>
      </c>
      <c r="C54" s="2"/>
      <c r="D54" s="40">
        <v>16</v>
      </c>
      <c r="E54" s="40">
        <v>16</v>
      </c>
      <c r="F54" s="40">
        <v>16</v>
      </c>
      <c r="G54" s="4" t="s">
        <v>13</v>
      </c>
      <c r="H54" s="2"/>
      <c r="I54" s="8" t="s">
        <v>146</v>
      </c>
      <c r="J54" s="2"/>
      <c r="K54" s="37">
        <v>8</v>
      </c>
      <c r="L54" s="37">
        <v>8</v>
      </c>
      <c r="M54" s="37">
        <v>8</v>
      </c>
      <c r="N54" s="4" t="s">
        <v>21</v>
      </c>
      <c r="O54" s="2"/>
      <c r="P54" s="16"/>
      <c r="Q54" s="16"/>
      <c r="R54" s="19"/>
      <c r="S54" s="26"/>
      <c r="T54" s="26"/>
      <c r="U54" s="26"/>
      <c r="V54" s="26"/>
      <c r="W54" s="26"/>
      <c r="X54" s="26"/>
    </row>
    <row r="55" spans="1:24" x14ac:dyDescent="0.25">
      <c r="A55" s="29"/>
      <c r="B55" s="13" t="s">
        <v>40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1"/>
      <c r="O55" s="2"/>
      <c r="P55" s="2"/>
      <c r="Q55" s="2"/>
      <c r="R55" s="12"/>
    </row>
    <row r="56" spans="1:24" x14ac:dyDescent="0.25">
      <c r="A56" s="29"/>
      <c r="B56" s="6" t="s">
        <v>140</v>
      </c>
      <c r="C56" s="2"/>
      <c r="D56" s="41">
        <v>33</v>
      </c>
      <c r="E56" s="41">
        <v>39</v>
      </c>
      <c r="F56" s="41">
        <v>105</v>
      </c>
      <c r="G56" s="4" t="s">
        <v>17</v>
      </c>
      <c r="H56" s="2"/>
      <c r="I56" s="13" t="s">
        <v>42</v>
      </c>
      <c r="J56" s="2"/>
      <c r="K56" s="3"/>
      <c r="L56" s="2"/>
      <c r="M56" s="2"/>
      <c r="N56" s="2"/>
      <c r="O56" s="2"/>
      <c r="P56" s="2"/>
      <c r="Q56" s="2"/>
      <c r="R56" s="12"/>
    </row>
    <row r="57" spans="1:24" x14ac:dyDescent="0.25">
      <c r="A57" s="29"/>
      <c r="B57" s="6" t="s">
        <v>141</v>
      </c>
      <c r="C57" s="2"/>
      <c r="D57" s="41">
        <v>33</v>
      </c>
      <c r="E57" s="41">
        <v>39</v>
      </c>
      <c r="F57" s="41">
        <v>105</v>
      </c>
      <c r="G57" s="4" t="s">
        <v>17</v>
      </c>
      <c r="H57" s="2"/>
      <c r="I57" s="8" t="s">
        <v>136</v>
      </c>
      <c r="J57" s="2"/>
      <c r="K57" s="37">
        <v>5</v>
      </c>
      <c r="L57" s="4" t="s">
        <v>21</v>
      </c>
      <c r="M57" s="2"/>
      <c r="N57" s="2"/>
      <c r="O57" s="2"/>
      <c r="P57" s="2"/>
      <c r="Q57" s="2"/>
      <c r="R57" s="12"/>
    </row>
    <row r="58" spans="1:24" x14ac:dyDescent="0.25">
      <c r="A58" s="29"/>
      <c r="B58" s="6" t="s">
        <v>142</v>
      </c>
      <c r="C58" s="2"/>
      <c r="D58" s="41">
        <v>33</v>
      </c>
      <c r="E58" s="41">
        <v>39</v>
      </c>
      <c r="F58" s="41">
        <v>105</v>
      </c>
      <c r="G58" s="4" t="s">
        <v>17</v>
      </c>
      <c r="H58" s="2"/>
      <c r="I58" s="8" t="s">
        <v>137</v>
      </c>
      <c r="J58" s="2"/>
      <c r="K58" s="37">
        <v>5</v>
      </c>
      <c r="L58" s="4" t="s">
        <v>21</v>
      </c>
      <c r="M58" s="2"/>
      <c r="N58" s="2"/>
      <c r="O58" s="2"/>
      <c r="P58" s="2"/>
      <c r="Q58" s="2"/>
      <c r="R58" s="12"/>
    </row>
    <row r="59" spans="1:24" x14ac:dyDescent="0.25">
      <c r="A59" s="29"/>
      <c r="B59" s="6" t="s">
        <v>146</v>
      </c>
      <c r="C59" s="2"/>
      <c r="D59" s="41">
        <v>33</v>
      </c>
      <c r="E59" s="41">
        <v>39</v>
      </c>
      <c r="F59" s="41">
        <v>105</v>
      </c>
      <c r="G59" s="4" t="s">
        <v>17</v>
      </c>
      <c r="H59" s="2"/>
      <c r="I59" s="8" t="s">
        <v>139</v>
      </c>
      <c r="J59" s="2"/>
      <c r="K59" s="37">
        <v>8</v>
      </c>
      <c r="L59" s="4" t="s">
        <v>21</v>
      </c>
      <c r="M59" s="2"/>
      <c r="N59" s="2"/>
      <c r="O59" s="2"/>
      <c r="P59" s="2"/>
      <c r="Q59" s="2"/>
      <c r="R59" s="12"/>
    </row>
    <row r="60" spans="1:24" x14ac:dyDescent="0.25">
      <c r="A60" s="29"/>
      <c r="B60" s="13" t="s">
        <v>41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2"/>
    </row>
    <row r="61" spans="1:24" x14ac:dyDescent="0.25">
      <c r="A61" s="29"/>
      <c r="B61" s="6" t="s">
        <v>140</v>
      </c>
      <c r="C61" s="2"/>
      <c r="D61" s="42">
        <f>ROUND(D51*D56,3)</f>
        <v>858</v>
      </c>
      <c r="E61" s="42">
        <f t="shared" ref="E61:F61" si="2">ROUND(E51*E56,3)</f>
        <v>1014</v>
      </c>
      <c r="F61" s="42">
        <f t="shared" si="2"/>
        <v>2730</v>
      </c>
      <c r="G61" s="4" t="s">
        <v>17</v>
      </c>
      <c r="H61" s="2"/>
      <c r="I61" s="2"/>
      <c r="J61" s="2"/>
      <c r="K61" s="2"/>
      <c r="L61" s="2"/>
      <c r="M61" s="2"/>
      <c r="N61" s="21"/>
      <c r="O61" s="2"/>
      <c r="P61" s="2"/>
      <c r="Q61" s="2"/>
      <c r="R61" s="12"/>
    </row>
    <row r="62" spans="1:24" x14ac:dyDescent="0.25">
      <c r="A62" s="29"/>
      <c r="B62" s="6" t="s">
        <v>141</v>
      </c>
      <c r="C62" s="2"/>
      <c r="D62" s="42">
        <f t="shared" ref="D62:F62" si="3">ROUND(D52*D57,3)</f>
        <v>726</v>
      </c>
      <c r="E62" s="42">
        <f t="shared" si="3"/>
        <v>858</v>
      </c>
      <c r="F62" s="42">
        <f t="shared" si="3"/>
        <v>2310</v>
      </c>
      <c r="G62" s="4" t="s">
        <v>17</v>
      </c>
      <c r="H62" s="21"/>
      <c r="I62" s="2"/>
      <c r="J62" s="2"/>
      <c r="K62" s="2"/>
      <c r="L62" s="2"/>
      <c r="M62" s="2"/>
      <c r="N62" s="2"/>
      <c r="O62" s="2"/>
      <c r="P62" s="2"/>
      <c r="Q62" s="2"/>
      <c r="R62" s="12"/>
    </row>
    <row r="63" spans="1:24" x14ac:dyDescent="0.25">
      <c r="A63" s="29"/>
      <c r="B63" s="6" t="s">
        <v>142</v>
      </c>
      <c r="C63" s="2"/>
      <c r="D63" s="42">
        <f t="shared" ref="D63:F63" si="4">ROUND(D53*D58,3)</f>
        <v>759</v>
      </c>
      <c r="E63" s="42">
        <f t="shared" si="4"/>
        <v>897</v>
      </c>
      <c r="F63" s="42">
        <f t="shared" si="4"/>
        <v>2415</v>
      </c>
      <c r="G63" s="4" t="s">
        <v>17</v>
      </c>
      <c r="H63" s="2"/>
      <c r="I63" s="2"/>
      <c r="J63" s="2"/>
      <c r="K63" s="14"/>
      <c r="L63" s="2"/>
      <c r="M63" s="2"/>
      <c r="N63" s="2"/>
      <c r="O63" s="2"/>
      <c r="P63" s="2"/>
      <c r="Q63" s="2"/>
      <c r="R63" s="12"/>
    </row>
    <row r="64" spans="1:24" x14ac:dyDescent="0.25">
      <c r="A64" s="29"/>
      <c r="B64" s="6" t="s">
        <v>146</v>
      </c>
      <c r="C64" s="2"/>
      <c r="D64" s="42">
        <f t="shared" ref="D64:F64" si="5">ROUND(D54*D59,3)</f>
        <v>528</v>
      </c>
      <c r="E64" s="42">
        <f t="shared" si="5"/>
        <v>624</v>
      </c>
      <c r="F64" s="42">
        <f t="shared" si="5"/>
        <v>1680</v>
      </c>
      <c r="G64" s="4" t="s">
        <v>17</v>
      </c>
      <c r="H64" s="2"/>
      <c r="I64" s="2"/>
      <c r="J64" s="2"/>
      <c r="K64" s="14"/>
      <c r="L64" s="2"/>
      <c r="M64" s="2"/>
      <c r="N64" s="2"/>
      <c r="O64" s="2"/>
      <c r="P64" s="2"/>
      <c r="Q64" s="2"/>
      <c r="R64" s="12"/>
    </row>
    <row r="65" spans="1:18" x14ac:dyDescent="0.25">
      <c r="A65" s="2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2"/>
    </row>
    <row r="66" spans="1:18" x14ac:dyDescent="0.25">
      <c r="A66" s="29"/>
      <c r="B66" s="1" t="s">
        <v>45</v>
      </c>
      <c r="C66" s="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11"/>
    </row>
    <row r="67" spans="1:18" x14ac:dyDescent="0.25">
      <c r="A67" s="2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2"/>
    </row>
    <row r="68" spans="1:18" x14ac:dyDescent="0.25">
      <c r="A68" s="29"/>
      <c r="B68" s="5" t="s">
        <v>49</v>
      </c>
      <c r="C68" s="2"/>
      <c r="D68" s="34">
        <v>1</v>
      </c>
      <c r="E68" s="4" t="s">
        <v>48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2"/>
    </row>
    <row r="69" spans="1:18" x14ac:dyDescent="0.25">
      <c r="A69" s="2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2"/>
    </row>
    <row r="70" spans="1:18" x14ac:dyDescent="0.25">
      <c r="A70" s="29"/>
      <c r="B70" s="2"/>
      <c r="C70" s="2"/>
      <c r="D70" s="13" t="s">
        <v>144</v>
      </c>
      <c r="E70" s="2"/>
      <c r="F70" s="2"/>
      <c r="G70" s="2"/>
      <c r="H70" s="2"/>
      <c r="I70" s="2"/>
      <c r="J70" s="2"/>
      <c r="K70" s="2"/>
      <c r="L70" s="13" t="s">
        <v>145</v>
      </c>
      <c r="M70" s="2"/>
      <c r="N70" s="2"/>
      <c r="O70" s="2"/>
      <c r="P70" s="2"/>
      <c r="Q70" s="2"/>
      <c r="R70" s="12"/>
    </row>
    <row r="71" spans="1:18" x14ac:dyDescent="0.25">
      <c r="A71" s="29"/>
      <c r="B71" s="2"/>
      <c r="C71" s="2"/>
      <c r="D71" s="3" t="s">
        <v>19</v>
      </c>
      <c r="E71" s="3" t="s">
        <v>148</v>
      </c>
      <c r="F71" s="3" t="s">
        <v>16</v>
      </c>
      <c r="G71" s="142" t="s">
        <v>149</v>
      </c>
      <c r="H71" s="2"/>
      <c r="I71" s="2"/>
      <c r="J71" s="2"/>
      <c r="K71" s="2"/>
      <c r="L71" s="3" t="s">
        <v>19</v>
      </c>
      <c r="M71" s="3" t="s">
        <v>148</v>
      </c>
      <c r="N71" s="3" t="s">
        <v>16</v>
      </c>
      <c r="O71" s="142" t="s">
        <v>149</v>
      </c>
      <c r="P71" s="2"/>
      <c r="Q71" s="2"/>
      <c r="R71" s="12"/>
    </row>
    <row r="72" spans="1:18" x14ac:dyDescent="0.25">
      <c r="A72" s="29"/>
      <c r="B72" s="2" t="s">
        <v>140</v>
      </c>
      <c r="C72" s="2"/>
      <c r="D72" s="33">
        <v>75000</v>
      </c>
      <c r="E72" s="33">
        <v>5</v>
      </c>
      <c r="F72" s="33">
        <v>40</v>
      </c>
      <c r="G72" s="35">
        <f>ROUND((D72/E72)/F72,3)</f>
        <v>375</v>
      </c>
      <c r="H72" s="2"/>
      <c r="I72" s="2"/>
      <c r="J72" s="2" t="s">
        <v>140</v>
      </c>
      <c r="K72" s="2"/>
      <c r="L72" s="33">
        <v>75000</v>
      </c>
      <c r="M72" s="33">
        <v>5</v>
      </c>
      <c r="N72" s="33">
        <v>40</v>
      </c>
      <c r="O72" s="35">
        <f t="shared" ref="O72:O75" si="6">ROUND((L72/M72)/N72,3)</f>
        <v>375</v>
      </c>
      <c r="P72" s="2"/>
      <c r="Q72" s="2"/>
      <c r="R72" s="12"/>
    </row>
    <row r="73" spans="1:18" x14ac:dyDescent="0.25">
      <c r="A73" s="29"/>
      <c r="B73" s="5" t="s">
        <v>141</v>
      </c>
      <c r="C73" s="2"/>
      <c r="D73" s="33">
        <v>96000</v>
      </c>
      <c r="E73" s="33">
        <v>6</v>
      </c>
      <c r="F73" s="33">
        <v>40</v>
      </c>
      <c r="G73" s="35">
        <f>ROUND((D73/E73)/F73,3)</f>
        <v>400</v>
      </c>
      <c r="H73" s="2"/>
      <c r="I73" s="2"/>
      <c r="J73" s="5" t="s">
        <v>142</v>
      </c>
      <c r="K73" s="2"/>
      <c r="L73" s="33">
        <v>45300</v>
      </c>
      <c r="M73" s="33">
        <v>3</v>
      </c>
      <c r="N73" s="33">
        <v>15</v>
      </c>
      <c r="O73" s="35">
        <f t="shared" si="6"/>
        <v>1006.667</v>
      </c>
      <c r="P73" s="2"/>
      <c r="Q73" s="2"/>
      <c r="R73" s="12"/>
    </row>
    <row r="74" spans="1:18" x14ac:dyDescent="0.25">
      <c r="A74" s="29"/>
      <c r="B74" s="5" t="s">
        <v>142</v>
      </c>
      <c r="C74" s="2"/>
      <c r="D74" s="33">
        <v>48300</v>
      </c>
      <c r="E74" s="33">
        <v>3</v>
      </c>
      <c r="F74" s="33">
        <v>15</v>
      </c>
      <c r="G74" s="35">
        <f>ROUND((D74/E74)/F74,3)</f>
        <v>1073.3330000000001</v>
      </c>
      <c r="H74" s="2"/>
      <c r="I74" s="2"/>
      <c r="J74" s="5" t="s">
        <v>141</v>
      </c>
      <c r="K74" s="2"/>
      <c r="L74" s="33">
        <v>96600</v>
      </c>
      <c r="M74" s="33">
        <v>6</v>
      </c>
      <c r="N74" s="33">
        <v>40</v>
      </c>
      <c r="O74" s="35">
        <f t="shared" si="6"/>
        <v>402.5</v>
      </c>
      <c r="P74" s="2"/>
      <c r="Q74" s="2"/>
      <c r="R74" s="12"/>
    </row>
    <row r="75" spans="1:18" x14ac:dyDescent="0.25">
      <c r="A75" s="29"/>
      <c r="B75" s="2" t="s">
        <v>146</v>
      </c>
      <c r="C75" s="2"/>
      <c r="D75" s="33">
        <v>32500</v>
      </c>
      <c r="E75" s="33">
        <v>2</v>
      </c>
      <c r="F75" s="33">
        <v>10</v>
      </c>
      <c r="G75" s="35">
        <f>ROUND((D75/E75)/F75,3)</f>
        <v>1625</v>
      </c>
      <c r="H75" s="2"/>
      <c r="I75" s="2"/>
      <c r="J75" s="2" t="s">
        <v>146</v>
      </c>
      <c r="K75" s="2"/>
      <c r="L75" s="33">
        <v>32500</v>
      </c>
      <c r="M75" s="33">
        <v>2</v>
      </c>
      <c r="N75" s="33">
        <v>10</v>
      </c>
      <c r="O75" s="35">
        <f t="shared" si="6"/>
        <v>1625</v>
      </c>
      <c r="P75" s="2"/>
      <c r="Q75" s="2"/>
      <c r="R75" s="12"/>
    </row>
    <row r="76" spans="1:18" x14ac:dyDescent="0.25">
      <c r="A76" s="29"/>
      <c r="B76" s="2"/>
      <c r="C76" s="2"/>
      <c r="D76" s="7" t="s">
        <v>17</v>
      </c>
      <c r="E76" s="7" t="s">
        <v>22</v>
      </c>
      <c r="F76" s="7" t="s">
        <v>21</v>
      </c>
      <c r="G76" s="7" t="s">
        <v>17</v>
      </c>
      <c r="H76" s="2"/>
      <c r="I76" s="2"/>
      <c r="J76" s="2"/>
      <c r="K76" s="2"/>
      <c r="L76" s="7" t="s">
        <v>17</v>
      </c>
      <c r="M76" s="7" t="s">
        <v>22</v>
      </c>
      <c r="N76" s="7" t="s">
        <v>21</v>
      </c>
      <c r="O76" s="7" t="s">
        <v>17</v>
      </c>
      <c r="P76" s="2"/>
      <c r="Q76" s="2"/>
      <c r="R76" s="12"/>
    </row>
    <row r="77" spans="1:18" x14ac:dyDescent="0.25">
      <c r="A77" s="2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2"/>
    </row>
    <row r="78" spans="1:18" x14ac:dyDescent="0.25">
      <c r="A78" s="29"/>
      <c r="B78" s="1" t="s">
        <v>121</v>
      </c>
      <c r="C78" s="1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11"/>
    </row>
    <row r="79" spans="1:18" x14ac:dyDescent="0.25">
      <c r="A79" s="29"/>
      <c r="B79" s="2" t="s">
        <v>123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2"/>
    </row>
    <row r="80" spans="1:18" ht="8.25" customHeight="1" x14ac:dyDescent="0.25">
      <c r="A80" s="2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2"/>
    </row>
    <row r="81" spans="1:18" ht="15.75" thickBot="1" x14ac:dyDescent="0.3">
      <c r="A81" s="29"/>
      <c r="B81" s="5" t="s">
        <v>128</v>
      </c>
      <c r="C81" s="5"/>
      <c r="D81" s="3" t="s">
        <v>55</v>
      </c>
      <c r="E81" s="3" t="s">
        <v>56</v>
      </c>
      <c r="F81" s="3" t="s">
        <v>57</v>
      </c>
      <c r="G81" s="3" t="s">
        <v>58</v>
      </c>
      <c r="H81" s="3" t="s">
        <v>59</v>
      </c>
      <c r="I81" s="3" t="s">
        <v>60</v>
      </c>
      <c r="J81" s="3" t="s">
        <v>61</v>
      </c>
      <c r="K81" s="3" t="s">
        <v>62</v>
      </c>
      <c r="L81" s="3" t="s">
        <v>63</v>
      </c>
      <c r="M81" s="3" t="s">
        <v>64</v>
      </c>
      <c r="N81" s="3" t="s">
        <v>65</v>
      </c>
      <c r="O81" s="3" t="s">
        <v>66</v>
      </c>
      <c r="P81" s="2"/>
      <c r="Q81" s="2"/>
      <c r="R81" s="12"/>
    </row>
    <row r="82" spans="1:18" x14ac:dyDescent="0.25">
      <c r="A82" s="29"/>
      <c r="B82" s="77" t="s">
        <v>140</v>
      </c>
      <c r="C82" s="78" t="s">
        <v>135</v>
      </c>
      <c r="D82" s="115">
        <v>3</v>
      </c>
      <c r="E82" s="115">
        <v>2</v>
      </c>
      <c r="F82" s="115">
        <v>7</v>
      </c>
      <c r="G82" s="115">
        <v>3</v>
      </c>
      <c r="H82" s="115">
        <v>6</v>
      </c>
      <c r="I82" s="115">
        <v>2</v>
      </c>
      <c r="J82" s="115">
        <v>5</v>
      </c>
      <c r="K82" s="115">
        <v>2</v>
      </c>
      <c r="L82" s="115">
        <v>4</v>
      </c>
      <c r="M82" s="115">
        <v>1</v>
      </c>
      <c r="N82" s="115">
        <v>3</v>
      </c>
      <c r="O82" s="116">
        <v>4</v>
      </c>
      <c r="P82" s="2"/>
      <c r="Q82" s="2"/>
      <c r="R82" s="12"/>
    </row>
    <row r="83" spans="1:18" x14ac:dyDescent="0.25">
      <c r="A83" s="29"/>
      <c r="B83" s="99"/>
      <c r="C83" s="81" t="s">
        <v>134</v>
      </c>
      <c r="D83" s="117">
        <v>0</v>
      </c>
      <c r="E83" s="117">
        <v>0</v>
      </c>
      <c r="F83" s="117">
        <v>0</v>
      </c>
      <c r="G83" s="117">
        <v>0</v>
      </c>
      <c r="H83" s="117">
        <v>0</v>
      </c>
      <c r="I83" s="117">
        <v>0</v>
      </c>
      <c r="J83" s="117">
        <v>0</v>
      </c>
      <c r="K83" s="117">
        <v>0</v>
      </c>
      <c r="L83" s="117">
        <v>0</v>
      </c>
      <c r="M83" s="117">
        <v>0</v>
      </c>
      <c r="N83" s="117">
        <v>0</v>
      </c>
      <c r="O83" s="118">
        <v>0</v>
      </c>
      <c r="P83" s="2"/>
      <c r="Q83" s="2"/>
      <c r="R83" s="12"/>
    </row>
    <row r="84" spans="1:18" x14ac:dyDescent="0.25">
      <c r="A84" s="29"/>
      <c r="B84" s="100"/>
      <c r="C84" s="84" t="s">
        <v>138</v>
      </c>
      <c r="D84" s="119">
        <v>0</v>
      </c>
      <c r="E84" s="119">
        <v>0</v>
      </c>
      <c r="F84" s="119">
        <v>0</v>
      </c>
      <c r="G84" s="119">
        <v>0</v>
      </c>
      <c r="H84" s="119">
        <v>0</v>
      </c>
      <c r="I84" s="119">
        <v>0</v>
      </c>
      <c r="J84" s="119">
        <v>0</v>
      </c>
      <c r="K84" s="119">
        <v>0</v>
      </c>
      <c r="L84" s="119">
        <v>0</v>
      </c>
      <c r="M84" s="119">
        <v>0</v>
      </c>
      <c r="N84" s="119">
        <v>0</v>
      </c>
      <c r="O84" s="120">
        <v>0</v>
      </c>
      <c r="P84" s="2"/>
      <c r="Q84" s="2"/>
      <c r="R84" s="12"/>
    </row>
    <row r="85" spans="1:18" x14ac:dyDescent="0.25">
      <c r="A85" s="29"/>
      <c r="B85" s="87" t="str">
        <f>IF($D$68=1,"Step2","Step3")</f>
        <v>Step2</v>
      </c>
      <c r="C85" s="88" t="s">
        <v>135</v>
      </c>
      <c r="D85" s="121">
        <v>3</v>
      </c>
      <c r="E85" s="121">
        <v>2</v>
      </c>
      <c r="F85" s="121">
        <v>7</v>
      </c>
      <c r="G85" s="121">
        <v>3</v>
      </c>
      <c r="H85" s="121">
        <v>6</v>
      </c>
      <c r="I85" s="121">
        <v>2</v>
      </c>
      <c r="J85" s="121">
        <v>5</v>
      </c>
      <c r="K85" s="121">
        <v>2</v>
      </c>
      <c r="L85" s="121">
        <v>4</v>
      </c>
      <c r="M85" s="121">
        <v>1</v>
      </c>
      <c r="N85" s="121">
        <v>3</v>
      </c>
      <c r="O85" s="122">
        <v>4</v>
      </c>
      <c r="P85" s="2"/>
      <c r="Q85" s="2"/>
      <c r="R85" s="12"/>
    </row>
    <row r="86" spans="1:18" x14ac:dyDescent="0.25">
      <c r="A86" s="29"/>
      <c r="B86" s="99"/>
      <c r="C86" s="81" t="s">
        <v>134</v>
      </c>
      <c r="D86" s="117">
        <v>0</v>
      </c>
      <c r="E86" s="117">
        <v>0</v>
      </c>
      <c r="F86" s="117">
        <v>0</v>
      </c>
      <c r="G86" s="117">
        <v>0</v>
      </c>
      <c r="H86" s="117">
        <v>0</v>
      </c>
      <c r="I86" s="117">
        <v>0</v>
      </c>
      <c r="J86" s="117">
        <v>0</v>
      </c>
      <c r="K86" s="117">
        <v>0</v>
      </c>
      <c r="L86" s="117">
        <v>0</v>
      </c>
      <c r="M86" s="117">
        <v>0</v>
      </c>
      <c r="N86" s="117">
        <v>0</v>
      </c>
      <c r="O86" s="118">
        <v>0</v>
      </c>
      <c r="P86" s="2"/>
      <c r="Q86" s="2"/>
      <c r="R86" s="12"/>
    </row>
    <row r="87" spans="1:18" x14ac:dyDescent="0.25">
      <c r="A87" s="29"/>
      <c r="B87" s="100"/>
      <c r="C87" s="84" t="s">
        <v>138</v>
      </c>
      <c r="D87" s="119">
        <v>0</v>
      </c>
      <c r="E87" s="119">
        <v>0</v>
      </c>
      <c r="F87" s="119">
        <v>0</v>
      </c>
      <c r="G87" s="119">
        <v>0</v>
      </c>
      <c r="H87" s="119">
        <v>0</v>
      </c>
      <c r="I87" s="119">
        <v>0</v>
      </c>
      <c r="J87" s="119">
        <v>0</v>
      </c>
      <c r="K87" s="119">
        <v>0</v>
      </c>
      <c r="L87" s="119">
        <v>0</v>
      </c>
      <c r="M87" s="119">
        <v>0</v>
      </c>
      <c r="N87" s="119">
        <v>0</v>
      </c>
      <c r="O87" s="120">
        <v>0</v>
      </c>
      <c r="P87" s="2"/>
      <c r="Q87" s="2"/>
      <c r="R87" s="12"/>
    </row>
    <row r="88" spans="1:18" x14ac:dyDescent="0.25">
      <c r="A88" s="29"/>
      <c r="B88" s="87" t="str">
        <f>IF($D$68=1,"Step3","Step2")</f>
        <v>Step3</v>
      </c>
      <c r="C88" s="88" t="s">
        <v>135</v>
      </c>
      <c r="D88" s="121">
        <v>0</v>
      </c>
      <c r="E88" s="121">
        <v>0</v>
      </c>
      <c r="F88" s="121">
        <v>0</v>
      </c>
      <c r="G88" s="121">
        <v>0</v>
      </c>
      <c r="H88" s="121">
        <v>0</v>
      </c>
      <c r="I88" s="121">
        <v>0</v>
      </c>
      <c r="J88" s="121">
        <v>0</v>
      </c>
      <c r="K88" s="121">
        <v>0</v>
      </c>
      <c r="L88" s="121">
        <v>0</v>
      </c>
      <c r="M88" s="121">
        <v>0</v>
      </c>
      <c r="N88" s="121">
        <v>0</v>
      </c>
      <c r="O88" s="122">
        <v>0</v>
      </c>
      <c r="P88" s="2"/>
      <c r="Q88" s="2"/>
      <c r="R88" s="12"/>
    </row>
    <row r="89" spans="1:18" x14ac:dyDescent="0.25">
      <c r="A89" s="29"/>
      <c r="B89" s="99"/>
      <c r="C89" s="81" t="s">
        <v>134</v>
      </c>
      <c r="D89" s="117">
        <v>3</v>
      </c>
      <c r="E89" s="117">
        <v>2</v>
      </c>
      <c r="F89" s="117">
        <v>5</v>
      </c>
      <c r="G89" s="117">
        <v>3</v>
      </c>
      <c r="H89" s="117">
        <v>5</v>
      </c>
      <c r="I89" s="117">
        <v>2</v>
      </c>
      <c r="J89" s="117">
        <v>5</v>
      </c>
      <c r="K89" s="117">
        <v>2</v>
      </c>
      <c r="L89" s="117">
        <v>4</v>
      </c>
      <c r="M89" s="117">
        <v>1</v>
      </c>
      <c r="N89" s="117">
        <v>3</v>
      </c>
      <c r="O89" s="118">
        <v>4</v>
      </c>
      <c r="P89" s="2"/>
      <c r="Q89" s="2"/>
      <c r="R89" s="12"/>
    </row>
    <row r="90" spans="1:18" x14ac:dyDescent="0.25">
      <c r="A90" s="29"/>
      <c r="B90" s="100"/>
      <c r="C90" s="84" t="s">
        <v>138</v>
      </c>
      <c r="D90" s="119">
        <v>0</v>
      </c>
      <c r="E90" s="119">
        <v>0</v>
      </c>
      <c r="F90" s="119">
        <v>2</v>
      </c>
      <c r="G90" s="119">
        <v>0</v>
      </c>
      <c r="H90" s="119">
        <v>1</v>
      </c>
      <c r="I90" s="119">
        <v>0</v>
      </c>
      <c r="J90" s="119">
        <v>0</v>
      </c>
      <c r="K90" s="119">
        <v>0</v>
      </c>
      <c r="L90" s="119">
        <v>0</v>
      </c>
      <c r="M90" s="119">
        <v>0</v>
      </c>
      <c r="N90" s="119">
        <v>0</v>
      </c>
      <c r="O90" s="120">
        <v>0</v>
      </c>
      <c r="P90" s="2"/>
      <c r="Q90" s="2"/>
      <c r="R90" s="12"/>
    </row>
    <row r="91" spans="1:18" x14ac:dyDescent="0.25">
      <c r="A91" s="29"/>
      <c r="B91" s="87" t="s">
        <v>67</v>
      </c>
      <c r="C91" s="88" t="s">
        <v>135</v>
      </c>
      <c r="D91" s="121">
        <v>0</v>
      </c>
      <c r="E91" s="121">
        <v>0</v>
      </c>
      <c r="F91" s="121">
        <v>0</v>
      </c>
      <c r="G91" s="121">
        <v>0</v>
      </c>
      <c r="H91" s="121">
        <v>0</v>
      </c>
      <c r="I91" s="121">
        <v>0</v>
      </c>
      <c r="J91" s="121">
        <v>0</v>
      </c>
      <c r="K91" s="121">
        <v>0</v>
      </c>
      <c r="L91" s="121">
        <v>0</v>
      </c>
      <c r="M91" s="121">
        <v>0</v>
      </c>
      <c r="N91" s="121">
        <v>0</v>
      </c>
      <c r="O91" s="122">
        <v>0</v>
      </c>
      <c r="P91" s="2"/>
      <c r="Q91" s="2"/>
      <c r="R91" s="12"/>
    </row>
    <row r="92" spans="1:18" x14ac:dyDescent="0.25">
      <c r="A92" s="29"/>
      <c r="B92" s="99"/>
      <c r="C92" s="81" t="s">
        <v>134</v>
      </c>
      <c r="D92" s="117">
        <v>0</v>
      </c>
      <c r="E92" s="117">
        <v>0</v>
      </c>
      <c r="F92" s="117">
        <v>0</v>
      </c>
      <c r="G92" s="117">
        <v>0</v>
      </c>
      <c r="H92" s="117">
        <v>0</v>
      </c>
      <c r="I92" s="117">
        <v>0</v>
      </c>
      <c r="J92" s="117">
        <v>0</v>
      </c>
      <c r="K92" s="117">
        <v>0</v>
      </c>
      <c r="L92" s="117">
        <v>0</v>
      </c>
      <c r="M92" s="117">
        <v>0</v>
      </c>
      <c r="N92" s="117">
        <v>0</v>
      </c>
      <c r="O92" s="118">
        <v>0</v>
      </c>
      <c r="P92" s="2"/>
      <c r="Q92" s="2"/>
      <c r="R92" s="12"/>
    </row>
    <row r="93" spans="1:18" x14ac:dyDescent="0.25">
      <c r="A93" s="29"/>
      <c r="B93" s="101"/>
      <c r="C93" s="91" t="s">
        <v>138</v>
      </c>
      <c r="D93" s="123">
        <v>3</v>
      </c>
      <c r="E93" s="123">
        <v>2</v>
      </c>
      <c r="F93" s="123">
        <v>7</v>
      </c>
      <c r="G93" s="123">
        <v>3</v>
      </c>
      <c r="H93" s="123">
        <v>6</v>
      </c>
      <c r="I93" s="123">
        <v>2</v>
      </c>
      <c r="J93" s="123">
        <v>5</v>
      </c>
      <c r="K93" s="123">
        <v>2</v>
      </c>
      <c r="L93" s="123">
        <v>4</v>
      </c>
      <c r="M93" s="123">
        <v>1</v>
      </c>
      <c r="N93" s="123">
        <v>3</v>
      </c>
      <c r="O93" s="124">
        <v>4</v>
      </c>
      <c r="P93" s="2"/>
      <c r="Q93" s="2"/>
      <c r="R93" s="12"/>
    </row>
    <row r="94" spans="1:18" x14ac:dyDescent="0.25">
      <c r="A94" s="29"/>
      <c r="B94" s="126" t="s">
        <v>122</v>
      </c>
      <c r="C94" s="2"/>
      <c r="D94" s="125">
        <f>(SUM(D82:D84)=SUM(D85:D87))*(SUM(D88:D90)=SUM(D91:D93))*(SUM(D91:D93)=D5)</f>
        <v>1</v>
      </c>
      <c r="E94" s="125">
        <f t="shared" ref="E94:O94" si="7">(SUM(E82:E84)=SUM(E85:E87))*(SUM(E88:E90)=SUM(E91:E93))*(SUM(E91:E93)=E5)</f>
        <v>1</v>
      </c>
      <c r="F94" s="125">
        <f t="shared" si="7"/>
        <v>1</v>
      </c>
      <c r="G94" s="125">
        <f t="shared" si="7"/>
        <v>1</v>
      </c>
      <c r="H94" s="125">
        <f t="shared" si="7"/>
        <v>1</v>
      </c>
      <c r="I94" s="125">
        <f t="shared" si="7"/>
        <v>1</v>
      </c>
      <c r="J94" s="125">
        <f t="shared" si="7"/>
        <v>1</v>
      </c>
      <c r="K94" s="125">
        <f t="shared" si="7"/>
        <v>1</v>
      </c>
      <c r="L94" s="125">
        <f t="shared" si="7"/>
        <v>1</v>
      </c>
      <c r="M94" s="125">
        <f t="shared" si="7"/>
        <v>1</v>
      </c>
      <c r="N94" s="125">
        <f t="shared" si="7"/>
        <v>1</v>
      </c>
      <c r="O94" s="125">
        <f t="shared" si="7"/>
        <v>1</v>
      </c>
      <c r="P94" s="125">
        <f>PRODUCT(D94:O94)</f>
        <v>1</v>
      </c>
      <c r="Q94" s="2"/>
      <c r="R94" s="12"/>
    </row>
    <row r="95" spans="1:18" x14ac:dyDescent="0.25">
      <c r="A95" s="29"/>
      <c r="B95" s="126"/>
      <c r="C95" s="2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2"/>
      <c r="R95" s="12"/>
    </row>
    <row r="96" spans="1:18" x14ac:dyDescent="0.25">
      <c r="A96" s="29"/>
      <c r="B96" s="1" t="s">
        <v>131</v>
      </c>
      <c r="C96" s="1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11"/>
    </row>
    <row r="97" spans="1:18" ht="9" customHeight="1" x14ac:dyDescent="0.25">
      <c r="A97" s="29"/>
      <c r="B97" s="126"/>
      <c r="C97" s="2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2"/>
      <c r="R97" s="12"/>
    </row>
    <row r="98" spans="1:18" x14ac:dyDescent="0.25">
      <c r="A98" s="29"/>
      <c r="B98" s="5" t="s">
        <v>130</v>
      </c>
      <c r="C98" s="2"/>
      <c r="D98" s="33">
        <v>2350</v>
      </c>
      <c r="E98" s="4" t="s">
        <v>22</v>
      </c>
      <c r="F98" s="140" t="s">
        <v>132</v>
      </c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2"/>
      <c r="R98" s="12"/>
    </row>
    <row r="99" spans="1:18" x14ac:dyDescent="0.25">
      <c r="A99" s="30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3"/>
    </row>
    <row r="100" spans="1:18" ht="4.5" customHeight="1" x14ac:dyDescent="0.25"/>
  </sheetData>
  <sheetProtection sheet="1" selectLockedCells="1"/>
  <phoneticPr fontId="3" type="noConversion"/>
  <conditionalFormatting sqref="I18:K21">
    <cfRule type="expression" dxfId="1" priority="5">
      <formula>AND(D11&gt;0,I18=0)</formula>
    </cfRule>
  </conditionalFormatting>
  <conditionalFormatting sqref="D94:P94">
    <cfRule type="cellIs" dxfId="0" priority="1" operator="equal">
      <formula>0</formula>
    </cfRule>
  </conditionalFormatting>
  <dataValidations count="8">
    <dataValidation type="list" allowBlank="1" showInputMessage="1" showErrorMessage="1" sqref="D11:F14 D33:F33 D28:F28" xr:uid="{C6C55A8E-F5FB-4760-90A8-115D9718976D}">
      <formula1>"0,1"</formula1>
    </dataValidation>
    <dataValidation type="decimal" allowBlank="1" showInputMessage="1" showErrorMessage="1" sqref="I11:K14 D39:D43 D72:D75 L72:L75 D51:F54 D56:F59" xr:uid="{604D277C-773B-4D16-90CF-7F6C44C3B37E}">
      <formula1>0</formula1>
      <formula2>999999999</formula2>
    </dataValidation>
    <dataValidation type="whole" allowBlank="1" showInputMessage="1" showErrorMessage="1" sqref="D5:O5 D29:F29 D18:F21 I18:K21 D82:O93" xr:uid="{5F74FBFD-6E2E-43B2-9E29-2E3AD3AFCFA6}">
      <formula1>0</formula1>
      <formula2>99</formula2>
    </dataValidation>
    <dataValidation type="decimal" allowBlank="1" showInputMessage="1" showErrorMessage="1" sqref="D38 D45:D46" xr:uid="{D8653D5C-6AE7-4D48-9989-0DD105426D09}">
      <formula1>0</formula1>
      <formula2>1</formula2>
    </dataValidation>
    <dataValidation type="whole" allowBlank="1" showInputMessage="1" showErrorMessage="1" sqref="E72:F75 M72:N75 K51:M54 K57:K59" xr:uid="{B0A148CE-6C04-4114-8A33-CC2EFFA71644}">
      <formula1>0</formula1>
      <formula2>999</formula2>
    </dataValidation>
    <dataValidation type="list" allowBlank="1" showInputMessage="1" showErrorMessage="1" sqref="D68" xr:uid="{6E78E31F-7866-4636-8E47-6D65589C69EE}">
      <formula1>"1,2"</formula1>
    </dataValidation>
    <dataValidation type="whole" allowBlank="1" showInputMessage="1" showErrorMessage="1" sqref="P9" xr:uid="{78711EF6-F1AD-4737-A2F0-1245F77299D3}">
      <formula1>1</formula1>
      <formula2>25</formula2>
    </dataValidation>
    <dataValidation type="whole" allowBlank="1" showInputMessage="1" showErrorMessage="1" sqref="D98" xr:uid="{88D87ED2-57E2-4D38-B3FC-36C4BD05A94D}">
      <formula1>1</formula1>
      <formula2>10000000</formula2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70EB-E273-415A-BB40-E7E3CF87B87B}">
  <sheetPr codeName="Planilha2"/>
  <dimension ref="A1:T34"/>
  <sheetViews>
    <sheetView showGridLines="0" showRowColHeaders="0" zoomScale="85" zoomScaleNormal="85" workbookViewId="0">
      <selection activeCell="R7" sqref="R7"/>
    </sheetView>
  </sheetViews>
  <sheetFormatPr defaultColWidth="0" defaultRowHeight="15" zeroHeight="1" x14ac:dyDescent="0.25"/>
  <cols>
    <col min="1" max="1" width="1" customWidth="1"/>
    <col min="2" max="2" width="23.7109375" customWidth="1"/>
    <col min="3" max="3" width="17.140625" customWidth="1"/>
    <col min="4" max="4" width="9.140625" customWidth="1"/>
    <col min="5" max="5" width="6.85546875" customWidth="1"/>
    <col min="6" max="6" width="18.42578125" customWidth="1"/>
    <col min="7" max="7" width="9.140625" customWidth="1"/>
    <col min="8" max="19" width="9.140625" style="43" customWidth="1"/>
    <col min="20" max="20" width="5.42578125" customWidth="1"/>
    <col min="21" max="16384" width="9.140625" hidden="1"/>
  </cols>
  <sheetData>
    <row r="1" spans="1:20" ht="17.100000000000001" customHeight="1" thickBot="1" x14ac:dyDescent="0.3">
      <c r="A1" s="45"/>
      <c r="B1" s="45"/>
      <c r="C1" s="45"/>
      <c r="D1" s="45"/>
      <c r="E1" s="45"/>
      <c r="F1" s="47" t="s">
        <v>106</v>
      </c>
      <c r="G1" s="45"/>
      <c r="H1" s="46" t="s">
        <v>55</v>
      </c>
      <c r="I1" s="46" t="s">
        <v>56</v>
      </c>
      <c r="J1" s="46" t="s">
        <v>57</v>
      </c>
      <c r="K1" s="46" t="s">
        <v>58</v>
      </c>
      <c r="L1" s="46" t="s">
        <v>59</v>
      </c>
      <c r="M1" s="46" t="s">
        <v>60</v>
      </c>
      <c r="N1" s="46" t="s">
        <v>61</v>
      </c>
      <c r="O1" s="46" t="s">
        <v>62</v>
      </c>
      <c r="P1" s="46" t="s">
        <v>63</v>
      </c>
      <c r="Q1" s="46" t="s">
        <v>64</v>
      </c>
      <c r="R1" s="46" t="s">
        <v>65</v>
      </c>
      <c r="S1" s="46" t="s">
        <v>66</v>
      </c>
      <c r="T1" s="45"/>
    </row>
    <row r="2" spans="1:20" x14ac:dyDescent="0.25">
      <c r="A2" s="45"/>
      <c r="B2" s="110" t="s">
        <v>109</v>
      </c>
      <c r="C2" s="102" t="s">
        <v>114</v>
      </c>
      <c r="D2" s="45"/>
      <c r="E2" s="45"/>
      <c r="F2" s="77" t="str">
        <f>input!B82</f>
        <v>Step1</v>
      </c>
      <c r="G2" s="78" t="str">
        <f>input!C82</f>
        <v>Site2</v>
      </c>
      <c r="H2" s="79">
        <f>SUMIFS(output2!S$1:S$50,output2!$M$1:$M$50,$C$2,output2!$Q$1:$Q$50,$F2,output2!$R$1:$R$50,$G2)</f>
        <v>0</v>
      </c>
      <c r="I2" s="79">
        <f>SUMIFS(output2!T$1:T$50,output2!$M$1:$M$50,$C$2,output2!$Q$1:$Q$50,$F2,output2!$R$1:$R$50,$G2)</f>
        <v>0</v>
      </c>
      <c r="J2" s="79">
        <f>SUMIFS(output2!U$1:U$50,output2!$M$1:$M$50,$C$2,output2!$Q$1:$Q$50,$F2,output2!$R$1:$R$50,$G2)</f>
        <v>0</v>
      </c>
      <c r="K2" s="79">
        <f>SUMIFS(output2!V$1:V$50,output2!$M$1:$M$50,$C$2,output2!$Q$1:$Q$50,$F2,output2!$R$1:$R$50,$G2)</f>
        <v>0</v>
      </c>
      <c r="L2" s="79">
        <f>SUMIFS(output2!W$1:W$50,output2!$M$1:$M$50,$C$2,output2!$Q$1:$Q$50,$F2,output2!$R$1:$R$50,$G2)</f>
        <v>0</v>
      </c>
      <c r="M2" s="79">
        <f>SUMIFS(output2!X$1:X$50,output2!$M$1:$M$50,$C$2,output2!$Q$1:$Q$50,$F2,output2!$R$1:$R$50,$G2)</f>
        <v>0</v>
      </c>
      <c r="N2" s="79">
        <f>SUMIFS(output2!Y$1:Y$50,output2!$M$1:$M$50,$C$2,output2!$Q$1:$Q$50,$F2,output2!$R$1:$R$50,$G2)</f>
        <v>0</v>
      </c>
      <c r="O2" s="79">
        <f>SUMIFS(output2!Z$1:Z$50,output2!$M$1:$M$50,$C$2,output2!$Q$1:$Q$50,$F2,output2!$R$1:$R$50,$G2)</f>
        <v>0</v>
      </c>
      <c r="P2" s="79">
        <f>SUMIFS(output2!AA$1:AA$50,output2!$M$1:$M$50,$C$2,output2!$Q$1:$Q$50,$F2,output2!$R$1:$R$50,$G2)</f>
        <v>0</v>
      </c>
      <c r="Q2" s="79">
        <f>SUMIFS(output2!AB$1:AB$50,output2!$M$1:$M$50,$C$2,output2!$Q$1:$Q$50,$F2,output2!$R$1:$R$50,$G2)</f>
        <v>0</v>
      </c>
      <c r="R2" s="79">
        <f>SUMIFS(output2!AC$1:AC$50,output2!$M$1:$M$50,$C$2,output2!$Q$1:$Q$50,$F2,output2!$R$1:$R$50,$G2)</f>
        <v>0</v>
      </c>
      <c r="S2" s="80">
        <f>SUMIFS(output2!AD$1:AD$50,output2!$M$1:$M$50,$C$2,output2!$Q$1:$Q$50,$F2,output2!$R$1:$R$50,$G2)</f>
        <v>0</v>
      </c>
      <c r="T2" s="52" t="s">
        <v>152</v>
      </c>
    </row>
    <row r="3" spans="1:20" x14ac:dyDescent="0.25">
      <c r="A3" s="45"/>
      <c r="B3" s="45"/>
      <c r="C3" s="45"/>
      <c r="D3" s="45"/>
      <c r="E3" s="45"/>
      <c r="F3" s="99" t="str">
        <f>F2</f>
        <v>Step1</v>
      </c>
      <c r="G3" s="81" t="str">
        <f>input!C83</f>
        <v>Site1</v>
      </c>
      <c r="H3" s="82">
        <f>SUMIFS(output2!S$1:S$50,output2!$M$1:$M$50,$C$2,output2!$Q$1:$Q$50,$F3,output2!$R$1:$R$50,$G3)</f>
        <v>0</v>
      </c>
      <c r="I3" s="82">
        <f>SUMIFS(output2!T$1:T$50,output2!$M$1:$M$50,$C$2,output2!$Q$1:$Q$50,$F3,output2!$R$1:$R$50,$G3)</f>
        <v>0</v>
      </c>
      <c r="J3" s="82">
        <f>SUMIFS(output2!U$1:U$50,output2!$M$1:$M$50,$C$2,output2!$Q$1:$Q$50,$F3,output2!$R$1:$R$50,$G3)</f>
        <v>0</v>
      </c>
      <c r="K3" s="82">
        <f>SUMIFS(output2!V$1:V$50,output2!$M$1:$M$50,$C$2,output2!$Q$1:$Q$50,$F3,output2!$R$1:$R$50,$G3)</f>
        <v>0</v>
      </c>
      <c r="L3" s="82">
        <f>SUMIFS(output2!W$1:W$50,output2!$M$1:$M$50,$C$2,output2!$Q$1:$Q$50,$F3,output2!$R$1:$R$50,$G3)</f>
        <v>0</v>
      </c>
      <c r="M3" s="82">
        <f>SUMIFS(output2!X$1:X$50,output2!$M$1:$M$50,$C$2,output2!$Q$1:$Q$50,$F3,output2!$R$1:$R$50,$G3)</f>
        <v>0</v>
      </c>
      <c r="N3" s="82">
        <f>SUMIFS(output2!Y$1:Y$50,output2!$M$1:$M$50,$C$2,output2!$Q$1:$Q$50,$F3,output2!$R$1:$R$50,$G3)</f>
        <v>0</v>
      </c>
      <c r="O3" s="82">
        <f>SUMIFS(output2!Z$1:Z$50,output2!$M$1:$M$50,$C$2,output2!$Q$1:$Q$50,$F3,output2!$R$1:$R$50,$G3)</f>
        <v>0</v>
      </c>
      <c r="P3" s="82">
        <f>SUMIFS(output2!AA$1:AA$50,output2!$M$1:$M$50,$C$2,output2!$Q$1:$Q$50,$F3,output2!$R$1:$R$50,$G3)</f>
        <v>0</v>
      </c>
      <c r="Q3" s="82">
        <f>SUMIFS(output2!AB$1:AB$50,output2!$M$1:$M$50,$C$2,output2!$Q$1:$Q$50,$F3,output2!$R$1:$R$50,$G3)</f>
        <v>0</v>
      </c>
      <c r="R3" s="82">
        <f>SUMIFS(output2!AC$1:AC$50,output2!$M$1:$M$50,$C$2,output2!$Q$1:$Q$50,$F3,output2!$R$1:$R$50,$G3)</f>
        <v>0</v>
      </c>
      <c r="S3" s="83">
        <f>SUMIFS(output2!AD$1:AD$50,output2!$M$1:$M$50,$C$2,output2!$Q$1:$Q$50,$F3,output2!$R$1:$R$50,$G3)</f>
        <v>0</v>
      </c>
      <c r="T3" s="52" t="s">
        <v>152</v>
      </c>
    </row>
    <row r="4" spans="1:20" ht="15.75" thickBot="1" x14ac:dyDescent="0.3">
      <c r="A4" s="45"/>
      <c r="B4" s="47" t="s">
        <v>105</v>
      </c>
      <c r="C4" s="46"/>
      <c r="D4" s="45"/>
      <c r="E4" s="45"/>
      <c r="F4" s="100" t="str">
        <f>F3</f>
        <v>Step1</v>
      </c>
      <c r="G4" s="84" t="str">
        <f>input!C84</f>
        <v>Site3</v>
      </c>
      <c r="H4" s="85">
        <f>SUMIFS(output2!S$1:S$50,output2!$M$1:$M$50,$C$2,output2!$Q$1:$Q$50,$F4,output2!$R$1:$R$50,$G4)</f>
        <v>0</v>
      </c>
      <c r="I4" s="85">
        <f>SUMIFS(output2!T$1:T$50,output2!$M$1:$M$50,$C$2,output2!$Q$1:$Q$50,$F4,output2!$R$1:$R$50,$G4)</f>
        <v>0</v>
      </c>
      <c r="J4" s="85">
        <f>SUMIFS(output2!U$1:U$50,output2!$M$1:$M$50,$C$2,output2!$Q$1:$Q$50,$F4,output2!$R$1:$R$50,$G4)</f>
        <v>0</v>
      </c>
      <c r="K4" s="85">
        <f>SUMIFS(output2!V$1:V$50,output2!$M$1:$M$50,$C$2,output2!$Q$1:$Q$50,$F4,output2!$R$1:$R$50,$G4)</f>
        <v>0</v>
      </c>
      <c r="L4" s="85">
        <f>SUMIFS(output2!W$1:W$50,output2!$M$1:$M$50,$C$2,output2!$Q$1:$Q$50,$F4,output2!$R$1:$R$50,$G4)</f>
        <v>0</v>
      </c>
      <c r="M4" s="85">
        <f>SUMIFS(output2!X$1:X$50,output2!$M$1:$M$50,$C$2,output2!$Q$1:$Q$50,$F4,output2!$R$1:$R$50,$G4)</f>
        <v>0</v>
      </c>
      <c r="N4" s="85">
        <f>SUMIFS(output2!Y$1:Y$50,output2!$M$1:$M$50,$C$2,output2!$Q$1:$Q$50,$F4,output2!$R$1:$R$50,$G4)</f>
        <v>0</v>
      </c>
      <c r="O4" s="85">
        <f>SUMIFS(output2!Z$1:Z$50,output2!$M$1:$M$50,$C$2,output2!$Q$1:$Q$50,$F4,output2!$R$1:$R$50,$G4)</f>
        <v>0</v>
      </c>
      <c r="P4" s="85">
        <f>SUMIFS(output2!AA$1:AA$50,output2!$M$1:$M$50,$C$2,output2!$Q$1:$Q$50,$F4,output2!$R$1:$R$50,$G4)</f>
        <v>0</v>
      </c>
      <c r="Q4" s="85">
        <f>SUMIFS(output2!AB$1:AB$50,output2!$M$1:$M$50,$C$2,output2!$Q$1:$Q$50,$F4,output2!$R$1:$R$50,$G4)</f>
        <v>0</v>
      </c>
      <c r="R4" s="85">
        <f>SUMIFS(output2!AC$1:AC$50,output2!$M$1:$M$50,$C$2,output2!$Q$1:$Q$50,$F4,output2!$R$1:$R$50,$G4)</f>
        <v>0</v>
      </c>
      <c r="S4" s="86">
        <f>SUMIFS(output2!AD$1:AD$50,output2!$M$1:$M$50,$C$2,output2!$Q$1:$Q$50,$F4,output2!$R$1:$R$50,$G4)</f>
        <v>0</v>
      </c>
      <c r="T4" s="52" t="s">
        <v>152</v>
      </c>
    </row>
    <row r="5" spans="1:20" x14ac:dyDescent="0.25">
      <c r="A5" s="45"/>
      <c r="B5" s="103" t="s">
        <v>68</v>
      </c>
      <c r="C5" s="104">
        <f>SUMIFS(output2!$O$1:$O$50,output2!$M$1:$M$50,$C$2,output2!$N$1:$N$50,$B5)</f>
        <v>0</v>
      </c>
      <c r="D5" s="52" t="s">
        <v>17</v>
      </c>
      <c r="E5" s="45"/>
      <c r="F5" s="87" t="str">
        <f>input!B85</f>
        <v>Step2</v>
      </c>
      <c r="G5" s="88" t="str">
        <f>input!C85</f>
        <v>Site2</v>
      </c>
      <c r="H5" s="89">
        <f>SUMIFS(output2!S$1:S$50,output2!$M$1:$M$50,$C$2,output2!$Q$1:$Q$50,$F5,output2!$R$1:$R$50,$G5)</f>
        <v>0</v>
      </c>
      <c r="I5" s="89">
        <f>SUMIFS(output2!T$1:T$50,output2!$M$1:$M$50,$C$2,output2!$Q$1:$Q$50,$F5,output2!$R$1:$R$50,$G5)</f>
        <v>0</v>
      </c>
      <c r="J5" s="89">
        <f>SUMIFS(output2!U$1:U$50,output2!$M$1:$M$50,$C$2,output2!$Q$1:$Q$50,$F5,output2!$R$1:$R$50,$G5)</f>
        <v>0</v>
      </c>
      <c r="K5" s="89">
        <f>SUMIFS(output2!V$1:V$50,output2!$M$1:$M$50,$C$2,output2!$Q$1:$Q$50,$F5,output2!$R$1:$R$50,$G5)</f>
        <v>0</v>
      </c>
      <c r="L5" s="89">
        <f>SUMIFS(output2!W$1:W$50,output2!$M$1:$M$50,$C$2,output2!$Q$1:$Q$50,$F5,output2!$R$1:$R$50,$G5)</f>
        <v>0</v>
      </c>
      <c r="M5" s="89">
        <f>SUMIFS(output2!X$1:X$50,output2!$M$1:$M$50,$C$2,output2!$Q$1:$Q$50,$F5,output2!$R$1:$R$50,$G5)</f>
        <v>0</v>
      </c>
      <c r="N5" s="89">
        <f>SUMIFS(output2!Y$1:Y$50,output2!$M$1:$M$50,$C$2,output2!$Q$1:$Q$50,$F5,output2!$R$1:$R$50,$G5)</f>
        <v>0</v>
      </c>
      <c r="O5" s="89">
        <f>SUMIFS(output2!Z$1:Z$50,output2!$M$1:$M$50,$C$2,output2!$Q$1:$Q$50,$F5,output2!$R$1:$R$50,$G5)</f>
        <v>0</v>
      </c>
      <c r="P5" s="89">
        <f>SUMIFS(output2!AA$1:AA$50,output2!$M$1:$M$50,$C$2,output2!$Q$1:$Q$50,$F5,output2!$R$1:$R$50,$G5)</f>
        <v>0</v>
      </c>
      <c r="Q5" s="89">
        <f>SUMIFS(output2!AB$1:AB$50,output2!$M$1:$M$50,$C$2,output2!$Q$1:$Q$50,$F5,output2!$R$1:$R$50,$G5)</f>
        <v>0</v>
      </c>
      <c r="R5" s="89">
        <f>SUMIFS(output2!AC$1:AC$50,output2!$M$1:$M$50,$C$2,output2!$Q$1:$Q$50,$F5,output2!$R$1:$R$50,$G5)</f>
        <v>0</v>
      </c>
      <c r="S5" s="90">
        <f>SUMIFS(output2!AD$1:AD$50,output2!$M$1:$M$50,$C$2,output2!$Q$1:$Q$50,$F5,output2!$R$1:$R$50,$G5)</f>
        <v>0</v>
      </c>
      <c r="T5" s="52" t="s">
        <v>152</v>
      </c>
    </row>
    <row r="6" spans="1:20" x14ac:dyDescent="0.25">
      <c r="A6" s="45"/>
      <c r="B6" s="105" t="s">
        <v>69</v>
      </c>
      <c r="C6" s="106">
        <f>SUMIFS(output2!$O$1:$O$50,output2!$M$1:$M$50,$C$2,output2!$N$1:$N$50,$B6)</f>
        <v>0</v>
      </c>
      <c r="D6" s="52" t="s">
        <v>17</v>
      </c>
      <c r="E6" s="45"/>
      <c r="F6" s="99" t="str">
        <f>F5</f>
        <v>Step2</v>
      </c>
      <c r="G6" s="81" t="str">
        <f>input!C86</f>
        <v>Site1</v>
      </c>
      <c r="H6" s="82">
        <f>SUMIFS(output2!S$1:S$50,output2!$M$1:$M$50,$C$2,output2!$Q$1:$Q$50,$F6,output2!$R$1:$R$50,$G6)</f>
        <v>0</v>
      </c>
      <c r="I6" s="82">
        <f>SUMIFS(output2!T$1:T$50,output2!$M$1:$M$50,$C$2,output2!$Q$1:$Q$50,$F6,output2!$R$1:$R$50,$G6)</f>
        <v>0</v>
      </c>
      <c r="J6" s="82">
        <f>SUMIFS(output2!U$1:U$50,output2!$M$1:$M$50,$C$2,output2!$Q$1:$Q$50,$F6,output2!$R$1:$R$50,$G6)</f>
        <v>0</v>
      </c>
      <c r="K6" s="82">
        <f>SUMIFS(output2!V$1:V$50,output2!$M$1:$M$50,$C$2,output2!$Q$1:$Q$50,$F6,output2!$R$1:$R$50,$G6)</f>
        <v>0</v>
      </c>
      <c r="L6" s="82">
        <f>SUMIFS(output2!W$1:W$50,output2!$M$1:$M$50,$C$2,output2!$Q$1:$Q$50,$F6,output2!$R$1:$R$50,$G6)</f>
        <v>0</v>
      </c>
      <c r="M6" s="82">
        <f>SUMIFS(output2!X$1:X$50,output2!$M$1:$M$50,$C$2,output2!$Q$1:$Q$50,$F6,output2!$R$1:$R$50,$G6)</f>
        <v>0</v>
      </c>
      <c r="N6" s="82">
        <f>SUMIFS(output2!Y$1:Y$50,output2!$M$1:$M$50,$C$2,output2!$Q$1:$Q$50,$F6,output2!$R$1:$R$50,$G6)</f>
        <v>0</v>
      </c>
      <c r="O6" s="82">
        <f>SUMIFS(output2!Z$1:Z$50,output2!$M$1:$M$50,$C$2,output2!$Q$1:$Q$50,$F6,output2!$R$1:$R$50,$G6)</f>
        <v>0</v>
      </c>
      <c r="P6" s="82">
        <f>SUMIFS(output2!AA$1:AA$50,output2!$M$1:$M$50,$C$2,output2!$Q$1:$Q$50,$F6,output2!$R$1:$R$50,$G6)</f>
        <v>0</v>
      </c>
      <c r="Q6" s="82">
        <f>SUMIFS(output2!AB$1:AB$50,output2!$M$1:$M$50,$C$2,output2!$Q$1:$Q$50,$F6,output2!$R$1:$R$50,$G6)</f>
        <v>0</v>
      </c>
      <c r="R6" s="82">
        <f>SUMIFS(output2!AC$1:AC$50,output2!$M$1:$M$50,$C$2,output2!$Q$1:$Q$50,$F6,output2!$R$1:$R$50,$G6)</f>
        <v>0</v>
      </c>
      <c r="S6" s="83">
        <f>SUMIFS(output2!AD$1:AD$50,output2!$M$1:$M$50,$C$2,output2!$Q$1:$Q$50,$F6,output2!$R$1:$R$50,$G6)</f>
        <v>0</v>
      </c>
      <c r="T6" s="52" t="s">
        <v>152</v>
      </c>
    </row>
    <row r="7" spans="1:20" x14ac:dyDescent="0.25">
      <c r="A7" s="45"/>
      <c r="B7" s="105" t="s">
        <v>70</v>
      </c>
      <c r="C7" s="106">
        <f>SUMIFS(output2!$O$1:$O$50,output2!$M$1:$M$50,$C$2,output2!$N$1:$N$50,$B7)</f>
        <v>0</v>
      </c>
      <c r="D7" s="52" t="s">
        <v>17</v>
      </c>
      <c r="E7" s="45"/>
      <c r="F7" s="100" t="str">
        <f>F6</f>
        <v>Step2</v>
      </c>
      <c r="G7" s="84" t="str">
        <f>input!C87</f>
        <v>Site3</v>
      </c>
      <c r="H7" s="85">
        <f>SUMIFS(output2!S$1:S$50,output2!$M$1:$M$50,$C$2,output2!$Q$1:$Q$50,$F7,output2!$R$1:$R$50,$G7)</f>
        <v>0</v>
      </c>
      <c r="I7" s="85">
        <f>SUMIFS(output2!T$1:T$50,output2!$M$1:$M$50,$C$2,output2!$Q$1:$Q$50,$F7,output2!$R$1:$R$50,$G7)</f>
        <v>0</v>
      </c>
      <c r="J7" s="85">
        <f>SUMIFS(output2!U$1:U$50,output2!$M$1:$M$50,$C$2,output2!$Q$1:$Q$50,$F7,output2!$R$1:$R$50,$G7)</f>
        <v>0</v>
      </c>
      <c r="K7" s="85">
        <f>SUMIFS(output2!V$1:V$50,output2!$M$1:$M$50,$C$2,output2!$Q$1:$Q$50,$F7,output2!$R$1:$R$50,$G7)</f>
        <v>0</v>
      </c>
      <c r="L7" s="85">
        <f>SUMIFS(output2!W$1:W$50,output2!$M$1:$M$50,$C$2,output2!$Q$1:$Q$50,$F7,output2!$R$1:$R$50,$G7)</f>
        <v>0</v>
      </c>
      <c r="M7" s="85">
        <f>SUMIFS(output2!X$1:X$50,output2!$M$1:$M$50,$C$2,output2!$Q$1:$Q$50,$F7,output2!$R$1:$R$50,$G7)</f>
        <v>0</v>
      </c>
      <c r="N7" s="85">
        <f>SUMIFS(output2!Y$1:Y$50,output2!$M$1:$M$50,$C$2,output2!$Q$1:$Q$50,$F7,output2!$R$1:$R$50,$G7)</f>
        <v>0</v>
      </c>
      <c r="O7" s="85">
        <f>SUMIFS(output2!Z$1:Z$50,output2!$M$1:$M$50,$C$2,output2!$Q$1:$Q$50,$F7,output2!$R$1:$R$50,$G7)</f>
        <v>0</v>
      </c>
      <c r="P7" s="85">
        <f>SUMIFS(output2!AA$1:AA$50,output2!$M$1:$M$50,$C$2,output2!$Q$1:$Q$50,$F7,output2!$R$1:$R$50,$G7)</f>
        <v>0</v>
      </c>
      <c r="Q7" s="85">
        <f>SUMIFS(output2!AB$1:AB$50,output2!$M$1:$M$50,$C$2,output2!$Q$1:$Q$50,$F7,output2!$R$1:$R$50,$G7)</f>
        <v>0</v>
      </c>
      <c r="R7" s="85">
        <f>SUMIFS(output2!AC$1:AC$50,output2!$M$1:$M$50,$C$2,output2!$Q$1:$Q$50,$F7,output2!$R$1:$R$50,$G7)</f>
        <v>0</v>
      </c>
      <c r="S7" s="86">
        <f>SUMIFS(output2!AD$1:AD$50,output2!$M$1:$M$50,$C$2,output2!$Q$1:$Q$50,$F7,output2!$R$1:$R$50,$G7)</f>
        <v>0</v>
      </c>
      <c r="T7" s="52" t="s">
        <v>152</v>
      </c>
    </row>
    <row r="8" spans="1:20" x14ac:dyDescent="0.25">
      <c r="A8" s="45"/>
      <c r="B8" s="105" t="s">
        <v>71</v>
      </c>
      <c r="C8" s="106">
        <f>SUMIFS(output2!$O$1:$O$50,output2!$M$1:$M$50,$C$2,output2!$N$1:$N$50,$B8)</f>
        <v>0</v>
      </c>
      <c r="D8" s="52" t="s">
        <v>17</v>
      </c>
      <c r="E8" s="45"/>
      <c r="F8" s="87" t="str">
        <f>input!B88</f>
        <v>Step3</v>
      </c>
      <c r="G8" s="88" t="str">
        <f>input!C88</f>
        <v>Site2</v>
      </c>
      <c r="H8" s="89">
        <f>SUMIFS(output2!S$1:S$50,output2!$M$1:$M$50,$C$2,output2!$Q$1:$Q$50,$F8,output2!$R$1:$R$50,$G8)</f>
        <v>0</v>
      </c>
      <c r="I8" s="89">
        <f>SUMIFS(output2!T$1:T$50,output2!$M$1:$M$50,$C$2,output2!$Q$1:$Q$50,$F8,output2!$R$1:$R$50,$G8)</f>
        <v>0</v>
      </c>
      <c r="J8" s="89">
        <f>SUMIFS(output2!U$1:U$50,output2!$M$1:$M$50,$C$2,output2!$Q$1:$Q$50,$F8,output2!$R$1:$R$50,$G8)</f>
        <v>0</v>
      </c>
      <c r="K8" s="89">
        <f>SUMIFS(output2!V$1:V$50,output2!$M$1:$M$50,$C$2,output2!$Q$1:$Q$50,$F8,output2!$R$1:$R$50,$G8)</f>
        <v>0</v>
      </c>
      <c r="L8" s="89">
        <f>SUMIFS(output2!W$1:W$50,output2!$M$1:$M$50,$C$2,output2!$Q$1:$Q$50,$F8,output2!$R$1:$R$50,$G8)</f>
        <v>0</v>
      </c>
      <c r="M8" s="89">
        <f>SUMIFS(output2!X$1:X$50,output2!$M$1:$M$50,$C$2,output2!$Q$1:$Q$50,$F8,output2!$R$1:$R$50,$G8)</f>
        <v>0</v>
      </c>
      <c r="N8" s="89">
        <f>SUMIFS(output2!Y$1:Y$50,output2!$M$1:$M$50,$C$2,output2!$Q$1:$Q$50,$F8,output2!$R$1:$R$50,$G8)</f>
        <v>0</v>
      </c>
      <c r="O8" s="89">
        <f>SUMIFS(output2!Z$1:Z$50,output2!$M$1:$M$50,$C$2,output2!$Q$1:$Q$50,$F8,output2!$R$1:$R$50,$G8)</f>
        <v>0</v>
      </c>
      <c r="P8" s="89">
        <f>SUMIFS(output2!AA$1:AA$50,output2!$M$1:$M$50,$C$2,output2!$Q$1:$Q$50,$F8,output2!$R$1:$R$50,$G8)</f>
        <v>0</v>
      </c>
      <c r="Q8" s="89">
        <f>SUMIFS(output2!AB$1:AB$50,output2!$M$1:$M$50,$C$2,output2!$Q$1:$Q$50,$F8,output2!$R$1:$R$50,$G8)</f>
        <v>0</v>
      </c>
      <c r="R8" s="89">
        <f>SUMIFS(output2!AC$1:AC$50,output2!$M$1:$M$50,$C$2,output2!$Q$1:$Q$50,$F8,output2!$R$1:$R$50,$G8)</f>
        <v>0</v>
      </c>
      <c r="S8" s="90">
        <f>SUMIFS(output2!AD$1:AD$50,output2!$M$1:$M$50,$C$2,output2!$Q$1:$Q$50,$F8,output2!$R$1:$R$50,$G8)</f>
        <v>0</v>
      </c>
      <c r="T8" s="52" t="s">
        <v>152</v>
      </c>
    </row>
    <row r="9" spans="1:20" x14ac:dyDescent="0.25">
      <c r="A9" s="45"/>
      <c r="B9" s="105" t="s">
        <v>72</v>
      </c>
      <c r="C9" s="106">
        <f>SUMIFS(output2!$O$1:$O$50,output2!$M$1:$M$50,$C$2,output2!$N$1:$N$50,$B9)</f>
        <v>0</v>
      </c>
      <c r="D9" s="52" t="s">
        <v>17</v>
      </c>
      <c r="E9" s="45"/>
      <c r="F9" s="99" t="str">
        <f>F8</f>
        <v>Step3</v>
      </c>
      <c r="G9" s="81" t="str">
        <f>input!C89</f>
        <v>Site1</v>
      </c>
      <c r="H9" s="82">
        <f>SUMIFS(output2!S$1:S$50,output2!$M$1:$M$50,$C$2,output2!$Q$1:$Q$50,$F9,output2!$R$1:$R$50,$G9)</f>
        <v>0</v>
      </c>
      <c r="I9" s="82">
        <f>SUMIFS(output2!T$1:T$50,output2!$M$1:$M$50,$C$2,output2!$Q$1:$Q$50,$F9,output2!$R$1:$R$50,$G9)</f>
        <v>0</v>
      </c>
      <c r="J9" s="82">
        <f>SUMIFS(output2!U$1:U$50,output2!$M$1:$M$50,$C$2,output2!$Q$1:$Q$50,$F9,output2!$R$1:$R$50,$G9)</f>
        <v>0</v>
      </c>
      <c r="K9" s="82">
        <f>SUMIFS(output2!V$1:V$50,output2!$M$1:$M$50,$C$2,output2!$Q$1:$Q$50,$F9,output2!$R$1:$R$50,$G9)</f>
        <v>0</v>
      </c>
      <c r="L9" s="82">
        <f>SUMIFS(output2!W$1:W$50,output2!$M$1:$M$50,$C$2,output2!$Q$1:$Q$50,$F9,output2!$R$1:$R$50,$G9)</f>
        <v>0</v>
      </c>
      <c r="M9" s="82">
        <f>SUMIFS(output2!X$1:X$50,output2!$M$1:$M$50,$C$2,output2!$Q$1:$Q$50,$F9,output2!$R$1:$R$50,$G9)</f>
        <v>0</v>
      </c>
      <c r="N9" s="82">
        <f>SUMIFS(output2!Y$1:Y$50,output2!$M$1:$M$50,$C$2,output2!$Q$1:$Q$50,$F9,output2!$R$1:$R$50,$G9)</f>
        <v>0</v>
      </c>
      <c r="O9" s="82">
        <f>SUMIFS(output2!Z$1:Z$50,output2!$M$1:$M$50,$C$2,output2!$Q$1:$Q$50,$F9,output2!$R$1:$R$50,$G9)</f>
        <v>0</v>
      </c>
      <c r="P9" s="82">
        <f>SUMIFS(output2!AA$1:AA$50,output2!$M$1:$M$50,$C$2,output2!$Q$1:$Q$50,$F9,output2!$R$1:$R$50,$G9)</f>
        <v>0</v>
      </c>
      <c r="Q9" s="82">
        <f>SUMIFS(output2!AB$1:AB$50,output2!$M$1:$M$50,$C$2,output2!$Q$1:$Q$50,$F9,output2!$R$1:$R$50,$G9)</f>
        <v>0</v>
      </c>
      <c r="R9" s="82">
        <f>SUMIFS(output2!AC$1:AC$50,output2!$M$1:$M$50,$C$2,output2!$Q$1:$Q$50,$F9,output2!$R$1:$R$50,$G9)</f>
        <v>0</v>
      </c>
      <c r="S9" s="83">
        <f>SUMIFS(output2!AD$1:AD$50,output2!$M$1:$M$50,$C$2,output2!$Q$1:$Q$50,$F9,output2!$R$1:$R$50,$G9)</f>
        <v>0</v>
      </c>
      <c r="T9" s="52" t="s">
        <v>152</v>
      </c>
    </row>
    <row r="10" spans="1:20" x14ac:dyDescent="0.25">
      <c r="A10" s="45"/>
      <c r="B10" s="105" t="s">
        <v>73</v>
      </c>
      <c r="C10" s="106">
        <f>SUMIFS(output2!$O$1:$O$50,output2!$M$1:$M$50,$C$2,output2!$N$1:$N$50,$B10)</f>
        <v>0</v>
      </c>
      <c r="D10" s="52" t="s">
        <v>17</v>
      </c>
      <c r="E10" s="45"/>
      <c r="F10" s="100" t="str">
        <f>F9</f>
        <v>Step3</v>
      </c>
      <c r="G10" s="84" t="str">
        <f>input!C90</f>
        <v>Site3</v>
      </c>
      <c r="H10" s="85">
        <f>SUMIFS(output2!S$1:S$50,output2!$M$1:$M$50,$C$2,output2!$Q$1:$Q$50,$F10,output2!$R$1:$R$50,$G10)</f>
        <v>0</v>
      </c>
      <c r="I10" s="85">
        <f>SUMIFS(output2!T$1:T$50,output2!$M$1:$M$50,$C$2,output2!$Q$1:$Q$50,$F10,output2!$R$1:$R$50,$G10)</f>
        <v>0</v>
      </c>
      <c r="J10" s="85">
        <f>SUMIFS(output2!U$1:U$50,output2!$M$1:$M$50,$C$2,output2!$Q$1:$Q$50,$F10,output2!$R$1:$R$50,$G10)</f>
        <v>0</v>
      </c>
      <c r="K10" s="85">
        <f>SUMIFS(output2!V$1:V$50,output2!$M$1:$M$50,$C$2,output2!$Q$1:$Q$50,$F10,output2!$R$1:$R$50,$G10)</f>
        <v>0</v>
      </c>
      <c r="L10" s="85">
        <f>SUMIFS(output2!W$1:W$50,output2!$M$1:$M$50,$C$2,output2!$Q$1:$Q$50,$F10,output2!$R$1:$R$50,$G10)</f>
        <v>0</v>
      </c>
      <c r="M10" s="85">
        <f>SUMIFS(output2!X$1:X$50,output2!$M$1:$M$50,$C$2,output2!$Q$1:$Q$50,$F10,output2!$R$1:$R$50,$G10)</f>
        <v>0</v>
      </c>
      <c r="N10" s="85">
        <f>SUMIFS(output2!Y$1:Y$50,output2!$M$1:$M$50,$C$2,output2!$Q$1:$Q$50,$F10,output2!$R$1:$R$50,$G10)</f>
        <v>0</v>
      </c>
      <c r="O10" s="85">
        <f>SUMIFS(output2!Z$1:Z$50,output2!$M$1:$M$50,$C$2,output2!$Q$1:$Q$50,$F10,output2!$R$1:$R$50,$G10)</f>
        <v>0</v>
      </c>
      <c r="P10" s="85">
        <f>SUMIFS(output2!AA$1:AA$50,output2!$M$1:$M$50,$C$2,output2!$Q$1:$Q$50,$F10,output2!$R$1:$R$50,$G10)</f>
        <v>0</v>
      </c>
      <c r="Q10" s="85">
        <f>SUMIFS(output2!AB$1:AB$50,output2!$M$1:$M$50,$C$2,output2!$Q$1:$Q$50,$F10,output2!$R$1:$R$50,$G10)</f>
        <v>0</v>
      </c>
      <c r="R10" s="85">
        <f>SUMIFS(output2!AC$1:AC$50,output2!$M$1:$M$50,$C$2,output2!$Q$1:$Q$50,$F10,output2!$R$1:$R$50,$G10)</f>
        <v>0</v>
      </c>
      <c r="S10" s="86">
        <f>SUMIFS(output2!AD$1:AD$50,output2!$M$1:$M$50,$C$2,output2!$Q$1:$Q$50,$F10,output2!$R$1:$R$50,$G10)</f>
        <v>0</v>
      </c>
      <c r="T10" s="52" t="s">
        <v>152</v>
      </c>
    </row>
    <row r="11" spans="1:20" x14ac:dyDescent="0.25">
      <c r="A11" s="45"/>
      <c r="B11" s="105" t="s">
        <v>74</v>
      </c>
      <c r="C11" s="106">
        <f>SUMIFS(output2!$O$1:$O$50,output2!$M$1:$M$50,$C$2,output2!$N$1:$N$50,$B11)</f>
        <v>0</v>
      </c>
      <c r="D11" s="52" t="s">
        <v>17</v>
      </c>
      <c r="E11" s="45"/>
      <c r="F11" s="87" t="str">
        <f>input!B91</f>
        <v>Voo Prod</v>
      </c>
      <c r="G11" s="88" t="str">
        <f>input!C91</f>
        <v>Site2</v>
      </c>
      <c r="H11" s="89">
        <f>SUMIFS(output2!S$1:S$50,output2!$M$1:$M$50,$C$2,output2!$Q$1:$Q$50,$F11,output2!$R$1:$R$50,$G11)</f>
        <v>0</v>
      </c>
      <c r="I11" s="89">
        <f>SUMIFS(output2!T$1:T$50,output2!$M$1:$M$50,$C$2,output2!$Q$1:$Q$50,$F11,output2!$R$1:$R$50,$G11)</f>
        <v>0</v>
      </c>
      <c r="J11" s="89">
        <f>SUMIFS(output2!U$1:U$50,output2!$M$1:$M$50,$C$2,output2!$Q$1:$Q$50,$F11,output2!$R$1:$R$50,$G11)</f>
        <v>0</v>
      </c>
      <c r="K11" s="89">
        <f>SUMIFS(output2!V$1:V$50,output2!$M$1:$M$50,$C$2,output2!$Q$1:$Q$50,$F11,output2!$R$1:$R$50,$G11)</f>
        <v>0</v>
      </c>
      <c r="L11" s="89">
        <f>SUMIFS(output2!W$1:W$50,output2!$M$1:$M$50,$C$2,output2!$Q$1:$Q$50,$F11,output2!$R$1:$R$50,$G11)</f>
        <v>0</v>
      </c>
      <c r="M11" s="89">
        <f>SUMIFS(output2!X$1:X$50,output2!$M$1:$M$50,$C$2,output2!$Q$1:$Q$50,$F11,output2!$R$1:$R$50,$G11)</f>
        <v>0</v>
      </c>
      <c r="N11" s="89">
        <f>SUMIFS(output2!Y$1:Y$50,output2!$M$1:$M$50,$C$2,output2!$Q$1:$Q$50,$F11,output2!$R$1:$R$50,$G11)</f>
        <v>0</v>
      </c>
      <c r="O11" s="89">
        <f>SUMIFS(output2!Z$1:Z$50,output2!$M$1:$M$50,$C$2,output2!$Q$1:$Q$50,$F11,output2!$R$1:$R$50,$G11)</f>
        <v>0</v>
      </c>
      <c r="P11" s="89">
        <f>SUMIFS(output2!AA$1:AA$50,output2!$M$1:$M$50,$C$2,output2!$Q$1:$Q$50,$F11,output2!$R$1:$R$50,$G11)</f>
        <v>0</v>
      </c>
      <c r="Q11" s="89">
        <f>SUMIFS(output2!AB$1:AB$50,output2!$M$1:$M$50,$C$2,output2!$Q$1:$Q$50,$F11,output2!$R$1:$R$50,$G11)</f>
        <v>0</v>
      </c>
      <c r="R11" s="89">
        <f>SUMIFS(output2!AC$1:AC$50,output2!$M$1:$M$50,$C$2,output2!$Q$1:$Q$50,$F11,output2!$R$1:$R$50,$G11)</f>
        <v>0</v>
      </c>
      <c r="S11" s="90">
        <f>SUMIFS(output2!AD$1:AD$50,output2!$M$1:$M$50,$C$2,output2!$Q$1:$Q$50,$F11,output2!$R$1:$R$50,$G11)</f>
        <v>0</v>
      </c>
      <c r="T11" s="52" t="s">
        <v>152</v>
      </c>
    </row>
    <row r="12" spans="1:20" x14ac:dyDescent="0.25">
      <c r="A12" s="45"/>
      <c r="B12" s="107" t="s">
        <v>75</v>
      </c>
      <c r="C12" s="108">
        <f>SUMIFS(output2!$O$1:$O$50,output2!$M$1:$M$50,$C$2,output2!$N$1:$N$50,$B12)</f>
        <v>0</v>
      </c>
      <c r="D12" s="52" t="s">
        <v>17</v>
      </c>
      <c r="E12" s="45"/>
      <c r="F12" s="99" t="str">
        <f>F11</f>
        <v>Voo Prod</v>
      </c>
      <c r="G12" s="81" t="str">
        <f>input!C92</f>
        <v>Site1</v>
      </c>
      <c r="H12" s="82">
        <f>SUMIFS(output2!S$1:S$50,output2!$M$1:$M$50,$C$2,output2!$Q$1:$Q$50,$F12,output2!$R$1:$R$50,$G12)</f>
        <v>0</v>
      </c>
      <c r="I12" s="82">
        <f>SUMIFS(output2!T$1:T$50,output2!$M$1:$M$50,$C$2,output2!$Q$1:$Q$50,$F12,output2!$R$1:$R$50,$G12)</f>
        <v>0</v>
      </c>
      <c r="J12" s="82">
        <f>SUMIFS(output2!U$1:U$50,output2!$M$1:$M$50,$C$2,output2!$Q$1:$Q$50,$F12,output2!$R$1:$R$50,$G12)</f>
        <v>0</v>
      </c>
      <c r="K12" s="82">
        <f>SUMIFS(output2!V$1:V$50,output2!$M$1:$M$50,$C$2,output2!$Q$1:$Q$50,$F12,output2!$R$1:$R$50,$G12)</f>
        <v>0</v>
      </c>
      <c r="L12" s="82">
        <f>SUMIFS(output2!W$1:W$50,output2!$M$1:$M$50,$C$2,output2!$Q$1:$Q$50,$F12,output2!$R$1:$R$50,$G12)</f>
        <v>0</v>
      </c>
      <c r="M12" s="82">
        <f>SUMIFS(output2!X$1:X$50,output2!$M$1:$M$50,$C$2,output2!$Q$1:$Q$50,$F12,output2!$R$1:$R$50,$G12)</f>
        <v>0</v>
      </c>
      <c r="N12" s="82">
        <f>SUMIFS(output2!Y$1:Y$50,output2!$M$1:$M$50,$C$2,output2!$Q$1:$Q$50,$F12,output2!$R$1:$R$50,$G12)</f>
        <v>0</v>
      </c>
      <c r="O12" s="82">
        <f>SUMIFS(output2!Z$1:Z$50,output2!$M$1:$M$50,$C$2,output2!$Q$1:$Q$50,$F12,output2!$R$1:$R$50,$G12)</f>
        <v>0</v>
      </c>
      <c r="P12" s="82">
        <f>SUMIFS(output2!AA$1:AA$50,output2!$M$1:$M$50,$C$2,output2!$Q$1:$Q$50,$F12,output2!$R$1:$R$50,$G12)</f>
        <v>0</v>
      </c>
      <c r="Q12" s="82">
        <f>SUMIFS(output2!AB$1:AB$50,output2!$M$1:$M$50,$C$2,output2!$Q$1:$Q$50,$F12,output2!$R$1:$R$50,$G12)</f>
        <v>0</v>
      </c>
      <c r="R12" s="82">
        <f>SUMIFS(output2!AC$1:AC$50,output2!$M$1:$M$50,$C$2,output2!$Q$1:$Q$50,$F12,output2!$R$1:$R$50,$G12)</f>
        <v>0</v>
      </c>
      <c r="S12" s="83">
        <f>SUMIFS(output2!AD$1:AD$50,output2!$M$1:$M$50,$C$2,output2!$Q$1:$Q$50,$F12,output2!$R$1:$R$50,$G12)</f>
        <v>0</v>
      </c>
      <c r="T12" s="52" t="s">
        <v>152</v>
      </c>
    </row>
    <row r="13" spans="1:20" x14ac:dyDescent="0.25">
      <c r="A13" s="45"/>
      <c r="B13" s="105" t="s">
        <v>32</v>
      </c>
      <c r="C13" s="106">
        <f>SUMIFS(output2!$O$1:$O$50,output2!$M$1:$M$50,$C$2,output2!$N$1:$N$50,$B13)</f>
        <v>0</v>
      </c>
      <c r="D13" s="52" t="s">
        <v>17</v>
      </c>
      <c r="E13" s="45"/>
      <c r="F13" s="101" t="str">
        <f>F12</f>
        <v>Voo Prod</v>
      </c>
      <c r="G13" s="91" t="str">
        <f>input!C93</f>
        <v>Site3</v>
      </c>
      <c r="H13" s="92">
        <f>SUMIFS(output2!S$1:S$50,output2!$M$1:$M$50,$C$2,output2!$Q$1:$Q$50,$F13,output2!$R$1:$R$50,$G13)</f>
        <v>0</v>
      </c>
      <c r="I13" s="92">
        <f>SUMIFS(output2!T$1:T$50,output2!$M$1:$M$50,$C$2,output2!$Q$1:$Q$50,$F13,output2!$R$1:$R$50,$G13)</f>
        <v>0</v>
      </c>
      <c r="J13" s="92">
        <f>SUMIFS(output2!U$1:U$50,output2!$M$1:$M$50,$C$2,output2!$Q$1:$Q$50,$F13,output2!$R$1:$R$50,$G13)</f>
        <v>0</v>
      </c>
      <c r="K13" s="92">
        <f>SUMIFS(output2!V$1:V$50,output2!$M$1:$M$50,$C$2,output2!$Q$1:$Q$50,$F13,output2!$R$1:$R$50,$G13)</f>
        <v>0</v>
      </c>
      <c r="L13" s="92">
        <f>SUMIFS(output2!W$1:W$50,output2!$M$1:$M$50,$C$2,output2!$Q$1:$Q$50,$F13,output2!$R$1:$R$50,$G13)</f>
        <v>0</v>
      </c>
      <c r="M13" s="92">
        <f>SUMIFS(output2!X$1:X$50,output2!$M$1:$M$50,$C$2,output2!$Q$1:$Q$50,$F13,output2!$R$1:$R$50,$G13)</f>
        <v>0</v>
      </c>
      <c r="N13" s="92">
        <f>SUMIFS(output2!Y$1:Y$50,output2!$M$1:$M$50,$C$2,output2!$Q$1:$Q$50,$F13,output2!$R$1:$R$50,$G13)</f>
        <v>0</v>
      </c>
      <c r="O13" s="92">
        <f>SUMIFS(output2!Z$1:Z$50,output2!$M$1:$M$50,$C$2,output2!$Q$1:$Q$50,$F13,output2!$R$1:$R$50,$G13)</f>
        <v>0</v>
      </c>
      <c r="P13" s="92">
        <f>SUMIFS(output2!AA$1:AA$50,output2!$M$1:$M$50,$C$2,output2!$Q$1:$Q$50,$F13,output2!$R$1:$R$50,$G13)</f>
        <v>0</v>
      </c>
      <c r="Q13" s="92">
        <f>SUMIFS(output2!AB$1:AB$50,output2!$M$1:$M$50,$C$2,output2!$Q$1:$Q$50,$F13,output2!$R$1:$R$50,$G13)</f>
        <v>0</v>
      </c>
      <c r="R13" s="92">
        <f>SUMIFS(output2!AC$1:AC$50,output2!$M$1:$M$50,$C$2,output2!$Q$1:$Q$50,$F13,output2!$R$1:$R$50,$G13)</f>
        <v>0</v>
      </c>
      <c r="S13" s="93">
        <f>SUMIFS(output2!AD$1:AD$50,output2!$M$1:$M$50,$C$2,output2!$Q$1:$Q$50,$F13,output2!$R$1:$R$50,$G13)</f>
        <v>0</v>
      </c>
      <c r="T13" s="52" t="s">
        <v>152</v>
      </c>
    </row>
    <row r="14" spans="1:20" ht="15.75" thickBot="1" x14ac:dyDescent="0.3">
      <c r="A14" s="45"/>
      <c r="B14" s="107" t="s">
        <v>76</v>
      </c>
      <c r="C14" s="108">
        <f>SUMIFS(output2!$O$1:$O$50,output2!$M$1:$M$50,$C$2,output2!$N$1:$N$50,$B14)</f>
        <v>0</v>
      </c>
      <c r="D14" s="52" t="s">
        <v>17</v>
      </c>
      <c r="E14" s="45"/>
      <c r="F14" s="139" t="str">
        <f>output2!D18</f>
        <v>Do total de 0 aviões, apenas 0 foram considerados para cálculo no DRE, devido perda de 0,00% atrelado ao fato de 0 aviões serem feitos nos EUA.</v>
      </c>
      <c r="G14" s="47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5"/>
    </row>
    <row r="15" spans="1:20" x14ac:dyDescent="0.25">
      <c r="A15" s="45"/>
      <c r="B15" s="105" t="s">
        <v>77</v>
      </c>
      <c r="C15" s="106">
        <f>SUMIFS(output2!$O$1:$O$50,output2!$M$1:$M$50,$C$2,output2!$N$1:$N$50,$B15)</f>
        <v>0</v>
      </c>
      <c r="D15" s="52" t="s">
        <v>17</v>
      </c>
      <c r="E15" s="45"/>
      <c r="F15" s="77" t="s">
        <v>126</v>
      </c>
      <c r="G15" s="94">
        <f>SUMIFS(output2!R$1:R$50,output2!$M$1:$M$50,$C$2,output2!$Q$1:$Q$50,$F15)</f>
        <v>0</v>
      </c>
      <c r="H15" s="95">
        <f>SUMIFS(output2!S$1:S$50,output2!$M$1:$M$50,$C$2,output2!$Q$1:$Q$50,$F15)</f>
        <v>0</v>
      </c>
      <c r="I15" s="95">
        <f>SUMIFS(output2!T$1:T$50,output2!$M$1:$M$50,$C$2,output2!$Q$1:$Q$50,$F15)</f>
        <v>0</v>
      </c>
      <c r="J15" s="95">
        <f>SUMIFS(output2!U$1:U$50,output2!$M$1:$M$50,$C$2,output2!$Q$1:$Q$50,$F15)</f>
        <v>0</v>
      </c>
      <c r="K15" s="95">
        <f>SUMIFS(output2!V$1:V$50,output2!$M$1:$M$50,$C$2,output2!$Q$1:$Q$50,$F15)</f>
        <v>0</v>
      </c>
      <c r="L15" s="95">
        <f>SUMIFS(output2!W$1:W$50,output2!$M$1:$M$50,$C$2,output2!$Q$1:$Q$50,$F15)</f>
        <v>0</v>
      </c>
      <c r="M15" s="95">
        <f>SUMIFS(output2!X$1:X$50,output2!$M$1:$M$50,$C$2,output2!$Q$1:$Q$50,$F15)</f>
        <v>0</v>
      </c>
      <c r="N15" s="95">
        <f>SUMIFS(output2!Y$1:Y$50,output2!$M$1:$M$50,$C$2,output2!$Q$1:$Q$50,$F15)</f>
        <v>0</v>
      </c>
      <c r="O15" s="95">
        <f>SUMIFS(output2!Z$1:Z$50,output2!$M$1:$M$50,$C$2,output2!$Q$1:$Q$50,$F15)</f>
        <v>0</v>
      </c>
      <c r="P15" s="95">
        <f>SUMIFS(output2!AA$1:AA$50,output2!$M$1:$M$50,$C$2,output2!$Q$1:$Q$50,$F15)</f>
        <v>0</v>
      </c>
      <c r="Q15" s="95">
        <f>SUMIFS(output2!AB$1:AB$50,output2!$M$1:$M$50,$C$2,output2!$Q$1:$Q$50,$F15)</f>
        <v>0</v>
      </c>
      <c r="R15" s="95">
        <f>SUMIFS(output2!AC$1:AC$50,output2!$M$1:$M$50,$C$2,output2!$Q$1:$Q$50,$F15)</f>
        <v>0</v>
      </c>
      <c r="S15" s="96">
        <f>SUMIFS(output2!AD$1:AD$50,output2!$M$1:$M$50,$C$2,output2!$Q$1:$Q$50,$F15)</f>
        <v>0</v>
      </c>
      <c r="T15" s="52" t="s">
        <v>152</v>
      </c>
    </row>
    <row r="16" spans="1:20" x14ac:dyDescent="0.25">
      <c r="A16" s="45"/>
      <c r="B16" s="97" t="s">
        <v>78</v>
      </c>
      <c r="C16" s="109">
        <f>SUMIFS(output2!$O$1:$O$50,output2!$M$1:$M$50,$C$2,output2!$N$1:$N$50,$B16)</f>
        <v>0</v>
      </c>
      <c r="D16" s="52" t="s">
        <v>12</v>
      </c>
      <c r="E16" s="45"/>
      <c r="F16" s="97" t="s">
        <v>151</v>
      </c>
      <c r="G16" s="98">
        <f>SUMIFS(output2!R$1:R$50,output2!$M$1:$M$50,$C$2,output2!$Q$1:$Q$50,$F16)</f>
        <v>0</v>
      </c>
      <c r="H16" s="92">
        <f>SUMIFS(output2!S$1:S$50,output2!$M$1:$M$50,$C$2,output2!$Q$1:$Q$50,$F16)</f>
        <v>0</v>
      </c>
      <c r="I16" s="92">
        <f>SUMIFS(output2!T$1:T$50,output2!$M$1:$M$50,$C$2,output2!$Q$1:$Q$50,$F16)</f>
        <v>0</v>
      </c>
      <c r="J16" s="92">
        <f>SUMIFS(output2!U$1:U$50,output2!$M$1:$M$50,$C$2,output2!$Q$1:$Q$50,$F16)</f>
        <v>0</v>
      </c>
      <c r="K16" s="92">
        <f>SUMIFS(output2!V$1:V$50,output2!$M$1:$M$50,$C$2,output2!$Q$1:$Q$50,$F16)</f>
        <v>0</v>
      </c>
      <c r="L16" s="92">
        <f>SUMIFS(output2!W$1:W$50,output2!$M$1:$M$50,$C$2,output2!$Q$1:$Q$50,$F16)</f>
        <v>0</v>
      </c>
      <c r="M16" s="92">
        <f>SUMIFS(output2!X$1:X$50,output2!$M$1:$M$50,$C$2,output2!$Q$1:$Q$50,$F16)</f>
        <v>0</v>
      </c>
      <c r="N16" s="92">
        <f>SUMIFS(output2!Y$1:Y$50,output2!$M$1:$M$50,$C$2,output2!$Q$1:$Q$50,$F16)</f>
        <v>0</v>
      </c>
      <c r="O16" s="92">
        <f>SUMIFS(output2!Z$1:Z$50,output2!$M$1:$M$50,$C$2,output2!$Q$1:$Q$50,$F16)</f>
        <v>0</v>
      </c>
      <c r="P16" s="92">
        <f>SUMIFS(output2!AA$1:AA$50,output2!$M$1:$M$50,$C$2,output2!$Q$1:$Q$50,$F16)</f>
        <v>0</v>
      </c>
      <c r="Q16" s="92">
        <f>SUMIFS(output2!AB$1:AB$50,output2!$M$1:$M$50,$C$2,output2!$Q$1:$Q$50,$F16)</f>
        <v>0</v>
      </c>
      <c r="R16" s="92">
        <f>SUMIFS(output2!AC$1:AC$50,output2!$M$1:$M$50,$C$2,output2!$Q$1:$Q$50,$F16)</f>
        <v>0</v>
      </c>
      <c r="S16" s="93">
        <f>SUMIFS(output2!AD$1:AD$50,output2!$M$1:$M$50,$C$2,output2!$Q$1:$Q$50,$F16)</f>
        <v>0</v>
      </c>
      <c r="T16" s="52" t="s">
        <v>152</v>
      </c>
    </row>
    <row r="17" spans="1:20" x14ac:dyDescent="0.25">
      <c r="A17" s="45"/>
      <c r="B17" s="45"/>
      <c r="C17" s="45"/>
      <c r="D17" s="45"/>
      <c r="E17" s="45"/>
      <c r="F17" s="45"/>
      <c r="G17" s="136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5"/>
    </row>
    <row r="18" spans="1:20" x14ac:dyDescent="0.25">
      <c r="A18" s="45"/>
      <c r="B18" s="70" t="s">
        <v>124</v>
      </c>
      <c r="C18" s="70"/>
      <c r="D18" s="70"/>
      <c r="E18" s="45"/>
      <c r="F18" s="45"/>
      <c r="G18" s="45"/>
      <c r="H18" s="48"/>
      <c r="I18" s="141" t="str">
        <f>output2!D15</f>
        <v>Histograma dos  cenários simulados.</v>
      </c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45"/>
    </row>
    <row r="19" spans="1:20" ht="15.75" thickBot="1" x14ac:dyDescent="0.3">
      <c r="A19" s="45"/>
      <c r="B19" s="71"/>
      <c r="C19" s="45"/>
      <c r="D19" s="45"/>
      <c r="E19" s="45"/>
      <c r="F19" s="47" t="s">
        <v>103</v>
      </c>
      <c r="G19" s="45"/>
      <c r="H19" s="48"/>
      <c r="I19" s="50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5"/>
    </row>
    <row r="20" spans="1:20" x14ac:dyDescent="0.25">
      <c r="A20" s="45"/>
      <c r="B20" s="72"/>
      <c r="C20" s="45"/>
      <c r="D20" s="45"/>
      <c r="E20" s="45"/>
      <c r="F20" s="77" t="s">
        <v>89</v>
      </c>
      <c r="G20" s="111">
        <f>output2!E2</f>
        <v>0</v>
      </c>
      <c r="H20" s="52" t="s">
        <v>94</v>
      </c>
      <c r="I20" s="51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5"/>
    </row>
    <row r="21" spans="1:20" x14ac:dyDescent="0.25">
      <c r="A21" s="45"/>
      <c r="B21" s="72"/>
      <c r="C21" s="45"/>
      <c r="D21" s="45"/>
      <c r="E21" s="45"/>
      <c r="F21" s="105" t="s">
        <v>90</v>
      </c>
      <c r="G21" s="106">
        <f>output2!E3</f>
        <v>0</v>
      </c>
      <c r="H21" s="52" t="s">
        <v>94</v>
      </c>
      <c r="I21" s="51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5"/>
    </row>
    <row r="22" spans="1:20" x14ac:dyDescent="0.25">
      <c r="A22" s="45"/>
      <c r="B22" s="72"/>
      <c r="C22" s="45"/>
      <c r="D22" s="45"/>
      <c r="E22" s="45"/>
      <c r="F22" s="105" t="s">
        <v>82</v>
      </c>
      <c r="G22" s="106">
        <f>output2!E4</f>
        <v>0</v>
      </c>
      <c r="H22" s="52" t="s">
        <v>94</v>
      </c>
      <c r="I22" s="51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5"/>
    </row>
    <row r="23" spans="1:20" ht="15.75" customHeight="1" x14ac:dyDescent="0.25">
      <c r="A23" s="45"/>
      <c r="B23" s="72"/>
      <c r="C23" s="45"/>
      <c r="D23" s="45"/>
      <c r="E23" s="45"/>
      <c r="F23" s="105" t="s">
        <v>91</v>
      </c>
      <c r="G23" s="106">
        <f>output2!E8</f>
        <v>0</v>
      </c>
      <c r="H23" s="52" t="s">
        <v>94</v>
      </c>
      <c r="I23" s="51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5"/>
    </row>
    <row r="24" spans="1:20" ht="15" customHeight="1" x14ac:dyDescent="0.25">
      <c r="A24" s="45"/>
      <c r="B24" s="72"/>
      <c r="C24" s="45"/>
      <c r="D24" s="45"/>
      <c r="E24" s="45"/>
      <c r="F24" s="97" t="s">
        <v>92</v>
      </c>
      <c r="G24" s="112">
        <f>output2!E9</f>
        <v>0</v>
      </c>
      <c r="H24" s="52" t="s">
        <v>94</v>
      </c>
      <c r="I24" s="51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5"/>
    </row>
    <row r="25" spans="1:20" ht="15" customHeight="1" x14ac:dyDescent="0.25">
      <c r="A25" s="45"/>
      <c r="B25" s="72"/>
      <c r="C25" s="45"/>
      <c r="D25" s="45"/>
      <c r="E25" s="45"/>
      <c r="F25" s="45"/>
      <c r="G25" s="45"/>
      <c r="H25" s="45"/>
      <c r="I25" s="51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5"/>
    </row>
    <row r="26" spans="1:20" ht="15.75" customHeight="1" thickBot="1" x14ac:dyDescent="0.3">
      <c r="A26" s="45"/>
      <c r="B26" s="72"/>
      <c r="C26" s="45"/>
      <c r="D26" s="45"/>
      <c r="E26" s="45"/>
      <c r="F26" s="47" t="s">
        <v>104</v>
      </c>
      <c r="G26" s="45"/>
      <c r="H26" s="45"/>
      <c r="I26" s="51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5"/>
    </row>
    <row r="27" spans="1:20" x14ac:dyDescent="0.25">
      <c r="A27" s="45"/>
      <c r="B27" s="72"/>
      <c r="C27" s="45"/>
      <c r="D27" s="45"/>
      <c r="E27" s="45"/>
      <c r="F27" s="77" t="s">
        <v>96</v>
      </c>
      <c r="G27" s="113">
        <f>IFERROR(_xlfn.NORM.DIST(0,G23,G24,1),0)</f>
        <v>0</v>
      </c>
      <c r="H27" s="52" t="s">
        <v>12</v>
      </c>
      <c r="I27" s="51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5"/>
    </row>
    <row r="28" spans="1:20" x14ac:dyDescent="0.25">
      <c r="A28" s="45"/>
      <c r="B28" s="72"/>
      <c r="C28" s="45"/>
      <c r="D28" s="45"/>
      <c r="E28" s="45"/>
      <c r="F28" s="105" t="s">
        <v>97</v>
      </c>
      <c r="G28" s="68">
        <v>45</v>
      </c>
      <c r="H28" s="52" t="s">
        <v>94</v>
      </c>
      <c r="I28" s="51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5"/>
    </row>
    <row r="29" spans="1:20" x14ac:dyDescent="0.25">
      <c r="A29" s="45"/>
      <c r="B29" s="45"/>
      <c r="C29" s="45"/>
      <c r="D29" s="45"/>
      <c r="E29" s="45"/>
      <c r="F29" s="105" t="s">
        <v>98</v>
      </c>
      <c r="G29" s="69">
        <v>46</v>
      </c>
      <c r="H29" s="52" t="s">
        <v>94</v>
      </c>
      <c r="I29" s="51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5"/>
    </row>
    <row r="30" spans="1:20" x14ac:dyDescent="0.25">
      <c r="A30" s="45"/>
      <c r="B30" s="45"/>
      <c r="C30" s="45"/>
      <c r="D30" s="45"/>
      <c r="E30" s="45"/>
      <c r="F30" s="105" t="s">
        <v>95</v>
      </c>
      <c r="G30" s="114">
        <f>IFERROR(_xlfn.NORM.DIST(MAX($G$28:$G$29),G23,G24,1)-_xlfn.NORM.DIST(MIN($G$28:$G$29),G23,G24,1),0)</f>
        <v>0</v>
      </c>
      <c r="H30" s="52" t="s">
        <v>12</v>
      </c>
      <c r="I30" s="51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5"/>
    </row>
    <row r="31" spans="1:20" x14ac:dyDescent="0.25">
      <c r="A31" s="45"/>
      <c r="B31" s="55" t="s">
        <v>110</v>
      </c>
      <c r="C31" s="54"/>
      <c r="D31" s="54"/>
      <c r="E31" s="45"/>
      <c r="F31" s="97" t="s">
        <v>102</v>
      </c>
      <c r="G31" s="109">
        <f>1-IFERROR(_xlfn.NORM.DIST($G$28,G23,G24,1),0)</f>
        <v>1</v>
      </c>
      <c r="H31" s="52" t="s">
        <v>12</v>
      </c>
      <c r="I31" s="51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5"/>
    </row>
    <row r="32" spans="1:20" x14ac:dyDescent="0.25">
      <c r="A32" s="45"/>
      <c r="B32" s="56" t="s">
        <v>107</v>
      </c>
      <c r="C32" s="54"/>
      <c r="D32" s="54"/>
      <c r="E32" s="45"/>
      <c r="F32" s="45"/>
      <c r="G32" s="45"/>
      <c r="H32" s="45"/>
      <c r="I32" s="51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5"/>
    </row>
    <row r="33" spans="1:20" x14ac:dyDescent="0.25">
      <c r="A33" s="45"/>
      <c r="B33" s="55" t="s">
        <v>150</v>
      </c>
      <c r="C33" s="54"/>
      <c r="D33" s="54"/>
      <c r="E33" s="45"/>
      <c r="F33" s="45"/>
      <c r="G33" s="45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5"/>
    </row>
    <row r="34" spans="1:20" x14ac:dyDescent="0.25">
      <c r="A34" s="45"/>
      <c r="B34" s="45"/>
      <c r="C34" s="45"/>
      <c r="D34" s="45"/>
      <c r="E34" s="45"/>
      <c r="F34" s="45"/>
      <c r="G34" s="45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5"/>
    </row>
  </sheetData>
  <sheetProtection sheet="1" objects="1" scenarios="1"/>
  <mergeCells count="1">
    <mergeCell ref="I18:S18"/>
  </mergeCells>
  <dataValidations disablePrompts="1" count="1">
    <dataValidation type="list" allowBlank="1" showInputMessage="1" showErrorMessage="1" sqref="C2" xr:uid="{DB2DA0F2-6913-466D-BB5C-0C6B89D2527C}">
      <formula1>"Melhor Simul,Pior Simul,Manual"</formula1>
    </dataValidation>
  </dataValidations>
  <pageMargins left="0.511811024" right="0.511811024" top="0.78740157499999996" bottom="0.78740157499999996" header="0.31496062000000002" footer="0.31496062000000002"/>
  <pageSetup orientation="portrait" r:id="rId1"/>
  <ignoredErrors>
    <ignoredError sqref="F5:F11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0419-68F3-4759-952D-C449F0BD0FB6}">
  <sheetPr codeName="Planilha3"/>
  <dimension ref="A1:AD1029"/>
  <sheetViews>
    <sheetView showGridLines="0" zoomScale="85" zoomScaleNormal="85" workbookViewId="0"/>
  </sheetViews>
  <sheetFormatPr defaultColWidth="9.140625" defaultRowHeight="15" x14ac:dyDescent="0.25"/>
  <cols>
    <col min="1" max="1" width="9.140625" customWidth="1"/>
    <col min="2" max="2" width="3.5703125" customWidth="1"/>
    <col min="3" max="3" width="9.140625" customWidth="1"/>
    <col min="4" max="4" width="10.42578125" customWidth="1"/>
    <col min="5" max="5" width="12.42578125" bestFit="1" customWidth="1"/>
    <col min="6" max="6" width="9.140625" customWidth="1"/>
    <col min="7" max="10" width="9.140625" style="57" customWidth="1"/>
    <col min="11" max="11" width="12.42578125" style="57" customWidth="1"/>
  </cols>
  <sheetData>
    <row r="1" spans="1:30" x14ac:dyDescent="0.25">
      <c r="A1" s="44" t="s">
        <v>79</v>
      </c>
      <c r="G1" s="67" t="s">
        <v>85</v>
      </c>
      <c r="H1" s="67" t="s">
        <v>86</v>
      </c>
      <c r="I1" s="67" t="s">
        <v>99</v>
      </c>
      <c r="J1" s="67" t="s">
        <v>100</v>
      </c>
      <c r="K1" s="67" t="s">
        <v>83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</row>
    <row r="2" spans="1:30" x14ac:dyDescent="0.25">
      <c r="D2" s="45" t="s">
        <v>80</v>
      </c>
      <c r="E2" s="45">
        <f>ROUND(MIN(A:A),2)</f>
        <v>0</v>
      </c>
      <c r="G2" s="67">
        <f>ROUND(G3-E6,2)</f>
        <v>0</v>
      </c>
      <c r="H2" s="67">
        <f t="array" ref="H2:H23">FREQUENCY($A:$A,$G$2:$G$23)</f>
        <v>0</v>
      </c>
      <c r="I2" s="67">
        <f>(MIN(output!$G$28:$G$29)&lt;=$G2)*(MIN(output!$G$28:$G$29)&gt;$G1)*$E$11</f>
        <v>0</v>
      </c>
      <c r="J2" s="67">
        <f>(MAX(output!$G$28:$G$29)&lt;=$G2)*(MAX(output!$G$28:$G$29)&gt;$G1)*$E$11</f>
        <v>0</v>
      </c>
      <c r="K2" s="67" t="str">
        <f>"]~"&amp;G2&amp;"]"</f>
        <v>]~0]</v>
      </c>
      <c r="L2" t="s">
        <v>87</v>
      </c>
      <c r="M2" t="s">
        <v>114</v>
      </c>
      <c r="N2" t="s">
        <v>68</v>
      </c>
      <c r="O2" s="134">
        <v>0</v>
      </c>
      <c r="Q2" s="58" t="str">
        <f>input!B82</f>
        <v>Step1</v>
      </c>
      <c r="R2" s="59" t="str">
        <f>input!C82</f>
        <v>Site2</v>
      </c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9"/>
    </row>
    <row r="3" spans="1:30" x14ac:dyDescent="0.25">
      <c r="D3" s="45" t="s">
        <v>81</v>
      </c>
      <c r="E3" s="45">
        <f>ROUND(MAX(A:A),2)</f>
        <v>0</v>
      </c>
      <c r="G3" s="67">
        <f>E2</f>
        <v>0</v>
      </c>
      <c r="H3" s="67">
        <v>0</v>
      </c>
      <c r="I3" s="67">
        <f>(MIN(output!$G$28:$G$29)&lt;=$G3)*(MIN(output!$G$28:$G$29)&gt;$G2)*$E$11</f>
        <v>0</v>
      </c>
      <c r="J3" s="67">
        <f>(MAX(output!$G$28:$G$29)&lt;=$G3)*(MAX(output!$G$28:$G$29)&gt;$G2)*$E$11</f>
        <v>0</v>
      </c>
      <c r="K3" s="67" t="str">
        <f>"]"&amp;G2&amp;"~"&amp;G3&amp;"]"</f>
        <v>]0~0]</v>
      </c>
      <c r="L3" t="s">
        <v>87</v>
      </c>
      <c r="M3" t="s">
        <v>114</v>
      </c>
      <c r="N3" t="s">
        <v>69</v>
      </c>
      <c r="O3" s="134">
        <v>0</v>
      </c>
      <c r="Q3" s="75" t="str">
        <f t="shared" ref="Q3:Q4" si="0">Q2</f>
        <v>Step1</v>
      </c>
      <c r="R3" s="61" t="str">
        <f>input!C83</f>
        <v>Site1</v>
      </c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1"/>
    </row>
    <row r="4" spans="1:30" x14ac:dyDescent="0.25">
      <c r="D4" s="45" t="s">
        <v>82</v>
      </c>
      <c r="E4" s="45">
        <f>E3-E2</f>
        <v>0</v>
      </c>
      <c r="G4" s="67">
        <f>ROUND(G3+$E$6,2)</f>
        <v>0</v>
      </c>
      <c r="H4" s="67">
        <v>0</v>
      </c>
      <c r="I4" s="67">
        <f>(MIN(output!$G$28:$G$29)&lt;=$G4)*(MIN(output!$G$28:$G$29)&gt;$G3)*$E$11</f>
        <v>0</v>
      </c>
      <c r="J4" s="67">
        <f>(MAX(output!$G$28:$G$29)&lt;=$G4)*(MAX(output!$G$28:$G$29)&gt;$G3)*$E$11</f>
        <v>0</v>
      </c>
      <c r="K4" s="67" t="str">
        <f t="shared" ref="K4:K23" si="1">"]"&amp;G3&amp;"~"&amp;G4&amp;"]"</f>
        <v>]0~0]</v>
      </c>
      <c r="L4" t="s">
        <v>87</v>
      </c>
      <c r="M4" t="s">
        <v>114</v>
      </c>
      <c r="N4" t="s">
        <v>70</v>
      </c>
      <c r="O4" s="134">
        <v>0</v>
      </c>
      <c r="Q4" s="76" t="str">
        <f t="shared" si="0"/>
        <v>Step1</v>
      </c>
      <c r="R4" s="62" t="str">
        <f>input!C84</f>
        <v>Site3</v>
      </c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3"/>
    </row>
    <row r="5" spans="1:30" x14ac:dyDescent="0.25">
      <c r="D5" s="45" t="s">
        <v>83</v>
      </c>
      <c r="E5" s="45">
        <v>19</v>
      </c>
      <c r="G5" s="67">
        <f t="shared" ref="G5:G23" si="2">ROUND(G4+$E$6,2)</f>
        <v>0</v>
      </c>
      <c r="H5" s="67">
        <v>0</v>
      </c>
      <c r="I5" s="67">
        <f>(MIN(output!$G$28:$G$29)&lt;=$G5)*(MIN(output!$G$28:$G$29)&gt;$G4)*$E$11</f>
        <v>0</v>
      </c>
      <c r="J5" s="67">
        <f>(MAX(output!$G$28:$G$29)&lt;=$G5)*(MAX(output!$G$28:$G$29)&gt;$G4)*$E$11</f>
        <v>0</v>
      </c>
      <c r="K5" s="67" t="str">
        <f t="shared" si="1"/>
        <v>]0~0]</v>
      </c>
      <c r="L5" t="s">
        <v>87</v>
      </c>
      <c r="M5" t="s">
        <v>114</v>
      </c>
      <c r="N5" t="s">
        <v>71</v>
      </c>
      <c r="O5" s="134">
        <v>0</v>
      </c>
      <c r="Q5" s="58" t="str">
        <f>input!B85</f>
        <v>Step2</v>
      </c>
      <c r="R5" s="59" t="str">
        <f>input!C85</f>
        <v>Site2</v>
      </c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9"/>
    </row>
    <row r="6" spans="1:30" x14ac:dyDescent="0.25">
      <c r="D6" s="45" t="s">
        <v>84</v>
      </c>
      <c r="E6" s="45">
        <f>ROUND(E4/E5,2)</f>
        <v>0</v>
      </c>
      <c r="G6" s="67">
        <f t="shared" si="2"/>
        <v>0</v>
      </c>
      <c r="H6" s="67">
        <v>0</v>
      </c>
      <c r="I6" s="67">
        <f>(MIN(output!$G$28:$G$29)&lt;=$G6)*(MIN(output!$G$28:$G$29)&gt;$G5)*$E$11</f>
        <v>0</v>
      </c>
      <c r="J6" s="67">
        <f>(MAX(output!$G$28:$G$29)&lt;=$G6)*(MAX(output!$G$28:$G$29)&gt;$G5)*$E$11</f>
        <v>0</v>
      </c>
      <c r="K6" s="67" t="str">
        <f t="shared" si="1"/>
        <v>]0~0]</v>
      </c>
      <c r="L6" t="s">
        <v>87</v>
      </c>
      <c r="M6" t="s">
        <v>114</v>
      </c>
      <c r="N6" t="s">
        <v>72</v>
      </c>
      <c r="O6" s="134">
        <v>0</v>
      </c>
      <c r="Q6" s="75" t="str">
        <f t="shared" ref="Q6:Q7" si="3">Q5</f>
        <v>Step2</v>
      </c>
      <c r="R6" s="61" t="str">
        <f>input!C86</f>
        <v>Site1</v>
      </c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1"/>
    </row>
    <row r="7" spans="1:30" x14ac:dyDescent="0.25">
      <c r="D7" s="45"/>
      <c r="E7" s="45"/>
      <c r="G7" s="67">
        <f t="shared" si="2"/>
        <v>0</v>
      </c>
      <c r="H7" s="67">
        <v>0</v>
      </c>
      <c r="I7" s="67">
        <f>(MIN(output!$G$28:$G$29)&lt;=$G7)*(MIN(output!$G$28:$G$29)&gt;$G6)*$E$11</f>
        <v>0</v>
      </c>
      <c r="J7" s="67">
        <f>(MAX(output!$G$28:$G$29)&lt;=$G7)*(MAX(output!$G$28:$G$29)&gt;$G6)*$E$11</f>
        <v>0</v>
      </c>
      <c r="K7" s="67" t="str">
        <f t="shared" si="1"/>
        <v>]0~0]</v>
      </c>
      <c r="L7" t="s">
        <v>87</v>
      </c>
      <c r="M7" t="s">
        <v>114</v>
      </c>
      <c r="N7" t="s">
        <v>73</v>
      </c>
      <c r="O7" s="134">
        <v>0</v>
      </c>
      <c r="Q7" s="76" t="str">
        <f t="shared" si="3"/>
        <v>Step2</v>
      </c>
      <c r="R7" s="62" t="str">
        <f>input!C87</f>
        <v>Site3</v>
      </c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3"/>
    </row>
    <row r="8" spans="1:30" x14ac:dyDescent="0.25">
      <c r="D8" s="45" t="s">
        <v>91</v>
      </c>
      <c r="E8" s="45">
        <f>IFERROR(AVERAGE(A:A),0)</f>
        <v>0</v>
      </c>
      <c r="G8" s="67">
        <f t="shared" si="2"/>
        <v>0</v>
      </c>
      <c r="H8" s="67">
        <v>0</v>
      </c>
      <c r="I8" s="67">
        <f>(MIN(output!$G$28:$G$29)&lt;=$G8)*(MIN(output!$G$28:$G$29)&gt;$G7)*$E$11</f>
        <v>0</v>
      </c>
      <c r="J8" s="67">
        <f>(MAX(output!$G$28:$G$29)&lt;=$G8)*(MAX(output!$G$28:$G$29)&gt;$G7)*$E$11</f>
        <v>0</v>
      </c>
      <c r="K8" s="67" t="str">
        <f t="shared" si="1"/>
        <v>]0~0]</v>
      </c>
      <c r="L8" t="s">
        <v>87</v>
      </c>
      <c r="M8" t="s">
        <v>114</v>
      </c>
      <c r="N8" t="s">
        <v>74</v>
      </c>
      <c r="O8" s="134">
        <v>0</v>
      </c>
      <c r="Q8" s="58" t="str">
        <f>input!B88</f>
        <v>Step3</v>
      </c>
      <c r="R8" s="59" t="str">
        <f>input!C88</f>
        <v>Site2</v>
      </c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9"/>
    </row>
    <row r="9" spans="1:30" x14ac:dyDescent="0.25">
      <c r="D9" s="45" t="s">
        <v>93</v>
      </c>
      <c r="E9" s="45">
        <f>IFERROR(_xlfn.STDEV.S(A:A),0)</f>
        <v>0</v>
      </c>
      <c r="G9" s="67">
        <f t="shared" si="2"/>
        <v>0</v>
      </c>
      <c r="H9" s="67">
        <v>0</v>
      </c>
      <c r="I9" s="67">
        <f>(MIN(output!$G$28:$G$29)&lt;=$G9)*(MIN(output!$G$28:$G$29)&gt;$G8)*$E$11</f>
        <v>0</v>
      </c>
      <c r="J9" s="67">
        <f>(MAX(output!$G$28:$G$29)&lt;=$G9)*(MAX(output!$G$28:$G$29)&gt;$G8)*$E$11</f>
        <v>0</v>
      </c>
      <c r="K9" s="67" t="str">
        <f t="shared" si="1"/>
        <v>]0~0]</v>
      </c>
      <c r="L9" t="s">
        <v>87</v>
      </c>
      <c r="M9" t="s">
        <v>114</v>
      </c>
      <c r="N9" t="s">
        <v>75</v>
      </c>
      <c r="O9" s="134">
        <v>0</v>
      </c>
      <c r="Q9" s="75" t="str">
        <f t="shared" ref="Q9:Q10" si="4">Q8</f>
        <v>Step3</v>
      </c>
      <c r="R9" s="61" t="str">
        <f>input!C89</f>
        <v>Site1</v>
      </c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1"/>
    </row>
    <row r="10" spans="1:30" x14ac:dyDescent="0.25">
      <c r="D10" s="45"/>
      <c r="E10" s="45"/>
      <c r="G10" s="67">
        <f t="shared" si="2"/>
        <v>0</v>
      </c>
      <c r="H10" s="67">
        <v>0</v>
      </c>
      <c r="I10" s="67">
        <f>(MIN(output!$G$28:$G$29)&lt;=$G10)*(MIN(output!$G$28:$G$29)&gt;$G9)*$E$11</f>
        <v>0</v>
      </c>
      <c r="J10" s="67">
        <f>(MAX(output!$G$28:$G$29)&lt;=$G10)*(MAX(output!$G$28:$G$29)&gt;$G9)*$E$11</f>
        <v>0</v>
      </c>
      <c r="K10" s="67" t="str">
        <f t="shared" si="1"/>
        <v>]0~0]</v>
      </c>
      <c r="L10" t="s">
        <v>87</v>
      </c>
      <c r="M10" t="s">
        <v>114</v>
      </c>
      <c r="N10" t="s">
        <v>32</v>
      </c>
      <c r="O10" s="134">
        <v>0</v>
      </c>
      <c r="Q10" s="76" t="str">
        <f t="shared" si="4"/>
        <v>Step3</v>
      </c>
      <c r="R10" s="62" t="str">
        <f>input!C90</f>
        <v>Site3</v>
      </c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3"/>
    </row>
    <row r="11" spans="1:30" x14ac:dyDescent="0.25">
      <c r="D11" s="45" t="s">
        <v>101</v>
      </c>
      <c r="E11" s="45">
        <f>MAX(H2:H23)</f>
        <v>0</v>
      </c>
      <c r="G11" s="67">
        <f t="shared" si="2"/>
        <v>0</v>
      </c>
      <c r="H11" s="67">
        <v>0</v>
      </c>
      <c r="I11" s="67">
        <f>(MIN(output!$G$28:$G$29)&lt;=$G11)*(MIN(output!$G$28:$G$29)&gt;$G10)*$E$11</f>
        <v>0</v>
      </c>
      <c r="J11" s="67">
        <f>(MAX(output!$G$28:$G$29)&lt;=$G11)*(MAX(output!$G$28:$G$29)&gt;$G10)*$E$11</f>
        <v>0</v>
      </c>
      <c r="K11" s="67" t="str">
        <f t="shared" si="1"/>
        <v>]0~0]</v>
      </c>
      <c r="L11" t="s">
        <v>87</v>
      </c>
      <c r="M11" t="s">
        <v>114</v>
      </c>
      <c r="N11" t="s">
        <v>76</v>
      </c>
      <c r="O11" s="134">
        <v>0</v>
      </c>
      <c r="Q11" s="58" t="str">
        <f>input!B91</f>
        <v>Voo Prod</v>
      </c>
      <c r="R11" s="59" t="str">
        <f>input!C91</f>
        <v>Site2</v>
      </c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9"/>
    </row>
    <row r="12" spans="1:30" x14ac:dyDescent="0.25">
      <c r="D12" s="45"/>
      <c r="E12" s="45"/>
      <c r="G12" s="67">
        <f t="shared" si="2"/>
        <v>0</v>
      </c>
      <c r="H12" s="67">
        <v>0</v>
      </c>
      <c r="I12" s="67">
        <f>(MIN(output!$G$28:$G$29)&lt;=$G12)*(MIN(output!$G$28:$G$29)&gt;$G11)*$E$11</f>
        <v>0</v>
      </c>
      <c r="J12" s="67">
        <f>(MAX(output!$G$28:$G$29)&lt;=$G12)*(MAX(output!$G$28:$G$29)&gt;$G11)*$E$11</f>
        <v>0</v>
      </c>
      <c r="K12" s="67" t="str">
        <f t="shared" si="1"/>
        <v>]0~0]</v>
      </c>
      <c r="L12" t="s">
        <v>87</v>
      </c>
      <c r="M12" t="s">
        <v>114</v>
      </c>
      <c r="N12" t="s">
        <v>77</v>
      </c>
      <c r="O12" s="134">
        <v>0</v>
      </c>
      <c r="Q12" s="75" t="str">
        <f t="shared" ref="Q12:Q13" si="5">Q11</f>
        <v>Voo Prod</v>
      </c>
      <c r="R12" s="61" t="str">
        <f>input!C92</f>
        <v>Site1</v>
      </c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1"/>
    </row>
    <row r="13" spans="1:30" x14ac:dyDescent="0.25">
      <c r="D13" s="45" t="s">
        <v>88</v>
      </c>
      <c r="E13" s="45">
        <f>COUNT(A:A)</f>
        <v>0</v>
      </c>
      <c r="G13" s="67">
        <f t="shared" si="2"/>
        <v>0</v>
      </c>
      <c r="H13" s="67">
        <v>0</v>
      </c>
      <c r="I13" s="67">
        <f>(MIN(output!$G$28:$G$29)&lt;=$G13)*(MIN(output!$G$28:$G$29)&gt;$G12)*$E$11</f>
        <v>0</v>
      </c>
      <c r="J13" s="67">
        <f>(MAX(output!$G$28:$G$29)&lt;=$G13)*(MAX(output!$G$28:$G$29)&gt;$G12)*$E$11</f>
        <v>0</v>
      </c>
      <c r="K13" s="67" t="str">
        <f t="shared" si="1"/>
        <v>]0~0]</v>
      </c>
      <c r="L13" t="s">
        <v>87</v>
      </c>
      <c r="M13" t="s">
        <v>114</v>
      </c>
      <c r="N13" t="s">
        <v>78</v>
      </c>
      <c r="O13" s="135">
        <v>0</v>
      </c>
      <c r="Q13" s="76" t="str">
        <f t="shared" si="5"/>
        <v>Voo Prod</v>
      </c>
      <c r="R13" s="62" t="str">
        <f>input!C93</f>
        <v>Site3</v>
      </c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3"/>
    </row>
    <row r="14" spans="1:30" x14ac:dyDescent="0.25">
      <c r="G14" s="67">
        <f t="shared" si="2"/>
        <v>0</v>
      </c>
      <c r="H14" s="67">
        <v>0</v>
      </c>
      <c r="I14" s="67">
        <f>(MIN(output!$G$28:$G$29)&lt;=$G14)*(MIN(output!$G$28:$G$29)&gt;$G13)*$E$11</f>
        <v>0</v>
      </c>
      <c r="J14" s="67">
        <f>(MAX(output!$G$28:$G$29)&lt;=$G14)*(MAX(output!$G$28:$G$29)&gt;$G13)*$E$11</f>
        <v>0</v>
      </c>
      <c r="K14" s="67" t="str">
        <f t="shared" si="1"/>
        <v>]0~0]</v>
      </c>
      <c r="L14" t="s">
        <v>87</v>
      </c>
      <c r="M14" t="s">
        <v>114</v>
      </c>
    </row>
    <row r="15" spans="1:30" x14ac:dyDescent="0.25">
      <c r="D15" t="str">
        <f>"Histograma dos "&amp;TEXT(E13,"#.#")&amp; " cenários simulados."</f>
        <v>Histograma dos  cenários simulados.</v>
      </c>
      <c r="G15" s="67">
        <f t="shared" si="2"/>
        <v>0</v>
      </c>
      <c r="H15" s="67">
        <v>0</v>
      </c>
      <c r="I15" s="67">
        <f>(MIN(output!$G$28:$G$29)&lt;=$G15)*(MIN(output!$G$28:$G$29)&gt;$G14)*$E$11</f>
        <v>0</v>
      </c>
      <c r="J15" s="67">
        <f>(MAX(output!$G$28:$G$29)&lt;=$G15)*(MAX(output!$G$28:$G$29)&gt;$G14)*$E$11</f>
        <v>0</v>
      </c>
      <c r="K15" s="67" t="str">
        <f t="shared" si="1"/>
        <v>]0~0]</v>
      </c>
      <c r="L15" t="s">
        <v>87</v>
      </c>
      <c r="M15" t="s">
        <v>114</v>
      </c>
      <c r="Q15" s="64" t="s">
        <v>126</v>
      </c>
      <c r="R15" s="65">
        <f>SUM(S15:AD15)</f>
        <v>0</v>
      </c>
      <c r="S15" s="65">
        <f>SUM(S11:S13)</f>
        <v>0</v>
      </c>
      <c r="T15" s="65">
        <f t="shared" ref="T15:AD15" si="6">SUM(T11:T13)</f>
        <v>0</v>
      </c>
      <c r="U15" s="65">
        <f t="shared" si="6"/>
        <v>0</v>
      </c>
      <c r="V15" s="65">
        <f t="shared" si="6"/>
        <v>0</v>
      </c>
      <c r="W15" s="65">
        <f t="shared" si="6"/>
        <v>0</v>
      </c>
      <c r="X15" s="65">
        <f t="shared" si="6"/>
        <v>0</v>
      </c>
      <c r="Y15" s="65">
        <f t="shared" si="6"/>
        <v>0</v>
      </c>
      <c r="Z15" s="65">
        <f t="shared" si="6"/>
        <v>0</v>
      </c>
      <c r="AA15" s="65">
        <f t="shared" si="6"/>
        <v>0</v>
      </c>
      <c r="AB15" s="65">
        <f t="shared" si="6"/>
        <v>0</v>
      </c>
      <c r="AC15" s="65">
        <f t="shared" si="6"/>
        <v>0</v>
      </c>
      <c r="AD15" s="66">
        <f t="shared" si="6"/>
        <v>0</v>
      </c>
    </row>
    <row r="16" spans="1:30" x14ac:dyDescent="0.25">
      <c r="G16" s="67">
        <f t="shared" si="2"/>
        <v>0</v>
      </c>
      <c r="H16" s="67">
        <v>0</v>
      </c>
      <c r="I16" s="67">
        <f>(MIN(output!$G$28:$G$29)&lt;=$G16)*(MIN(output!$G$28:$G$29)&gt;$G15)*$E$11</f>
        <v>0</v>
      </c>
      <c r="J16" s="67">
        <f>(MAX(output!$G$28:$G$29)&lt;=$G16)*(MAX(output!$G$28:$G$29)&gt;$G15)*$E$11</f>
        <v>0</v>
      </c>
      <c r="K16" s="67" t="str">
        <f t="shared" si="1"/>
        <v>]0~0]</v>
      </c>
      <c r="L16" t="s">
        <v>87</v>
      </c>
      <c r="M16" t="s">
        <v>114</v>
      </c>
      <c r="Q16" s="64" t="s">
        <v>151</v>
      </c>
      <c r="R16" s="65">
        <f>SUM(S16:AD16)</f>
        <v>0</v>
      </c>
      <c r="S16" s="65">
        <f>IF(input!$D$68=1,S7,S10)</f>
        <v>0</v>
      </c>
      <c r="T16" s="65">
        <f>IF(input!$D$68=1,T7,T10)</f>
        <v>0</v>
      </c>
      <c r="U16" s="65">
        <f>IF(input!$D$68=1,U7,U10)</f>
        <v>0</v>
      </c>
      <c r="V16" s="65">
        <f>IF(input!$D$68=1,V7,V10)</f>
        <v>0</v>
      </c>
      <c r="W16" s="65">
        <f>IF(input!$D$68=1,W7,W10)</f>
        <v>0</v>
      </c>
      <c r="X16" s="65">
        <f>IF(input!$D$68=1,X7,X10)</f>
        <v>0</v>
      </c>
      <c r="Y16" s="65">
        <f>IF(input!$D$68=1,Y7,Y10)</f>
        <v>0</v>
      </c>
      <c r="Z16" s="65">
        <f>IF(input!$D$68=1,Z7,Z10)</f>
        <v>0</v>
      </c>
      <c r="AA16" s="65">
        <f>IF(input!$D$68=1,AA7,AA10)</f>
        <v>0</v>
      </c>
      <c r="AB16" s="65">
        <f>IF(input!$D$68=1,AB7,AB10)</f>
        <v>0</v>
      </c>
      <c r="AC16" s="65">
        <f>IF(input!$D$68=1,AC7,AC10)</f>
        <v>0</v>
      </c>
      <c r="AD16" s="66">
        <f>IF(input!$D$68=1,AD7,AD10)</f>
        <v>0</v>
      </c>
    </row>
    <row r="17" spans="4:30" x14ac:dyDescent="0.25">
      <c r="D17" t="str">
        <f>output!C2</f>
        <v>Melhor Simul</v>
      </c>
      <c r="G17" s="67">
        <f t="shared" si="2"/>
        <v>0</v>
      </c>
      <c r="H17" s="67">
        <v>0</v>
      </c>
      <c r="I17" s="67">
        <f>(MIN(output!$G$28:$G$29)&lt;=$G17)*(MIN(output!$G$28:$G$29)&gt;$G16)*$E$11</f>
        <v>0</v>
      </c>
      <c r="J17" s="67">
        <f>(MAX(output!$G$28:$G$29)&lt;=$G17)*(MAX(output!$G$28:$G$29)&gt;$G16)*$E$11</f>
        <v>0</v>
      </c>
      <c r="K17" s="67" t="str">
        <f t="shared" si="1"/>
        <v>]0~0]</v>
      </c>
      <c r="L17" t="s">
        <v>87</v>
      </c>
      <c r="M17" t="s">
        <v>114</v>
      </c>
      <c r="Q17" t="s">
        <v>125</v>
      </c>
    </row>
    <row r="18" spans="4:30" x14ac:dyDescent="0.25">
      <c r="D18" t="str">
        <f>"Do total de "&amp;E19&amp;" aviões, apenas "&amp;E20&amp;" foram considerados para cálculo no DRE, devido perda de "&amp;TEXT(E21,"0,00%")&amp;" atrelado ao fato de "&amp;E22&amp;" aviões serem feitos nos EUA."</f>
        <v>Do total de 0 aviões, apenas 0 foram considerados para cálculo no DRE, devido perda de 0,00% atrelado ao fato de 0 aviões serem feitos nos EUA.</v>
      </c>
      <c r="G18" s="67">
        <f t="shared" si="2"/>
        <v>0</v>
      </c>
      <c r="H18" s="67">
        <v>0</v>
      </c>
      <c r="I18" s="67">
        <f>(MIN(output!$G$28:$G$29)&lt;=$G18)*(MIN(output!$G$28:$G$29)&gt;$G17)*$E$11</f>
        <v>0</v>
      </c>
      <c r="J18" s="67">
        <f>(MAX(output!$G$28:$G$29)&lt;=$G18)*(MAX(output!$G$28:$G$29)&gt;$G17)*$E$11</f>
        <v>0</v>
      </c>
      <c r="K18" s="67" t="str">
        <f t="shared" si="1"/>
        <v>]0~0]</v>
      </c>
      <c r="L18" t="s">
        <v>87</v>
      </c>
      <c r="M18" t="s">
        <v>115</v>
      </c>
      <c r="N18" t="s">
        <v>68</v>
      </c>
      <c r="O18" s="134">
        <v>0</v>
      </c>
      <c r="Q18" s="58" t="str">
        <f>Q2</f>
        <v>Step1</v>
      </c>
      <c r="R18" s="59" t="str">
        <f t="shared" ref="R18:R29" si="7">R2</f>
        <v>Site2</v>
      </c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9"/>
    </row>
    <row r="19" spans="4:30" x14ac:dyDescent="0.25">
      <c r="D19" t="s">
        <v>126</v>
      </c>
      <c r="E19" s="137">
        <f>SUMIFS($R$1:$R$50,$Q$1:$Q$50,D19,$M$1:$M$50,$D$17)</f>
        <v>0</v>
      </c>
      <c r="G19" s="67">
        <f t="shared" si="2"/>
        <v>0</v>
      </c>
      <c r="H19" s="67">
        <v>0</v>
      </c>
      <c r="I19" s="67">
        <f>(MIN(output!$G$28:$G$29)&lt;=$G19)*(MIN(output!$G$28:$G$29)&gt;$G18)*$E$11</f>
        <v>0</v>
      </c>
      <c r="J19" s="67">
        <f>(MAX(output!$G$28:$G$29)&lt;=$G19)*(MAX(output!$G$28:$G$29)&gt;$G18)*$E$11</f>
        <v>0</v>
      </c>
      <c r="K19" s="67" t="str">
        <f t="shared" si="1"/>
        <v>]0~0]</v>
      </c>
      <c r="L19" t="s">
        <v>87</v>
      </c>
      <c r="M19" t="s">
        <v>115</v>
      </c>
      <c r="N19" t="s">
        <v>69</v>
      </c>
      <c r="O19" s="134">
        <v>0</v>
      </c>
      <c r="Q19" s="75" t="str">
        <f t="shared" ref="Q19" si="8">Q3</f>
        <v>Step1</v>
      </c>
      <c r="R19" s="61" t="str">
        <f t="shared" si="7"/>
        <v>Site1</v>
      </c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1"/>
    </row>
    <row r="20" spans="4:30" x14ac:dyDescent="0.25">
      <c r="D20" t="s">
        <v>127</v>
      </c>
      <c r="E20" s="137">
        <f>ROUND((1-E21)*E19,0)</f>
        <v>0</v>
      </c>
      <c r="G20" s="67">
        <f t="shared" si="2"/>
        <v>0</v>
      </c>
      <c r="H20" s="67">
        <v>0</v>
      </c>
      <c r="I20" s="67">
        <f>(MIN(output!$G$28:$G$29)&lt;=$G20)*(MIN(output!$G$28:$G$29)&gt;$G19)*$E$11</f>
        <v>0</v>
      </c>
      <c r="J20" s="67">
        <f>(MAX(output!$G$28:$G$29)&lt;=$G20)*(MAX(output!$G$28:$G$29)&gt;$G19)*$E$11</f>
        <v>0</v>
      </c>
      <c r="K20" s="67" t="str">
        <f t="shared" si="1"/>
        <v>]0~0]</v>
      </c>
      <c r="L20" t="s">
        <v>87</v>
      </c>
      <c r="M20" t="s">
        <v>115</v>
      </c>
      <c r="N20" t="s">
        <v>70</v>
      </c>
      <c r="O20" s="134">
        <v>0</v>
      </c>
      <c r="Q20" s="76" t="str">
        <f t="shared" ref="Q20" si="9">Q4</f>
        <v>Step1</v>
      </c>
      <c r="R20" s="62" t="str">
        <f t="shared" si="7"/>
        <v>Site3</v>
      </c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3"/>
    </row>
    <row r="21" spans="4:30" x14ac:dyDescent="0.25">
      <c r="D21" t="s">
        <v>125</v>
      </c>
      <c r="E21" s="138">
        <f>SUMIFS($R$1:$R$50,$Q$1:$Q$50,D21,$M$1:$M$50,$D$17)</f>
        <v>0</v>
      </c>
      <c r="G21" s="67">
        <f t="shared" si="2"/>
        <v>0</v>
      </c>
      <c r="H21" s="67">
        <v>0</v>
      </c>
      <c r="I21" s="67">
        <f>(MIN(output!$G$28:$G$29)&lt;=$G21)*(MIN(output!$G$28:$G$29)&gt;$G20)*$E$11</f>
        <v>0</v>
      </c>
      <c r="J21" s="67">
        <f>(MAX(output!$G$28:$G$29)&lt;=$G21)*(MAX(output!$G$28:$G$29)&gt;$G20)*$E$11</f>
        <v>0</v>
      </c>
      <c r="K21" s="67" t="str">
        <f t="shared" si="1"/>
        <v>]0~0]</v>
      </c>
      <c r="L21" t="s">
        <v>87</v>
      </c>
      <c r="M21" t="s">
        <v>115</v>
      </c>
      <c r="N21" t="s">
        <v>71</v>
      </c>
      <c r="O21" s="134">
        <v>0</v>
      </c>
      <c r="Q21" s="58" t="str">
        <f t="shared" ref="Q21" si="10">Q5</f>
        <v>Step2</v>
      </c>
      <c r="R21" s="59" t="str">
        <f t="shared" si="7"/>
        <v>Site2</v>
      </c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9"/>
    </row>
    <row r="22" spans="4:30" x14ac:dyDescent="0.25">
      <c r="D22" t="s">
        <v>151</v>
      </c>
      <c r="E22" s="137">
        <f>SUMIFS($R$1:$R$50,$Q$1:$Q$50,D22,$M$1:$M$50,$D$17)</f>
        <v>0</v>
      </c>
      <c r="G22" s="67">
        <f t="shared" si="2"/>
        <v>0</v>
      </c>
      <c r="H22" s="67">
        <v>0</v>
      </c>
      <c r="I22" s="67">
        <f>(MIN(output!$G$28:$G$29)&lt;=$G22)*(MIN(output!$G$28:$G$29)&gt;$G21)*$E$11</f>
        <v>0</v>
      </c>
      <c r="J22" s="67">
        <f>(MAX(output!$G$28:$G$29)&lt;=$G22)*(MAX(output!$G$28:$G$29)&gt;$G21)*$E$11</f>
        <v>0</v>
      </c>
      <c r="K22" s="67" t="str">
        <f t="shared" si="1"/>
        <v>]0~0]</v>
      </c>
      <c r="L22" t="s">
        <v>87</v>
      </c>
      <c r="M22" t="s">
        <v>115</v>
      </c>
      <c r="N22" t="s">
        <v>72</v>
      </c>
      <c r="O22" s="134">
        <v>0</v>
      </c>
      <c r="Q22" s="75" t="str">
        <f t="shared" ref="Q22" si="11">Q6</f>
        <v>Step2</v>
      </c>
      <c r="R22" s="61" t="str">
        <f t="shared" si="7"/>
        <v>Site1</v>
      </c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1"/>
    </row>
    <row r="23" spans="4:30" x14ac:dyDescent="0.25">
      <c r="G23" s="67">
        <f t="shared" si="2"/>
        <v>0</v>
      </c>
      <c r="H23" s="67">
        <v>0</v>
      </c>
      <c r="I23" s="67">
        <f>(MIN(output!$G$28:$G$29)&lt;=$G23)*(MIN(output!$G$28:$G$29)&gt;$G22)*$E$11</f>
        <v>0</v>
      </c>
      <c r="J23" s="67">
        <f>(MAX(output!$G$28:$G$29)&lt;=$G23)*(MAX(output!$G$28:$G$29)&gt;$G22)*$E$11</f>
        <v>0</v>
      </c>
      <c r="K23" s="67" t="str">
        <f t="shared" si="1"/>
        <v>]0~0]</v>
      </c>
      <c r="L23" t="s">
        <v>87</v>
      </c>
      <c r="M23" t="s">
        <v>115</v>
      </c>
      <c r="N23" t="s">
        <v>73</v>
      </c>
      <c r="O23" s="134">
        <v>0</v>
      </c>
      <c r="Q23" s="76" t="str">
        <f t="shared" ref="Q23" si="12">Q7</f>
        <v>Step2</v>
      </c>
      <c r="R23" s="62" t="str">
        <f t="shared" si="7"/>
        <v>Site3</v>
      </c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3"/>
    </row>
    <row r="24" spans="4:30" x14ac:dyDescent="0.25">
      <c r="L24" t="s">
        <v>87</v>
      </c>
      <c r="M24" t="s">
        <v>115</v>
      </c>
      <c r="N24" t="s">
        <v>74</v>
      </c>
      <c r="O24" s="134">
        <v>0</v>
      </c>
      <c r="Q24" s="58" t="str">
        <f t="shared" ref="Q24" si="13">Q8</f>
        <v>Step3</v>
      </c>
      <c r="R24" s="59" t="str">
        <f t="shared" si="7"/>
        <v>Site2</v>
      </c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9"/>
    </row>
    <row r="25" spans="4:30" x14ac:dyDescent="0.25">
      <c r="D25" s="67" t="s">
        <v>111</v>
      </c>
      <c r="E25" s="67" t="s">
        <v>112</v>
      </c>
      <c r="M25" t="s">
        <v>115</v>
      </c>
      <c r="N25" t="s">
        <v>75</v>
      </c>
      <c r="O25" s="134">
        <v>0</v>
      </c>
      <c r="Q25" s="75" t="str">
        <f t="shared" ref="Q25" si="14">Q9</f>
        <v>Step3</v>
      </c>
      <c r="R25" s="61" t="str">
        <f t="shared" si="7"/>
        <v>Site1</v>
      </c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1"/>
    </row>
    <row r="26" spans="4:30" x14ac:dyDescent="0.25">
      <c r="D26" s="48">
        <f>O12/10^6</f>
        <v>0</v>
      </c>
      <c r="E26" s="67" t="s">
        <v>114</v>
      </c>
      <c r="M26" t="s">
        <v>115</v>
      </c>
      <c r="N26" t="s">
        <v>32</v>
      </c>
      <c r="O26" s="134">
        <v>0</v>
      </c>
      <c r="Q26" s="76" t="str">
        <f t="shared" ref="Q26" si="15">Q10</f>
        <v>Step3</v>
      </c>
      <c r="R26" s="62" t="str">
        <f t="shared" si="7"/>
        <v>Site3</v>
      </c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3"/>
    </row>
    <row r="27" spans="4:30" x14ac:dyDescent="0.25">
      <c r="D27" s="48">
        <f>O28/10^6</f>
        <v>0</v>
      </c>
      <c r="E27" s="67" t="s">
        <v>115</v>
      </c>
      <c r="I27" s="43"/>
      <c r="J27" s="43"/>
      <c r="M27" t="s">
        <v>115</v>
      </c>
      <c r="N27" t="s">
        <v>76</v>
      </c>
      <c r="O27" s="134">
        <v>0</v>
      </c>
      <c r="Q27" s="58" t="str">
        <f t="shared" ref="Q27" si="16">Q11</f>
        <v>Voo Prod</v>
      </c>
      <c r="R27" s="59" t="str">
        <f t="shared" si="7"/>
        <v>Site2</v>
      </c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9"/>
    </row>
    <row r="28" spans="4:30" x14ac:dyDescent="0.25">
      <c r="D28" s="48">
        <f>O44/10^6</f>
        <v>0</v>
      </c>
      <c r="E28" s="67" t="s">
        <v>108</v>
      </c>
      <c r="I28" s="43"/>
      <c r="J28" s="43"/>
      <c r="M28" t="s">
        <v>115</v>
      </c>
      <c r="N28" t="s">
        <v>77</v>
      </c>
      <c r="O28" s="134">
        <v>0</v>
      </c>
      <c r="Q28" s="75" t="str">
        <f t="shared" ref="Q28" si="17">Q12</f>
        <v>Voo Prod</v>
      </c>
      <c r="R28" s="61" t="str">
        <f t="shared" si="7"/>
        <v>Site1</v>
      </c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1"/>
    </row>
    <row r="29" spans="4:30" x14ac:dyDescent="0.25">
      <c r="D29" s="48"/>
      <c r="E29" s="48"/>
      <c r="I29" s="43"/>
      <c r="J29" s="43"/>
      <c r="M29" t="s">
        <v>115</v>
      </c>
      <c r="N29" t="s">
        <v>78</v>
      </c>
      <c r="O29" s="135">
        <v>0</v>
      </c>
      <c r="Q29" s="76" t="str">
        <f t="shared" ref="Q29" si="18">Q13</f>
        <v>Voo Prod</v>
      </c>
      <c r="R29" s="62" t="str">
        <f t="shared" si="7"/>
        <v>Site3</v>
      </c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3"/>
    </row>
    <row r="30" spans="4:30" x14ac:dyDescent="0.25">
      <c r="D30" s="73" t="s">
        <v>113</v>
      </c>
      <c r="E30" s="73" t="s">
        <v>112</v>
      </c>
      <c r="F30" s="73" t="s">
        <v>116</v>
      </c>
      <c r="G30" s="73" t="s">
        <v>116</v>
      </c>
      <c r="H30" s="73" t="s">
        <v>117</v>
      </c>
      <c r="I30" s="73" t="s">
        <v>118</v>
      </c>
      <c r="J30" s="73" t="s">
        <v>119</v>
      </c>
      <c r="K30" s="73" t="s">
        <v>120</v>
      </c>
      <c r="M30" t="s">
        <v>115</v>
      </c>
    </row>
    <row r="31" spans="4:30" x14ac:dyDescent="0.25">
      <c r="D31" s="74">
        <f>LARGE($D$26:$D$28,1)</f>
        <v>0</v>
      </c>
      <c r="E31" s="48" t="str">
        <f>VLOOKUP(D31,$D$26:$E$28,2,0)</f>
        <v>Melhor Simul</v>
      </c>
      <c r="F31" s="48"/>
      <c r="G31" s="48"/>
      <c r="H31" s="48">
        <f>D31</f>
        <v>0</v>
      </c>
      <c r="I31" s="48"/>
      <c r="J31" s="48"/>
      <c r="K31" s="67"/>
      <c r="M31" t="s">
        <v>115</v>
      </c>
      <c r="Q31" s="64" t="s">
        <v>126</v>
      </c>
      <c r="R31" s="65">
        <f>SUM(S31:AD31)</f>
        <v>0</v>
      </c>
      <c r="S31" s="65">
        <f>SUM(S27:S29)</f>
        <v>0</v>
      </c>
      <c r="T31" s="65">
        <f t="shared" ref="T31:AD31" si="19">SUM(T27:T29)</f>
        <v>0</v>
      </c>
      <c r="U31" s="65">
        <f t="shared" si="19"/>
        <v>0</v>
      </c>
      <c r="V31" s="65">
        <f t="shared" si="19"/>
        <v>0</v>
      </c>
      <c r="W31" s="65">
        <f t="shared" si="19"/>
        <v>0</v>
      </c>
      <c r="X31" s="65">
        <f t="shared" si="19"/>
        <v>0</v>
      </c>
      <c r="Y31" s="65">
        <f t="shared" si="19"/>
        <v>0</v>
      </c>
      <c r="Z31" s="65">
        <f t="shared" si="19"/>
        <v>0</v>
      </c>
      <c r="AA31" s="65">
        <f t="shared" si="19"/>
        <v>0</v>
      </c>
      <c r="AB31" s="65">
        <f t="shared" si="19"/>
        <v>0</v>
      </c>
      <c r="AC31" s="65">
        <f t="shared" si="19"/>
        <v>0</v>
      </c>
      <c r="AD31" s="66">
        <f t="shared" si="19"/>
        <v>0</v>
      </c>
    </row>
    <row r="32" spans="4:30" x14ac:dyDescent="0.25">
      <c r="D32" s="74">
        <f>LARGE($D$26:$D$28,2)</f>
        <v>0</v>
      </c>
      <c r="E32" s="48" t="str">
        <f>VLOOKUP(D32,$D$26:$E$28,2,0)</f>
        <v>Melhor Simul</v>
      </c>
      <c r="F32" s="48">
        <f>D31-D32</f>
        <v>0</v>
      </c>
      <c r="G32" s="48"/>
      <c r="H32" s="48">
        <f>H31</f>
        <v>0</v>
      </c>
      <c r="I32" s="48">
        <f>D32</f>
        <v>0</v>
      </c>
      <c r="J32" s="48" t="str">
        <f>"Delta: "&amp;TEXT((D31-D32),"0,00")</f>
        <v>Delta: 0,00</v>
      </c>
      <c r="K32" s="67"/>
      <c r="M32" t="s">
        <v>115</v>
      </c>
      <c r="Q32" s="64" t="s">
        <v>151</v>
      </c>
      <c r="R32" s="65">
        <f>SUM(S32:AD32)</f>
        <v>0</v>
      </c>
      <c r="S32" s="65">
        <f>IF(input!$D$68=1,S23,S26)</f>
        <v>0</v>
      </c>
      <c r="T32" s="65">
        <f>IF(input!$D$68=1,T23,T26)</f>
        <v>0</v>
      </c>
      <c r="U32" s="65">
        <f>IF(input!$D$68=1,U23,U26)</f>
        <v>0</v>
      </c>
      <c r="V32" s="65">
        <f>IF(input!$D$68=1,V23,V26)</f>
        <v>0</v>
      </c>
      <c r="W32" s="65">
        <f>IF(input!$D$68=1,W23,W26)</f>
        <v>0</v>
      </c>
      <c r="X32" s="65">
        <f>IF(input!$D$68=1,X23,X26)</f>
        <v>0</v>
      </c>
      <c r="Y32" s="65">
        <f>IF(input!$D$68=1,Y23,Y26)</f>
        <v>0</v>
      </c>
      <c r="Z32" s="65">
        <f>IF(input!$D$68=1,Z23,Z26)</f>
        <v>0</v>
      </c>
      <c r="AA32" s="65">
        <f>IF(input!$D$68=1,AA23,AA26)</f>
        <v>0</v>
      </c>
      <c r="AB32" s="65">
        <f>IF(input!$D$68=1,AB23,AB26)</f>
        <v>0</v>
      </c>
      <c r="AC32" s="65">
        <f>IF(input!$D$68=1,AC23,AC26)</f>
        <v>0</v>
      </c>
      <c r="AD32" s="66">
        <f>IF(input!$D$68=1,AD23,AD26)</f>
        <v>0</v>
      </c>
    </row>
    <row r="33" spans="4:30" x14ac:dyDescent="0.25">
      <c r="D33" s="74">
        <f>LARGE($D$26:$D$28,3)</f>
        <v>0</v>
      </c>
      <c r="E33" s="48" t="str">
        <f>VLOOKUP(D33,$D$26:$E$28,2,0)</f>
        <v>Melhor Simul</v>
      </c>
      <c r="F33" s="48">
        <f>D31-D33-G33</f>
        <v>0</v>
      </c>
      <c r="G33" s="48">
        <f>D32-D33</f>
        <v>0</v>
      </c>
      <c r="H33" s="48">
        <f>H32</f>
        <v>0</v>
      </c>
      <c r="I33" s="48">
        <f>I32</f>
        <v>0</v>
      </c>
      <c r="J33" s="48" t="str">
        <f>"Delta: "&amp;TEXT((D31-D33),"0,00")</f>
        <v>Delta: 0,00</v>
      </c>
      <c r="K33" s="48" t="str">
        <f>"Delta: "&amp;TEXT((D32-D33),"0,00")</f>
        <v>Delta: 0,00</v>
      </c>
      <c r="M33" t="s">
        <v>115</v>
      </c>
      <c r="Q33" t="s">
        <v>125</v>
      </c>
    </row>
    <row r="34" spans="4:30" x14ac:dyDescent="0.25">
      <c r="G34" s="43"/>
      <c r="I34" s="43"/>
      <c r="J34" s="43"/>
      <c r="M34" t="s">
        <v>129</v>
      </c>
      <c r="N34" t="s">
        <v>68</v>
      </c>
      <c r="O34" s="134">
        <v>0</v>
      </c>
      <c r="Q34" s="58" t="str">
        <f>Q18</f>
        <v>Step1</v>
      </c>
      <c r="R34" s="59" t="str">
        <f t="shared" ref="R34:R45" si="20">R18</f>
        <v>Site2</v>
      </c>
      <c r="S34" s="127">
        <f>input!D82</f>
        <v>3</v>
      </c>
      <c r="T34" s="60">
        <f>input!E82</f>
        <v>2</v>
      </c>
      <c r="U34" s="60">
        <f>input!F82</f>
        <v>7</v>
      </c>
      <c r="V34" s="60">
        <f>input!G82</f>
        <v>3</v>
      </c>
      <c r="W34" s="60">
        <f>input!H82</f>
        <v>6</v>
      </c>
      <c r="X34" s="60">
        <f>input!I82</f>
        <v>2</v>
      </c>
      <c r="Y34" s="60">
        <f>input!J82</f>
        <v>5</v>
      </c>
      <c r="Z34" s="60">
        <f>input!K82</f>
        <v>2</v>
      </c>
      <c r="AA34" s="60">
        <f>input!L82</f>
        <v>4</v>
      </c>
      <c r="AB34" s="60">
        <f>input!M82</f>
        <v>1</v>
      </c>
      <c r="AC34" s="60">
        <f>input!N82</f>
        <v>3</v>
      </c>
      <c r="AD34" s="59">
        <f>input!O82</f>
        <v>4</v>
      </c>
    </row>
    <row r="35" spans="4:30" x14ac:dyDescent="0.25">
      <c r="G35" s="43"/>
      <c r="H35" s="43"/>
      <c r="I35" s="43"/>
      <c r="J35" s="43"/>
      <c r="M35" t="s">
        <v>129</v>
      </c>
      <c r="N35" t="s">
        <v>69</v>
      </c>
      <c r="O35" s="134">
        <v>0</v>
      </c>
      <c r="Q35" s="75" t="str">
        <f t="shared" ref="Q35" si="21">Q19</f>
        <v>Step1</v>
      </c>
      <c r="R35" s="61" t="str">
        <f t="shared" si="20"/>
        <v>Site1</v>
      </c>
      <c r="S35">
        <f>input!D83</f>
        <v>0</v>
      </c>
      <c r="T35">
        <f>input!E83</f>
        <v>0</v>
      </c>
      <c r="U35">
        <f>input!F83</f>
        <v>0</v>
      </c>
      <c r="V35">
        <f>input!G83</f>
        <v>0</v>
      </c>
      <c r="W35">
        <f>input!H83</f>
        <v>0</v>
      </c>
      <c r="X35">
        <f>input!I83</f>
        <v>0</v>
      </c>
      <c r="Y35">
        <f>input!J83</f>
        <v>0</v>
      </c>
      <c r="Z35">
        <f>input!K83</f>
        <v>0</v>
      </c>
      <c r="AA35">
        <f>input!L83</f>
        <v>0</v>
      </c>
      <c r="AB35">
        <f>input!M83</f>
        <v>0</v>
      </c>
      <c r="AC35">
        <f>input!N83</f>
        <v>0</v>
      </c>
      <c r="AD35" s="61">
        <f>input!O83</f>
        <v>0</v>
      </c>
    </row>
    <row r="36" spans="4:30" x14ac:dyDescent="0.25">
      <c r="G36" s="43"/>
      <c r="H36" s="43"/>
      <c r="I36" s="43"/>
      <c r="J36" s="43"/>
      <c r="M36" t="s">
        <v>129</v>
      </c>
      <c r="N36" t="s">
        <v>70</v>
      </c>
      <c r="O36" s="134">
        <v>0</v>
      </c>
      <c r="Q36" s="76" t="str">
        <f t="shared" ref="Q36" si="22">Q20</f>
        <v>Step1</v>
      </c>
      <c r="R36" s="62" t="str">
        <f t="shared" si="20"/>
        <v>Site3</v>
      </c>
      <c r="S36" s="63">
        <f>input!D84</f>
        <v>0</v>
      </c>
      <c r="T36" s="63">
        <f>input!E84</f>
        <v>0</v>
      </c>
      <c r="U36" s="63">
        <f>input!F84</f>
        <v>0</v>
      </c>
      <c r="V36" s="63">
        <f>input!G84</f>
        <v>0</v>
      </c>
      <c r="W36" s="63">
        <f>input!H84</f>
        <v>0</v>
      </c>
      <c r="X36" s="63">
        <f>input!I84</f>
        <v>0</v>
      </c>
      <c r="Y36" s="63">
        <f>input!J84</f>
        <v>0</v>
      </c>
      <c r="Z36" s="63">
        <f>input!K84</f>
        <v>0</v>
      </c>
      <c r="AA36" s="63">
        <f>input!L84</f>
        <v>0</v>
      </c>
      <c r="AB36" s="63">
        <f>input!M84</f>
        <v>0</v>
      </c>
      <c r="AC36" s="63">
        <f>input!N84</f>
        <v>0</v>
      </c>
      <c r="AD36" s="62">
        <f>input!O84</f>
        <v>0</v>
      </c>
    </row>
    <row r="37" spans="4:30" x14ac:dyDescent="0.25">
      <c r="G37" s="43"/>
      <c r="H37" s="43"/>
      <c r="I37" s="43"/>
      <c r="J37" s="43"/>
      <c r="M37" t="s">
        <v>129</v>
      </c>
      <c r="N37" t="s">
        <v>71</v>
      </c>
      <c r="O37" s="134">
        <v>0</v>
      </c>
      <c r="Q37" s="58" t="str">
        <f t="shared" ref="Q37" si="23">Q21</f>
        <v>Step2</v>
      </c>
      <c r="R37" s="59" t="str">
        <f t="shared" si="20"/>
        <v>Site2</v>
      </c>
      <c r="S37" s="60">
        <f>input!D85</f>
        <v>3</v>
      </c>
      <c r="T37" s="60">
        <f>input!E85</f>
        <v>2</v>
      </c>
      <c r="U37" s="60">
        <f>input!F85</f>
        <v>7</v>
      </c>
      <c r="V37" s="60">
        <f>input!G85</f>
        <v>3</v>
      </c>
      <c r="W37" s="60">
        <f>input!H85</f>
        <v>6</v>
      </c>
      <c r="X37" s="60">
        <f>input!I85</f>
        <v>2</v>
      </c>
      <c r="Y37" s="60">
        <f>input!J85</f>
        <v>5</v>
      </c>
      <c r="Z37" s="60">
        <f>input!K85</f>
        <v>2</v>
      </c>
      <c r="AA37" s="60">
        <f>input!L85</f>
        <v>4</v>
      </c>
      <c r="AB37" s="60">
        <f>input!M85</f>
        <v>1</v>
      </c>
      <c r="AC37" s="60">
        <f>input!N85</f>
        <v>3</v>
      </c>
      <c r="AD37" s="59">
        <f>input!O85</f>
        <v>4</v>
      </c>
    </row>
    <row r="38" spans="4:30" x14ac:dyDescent="0.25">
      <c r="G38" s="43"/>
      <c r="H38" s="43"/>
      <c r="I38" s="43"/>
      <c r="J38" s="43"/>
      <c r="M38" t="s">
        <v>129</v>
      </c>
      <c r="N38" t="s">
        <v>72</v>
      </c>
      <c r="O38" s="134">
        <v>0</v>
      </c>
      <c r="Q38" s="75" t="str">
        <f t="shared" ref="Q38" si="24">Q22</f>
        <v>Step2</v>
      </c>
      <c r="R38" s="61" t="str">
        <f t="shared" si="20"/>
        <v>Site1</v>
      </c>
      <c r="S38">
        <f>input!D86</f>
        <v>0</v>
      </c>
      <c r="T38">
        <f>input!E86</f>
        <v>0</v>
      </c>
      <c r="U38">
        <f>input!F86</f>
        <v>0</v>
      </c>
      <c r="V38">
        <f>input!G86</f>
        <v>0</v>
      </c>
      <c r="W38">
        <f>input!H86</f>
        <v>0</v>
      </c>
      <c r="X38">
        <f>input!I86</f>
        <v>0</v>
      </c>
      <c r="Y38">
        <f>input!J86</f>
        <v>0</v>
      </c>
      <c r="Z38">
        <f>input!K86</f>
        <v>0</v>
      </c>
      <c r="AA38">
        <f>input!L86</f>
        <v>0</v>
      </c>
      <c r="AB38">
        <f>input!M86</f>
        <v>0</v>
      </c>
      <c r="AC38">
        <f>input!N86</f>
        <v>0</v>
      </c>
      <c r="AD38" s="61">
        <f>input!O86</f>
        <v>0</v>
      </c>
    </row>
    <row r="39" spans="4:30" x14ac:dyDescent="0.25">
      <c r="G39" s="43"/>
      <c r="H39" s="43"/>
      <c r="I39" s="43"/>
      <c r="J39" s="43"/>
      <c r="M39" t="s">
        <v>129</v>
      </c>
      <c r="N39" t="s">
        <v>73</v>
      </c>
      <c r="O39" s="134">
        <v>0</v>
      </c>
      <c r="Q39" s="76" t="str">
        <f t="shared" ref="Q39" si="25">Q23</f>
        <v>Step2</v>
      </c>
      <c r="R39" s="62" t="str">
        <f t="shared" si="20"/>
        <v>Site3</v>
      </c>
      <c r="S39" s="63">
        <f>input!D87</f>
        <v>0</v>
      </c>
      <c r="T39" s="63">
        <f>input!E87</f>
        <v>0</v>
      </c>
      <c r="U39" s="63">
        <f>input!F87</f>
        <v>0</v>
      </c>
      <c r="V39" s="63">
        <f>input!G87</f>
        <v>0</v>
      </c>
      <c r="W39" s="63">
        <f>input!H87</f>
        <v>0</v>
      </c>
      <c r="X39" s="63">
        <f>input!I87</f>
        <v>0</v>
      </c>
      <c r="Y39" s="63">
        <f>input!J87</f>
        <v>0</v>
      </c>
      <c r="Z39" s="63">
        <f>input!K87</f>
        <v>0</v>
      </c>
      <c r="AA39" s="63">
        <f>input!L87</f>
        <v>0</v>
      </c>
      <c r="AB39" s="63">
        <f>input!M87</f>
        <v>0</v>
      </c>
      <c r="AC39" s="63">
        <f>input!N87</f>
        <v>0</v>
      </c>
      <c r="AD39" s="62">
        <f>input!O87</f>
        <v>0</v>
      </c>
    </row>
    <row r="40" spans="4:30" x14ac:dyDescent="0.25">
      <c r="G40" s="43"/>
      <c r="H40" s="43"/>
      <c r="I40" s="43"/>
      <c r="J40" s="43"/>
      <c r="M40" t="s">
        <v>129</v>
      </c>
      <c r="N40" t="s">
        <v>74</v>
      </c>
      <c r="O40" s="134">
        <v>0</v>
      </c>
      <c r="Q40" s="58" t="str">
        <f t="shared" ref="Q40" si="26">Q24</f>
        <v>Step3</v>
      </c>
      <c r="R40" s="59" t="str">
        <f t="shared" si="20"/>
        <v>Site2</v>
      </c>
      <c r="S40" s="60">
        <f>input!D88</f>
        <v>0</v>
      </c>
      <c r="T40" s="60">
        <f>input!E88</f>
        <v>0</v>
      </c>
      <c r="U40" s="60">
        <f>input!F88</f>
        <v>0</v>
      </c>
      <c r="V40" s="60">
        <f>input!G88</f>
        <v>0</v>
      </c>
      <c r="W40" s="60">
        <f>input!H88</f>
        <v>0</v>
      </c>
      <c r="X40" s="60">
        <f>input!I88</f>
        <v>0</v>
      </c>
      <c r="Y40" s="60">
        <f>input!J88</f>
        <v>0</v>
      </c>
      <c r="Z40" s="60">
        <f>input!K88</f>
        <v>0</v>
      </c>
      <c r="AA40" s="60">
        <f>input!L88</f>
        <v>0</v>
      </c>
      <c r="AB40" s="60">
        <f>input!M88</f>
        <v>0</v>
      </c>
      <c r="AC40" s="60">
        <f>input!N88</f>
        <v>0</v>
      </c>
      <c r="AD40" s="59">
        <f>input!O88</f>
        <v>0</v>
      </c>
    </row>
    <row r="41" spans="4:30" x14ac:dyDescent="0.25">
      <c r="G41" s="43"/>
      <c r="H41" s="43"/>
      <c r="I41" s="43"/>
      <c r="J41" s="43"/>
      <c r="M41" t="s">
        <v>129</v>
      </c>
      <c r="N41" t="s">
        <v>75</v>
      </c>
      <c r="O41" s="134">
        <v>0</v>
      </c>
      <c r="Q41" s="75" t="str">
        <f t="shared" ref="Q41" si="27">Q25</f>
        <v>Step3</v>
      </c>
      <c r="R41" s="61" t="str">
        <f t="shared" si="20"/>
        <v>Site1</v>
      </c>
      <c r="S41">
        <f>input!D89</f>
        <v>3</v>
      </c>
      <c r="T41">
        <f>input!E89</f>
        <v>2</v>
      </c>
      <c r="U41">
        <f>input!F89</f>
        <v>5</v>
      </c>
      <c r="V41">
        <f>input!G89</f>
        <v>3</v>
      </c>
      <c r="W41">
        <f>input!H89</f>
        <v>5</v>
      </c>
      <c r="X41">
        <f>input!I89</f>
        <v>2</v>
      </c>
      <c r="Y41">
        <f>input!J89</f>
        <v>5</v>
      </c>
      <c r="Z41">
        <f>input!K89</f>
        <v>2</v>
      </c>
      <c r="AA41">
        <f>input!L89</f>
        <v>4</v>
      </c>
      <c r="AB41">
        <f>input!M89</f>
        <v>1</v>
      </c>
      <c r="AC41">
        <f>input!N89</f>
        <v>3</v>
      </c>
      <c r="AD41" s="61">
        <f>input!O89</f>
        <v>4</v>
      </c>
    </row>
    <row r="42" spans="4:30" x14ac:dyDescent="0.25">
      <c r="G42" s="43"/>
      <c r="H42" s="43"/>
      <c r="I42" s="43"/>
      <c r="J42" s="43"/>
      <c r="M42" t="s">
        <v>129</v>
      </c>
      <c r="N42" t="s">
        <v>32</v>
      </c>
      <c r="O42" s="134">
        <v>0</v>
      </c>
      <c r="Q42" s="76" t="str">
        <f t="shared" ref="Q42" si="28">Q26</f>
        <v>Step3</v>
      </c>
      <c r="R42" s="62" t="str">
        <f t="shared" si="20"/>
        <v>Site3</v>
      </c>
      <c r="S42" s="63">
        <f>input!D90</f>
        <v>0</v>
      </c>
      <c r="T42" s="63">
        <f>input!E90</f>
        <v>0</v>
      </c>
      <c r="U42" s="63">
        <f>input!F90</f>
        <v>2</v>
      </c>
      <c r="V42" s="63">
        <f>input!G90</f>
        <v>0</v>
      </c>
      <c r="W42" s="63">
        <f>input!H90</f>
        <v>1</v>
      </c>
      <c r="X42" s="63">
        <f>input!I90</f>
        <v>0</v>
      </c>
      <c r="Y42" s="63">
        <f>input!J90</f>
        <v>0</v>
      </c>
      <c r="Z42" s="63">
        <f>input!K90</f>
        <v>0</v>
      </c>
      <c r="AA42" s="63">
        <f>input!L90</f>
        <v>0</v>
      </c>
      <c r="AB42" s="63">
        <f>input!M90</f>
        <v>0</v>
      </c>
      <c r="AC42" s="63">
        <f>input!N90</f>
        <v>0</v>
      </c>
      <c r="AD42" s="62">
        <f>input!O90</f>
        <v>0</v>
      </c>
    </row>
    <row r="43" spans="4:30" x14ac:dyDescent="0.25">
      <c r="G43" s="43"/>
      <c r="H43" s="43"/>
      <c r="I43" s="43"/>
      <c r="J43" s="43"/>
      <c r="M43" t="s">
        <v>129</v>
      </c>
      <c r="N43" t="s">
        <v>76</v>
      </c>
      <c r="O43" s="134">
        <v>0</v>
      </c>
      <c r="Q43" s="58" t="str">
        <f t="shared" ref="Q43" si="29">Q27</f>
        <v>Voo Prod</v>
      </c>
      <c r="R43" s="59" t="str">
        <f t="shared" si="20"/>
        <v>Site2</v>
      </c>
      <c r="S43" s="60">
        <f>input!D91</f>
        <v>0</v>
      </c>
      <c r="T43" s="60">
        <f>input!E91</f>
        <v>0</v>
      </c>
      <c r="U43" s="60">
        <f>input!F91</f>
        <v>0</v>
      </c>
      <c r="V43" s="60">
        <f>input!G91</f>
        <v>0</v>
      </c>
      <c r="W43" s="60">
        <f>input!H91</f>
        <v>0</v>
      </c>
      <c r="X43" s="60">
        <f>input!I91</f>
        <v>0</v>
      </c>
      <c r="Y43" s="60">
        <f>input!J91</f>
        <v>0</v>
      </c>
      <c r="Z43" s="60">
        <f>input!K91</f>
        <v>0</v>
      </c>
      <c r="AA43" s="60">
        <f>input!L91</f>
        <v>0</v>
      </c>
      <c r="AB43" s="60">
        <f>input!M91</f>
        <v>0</v>
      </c>
      <c r="AC43" s="60">
        <f>input!N91</f>
        <v>0</v>
      </c>
      <c r="AD43" s="59">
        <f>input!O91</f>
        <v>0</v>
      </c>
    </row>
    <row r="44" spans="4:30" x14ac:dyDescent="0.25">
      <c r="G44" s="43"/>
      <c r="H44" s="43"/>
      <c r="I44" s="43"/>
      <c r="J44" s="43"/>
      <c r="M44" t="s">
        <v>129</v>
      </c>
      <c r="N44" t="s">
        <v>77</v>
      </c>
      <c r="O44" s="134">
        <v>0</v>
      </c>
      <c r="Q44" s="75" t="str">
        <f t="shared" ref="Q44" si="30">Q28</f>
        <v>Voo Prod</v>
      </c>
      <c r="R44" s="61" t="str">
        <f t="shared" si="20"/>
        <v>Site1</v>
      </c>
      <c r="S44">
        <f>input!D92</f>
        <v>0</v>
      </c>
      <c r="T44">
        <f>input!E92</f>
        <v>0</v>
      </c>
      <c r="U44">
        <f>input!F92</f>
        <v>0</v>
      </c>
      <c r="V44">
        <f>input!G92</f>
        <v>0</v>
      </c>
      <c r="W44">
        <f>input!H92</f>
        <v>0</v>
      </c>
      <c r="X44">
        <f>input!I92</f>
        <v>0</v>
      </c>
      <c r="Y44">
        <f>input!J92</f>
        <v>0</v>
      </c>
      <c r="Z44">
        <f>input!K92</f>
        <v>0</v>
      </c>
      <c r="AA44">
        <f>input!L92</f>
        <v>0</v>
      </c>
      <c r="AB44">
        <f>input!M92</f>
        <v>0</v>
      </c>
      <c r="AC44">
        <f>input!N92</f>
        <v>0</v>
      </c>
      <c r="AD44" s="61">
        <f>input!O92</f>
        <v>0</v>
      </c>
    </row>
    <row r="45" spans="4:30" x14ac:dyDescent="0.25">
      <c r="G45" s="43"/>
      <c r="H45" s="43"/>
      <c r="I45" s="43"/>
      <c r="J45" s="43"/>
      <c r="M45" t="s">
        <v>129</v>
      </c>
      <c r="N45" t="s">
        <v>78</v>
      </c>
      <c r="O45" s="135">
        <v>0</v>
      </c>
      <c r="Q45" s="76" t="str">
        <f t="shared" ref="Q45" si="31">Q29</f>
        <v>Voo Prod</v>
      </c>
      <c r="R45" s="62" t="str">
        <f t="shared" si="20"/>
        <v>Site3</v>
      </c>
      <c r="S45" s="63">
        <f>input!D93</f>
        <v>3</v>
      </c>
      <c r="T45" s="63">
        <f>input!E93</f>
        <v>2</v>
      </c>
      <c r="U45" s="63">
        <f>input!F93</f>
        <v>7</v>
      </c>
      <c r="V45" s="63">
        <f>input!G93</f>
        <v>3</v>
      </c>
      <c r="W45" s="63">
        <f>input!H93</f>
        <v>6</v>
      </c>
      <c r="X45" s="63">
        <f>input!I93</f>
        <v>2</v>
      </c>
      <c r="Y45" s="63">
        <f>input!J93</f>
        <v>5</v>
      </c>
      <c r="Z45" s="63">
        <f>input!K93</f>
        <v>2</v>
      </c>
      <c r="AA45" s="63">
        <f>input!L93</f>
        <v>4</v>
      </c>
      <c r="AB45" s="63">
        <f>input!M93</f>
        <v>1</v>
      </c>
      <c r="AC45" s="63">
        <f>input!N93</f>
        <v>3</v>
      </c>
      <c r="AD45" s="62">
        <f>input!O93</f>
        <v>4</v>
      </c>
    </row>
    <row r="46" spans="4:30" x14ac:dyDescent="0.25">
      <c r="G46" s="43"/>
      <c r="H46" s="43"/>
      <c r="I46" s="43"/>
      <c r="J46" s="43"/>
      <c r="M46" t="s">
        <v>129</v>
      </c>
    </row>
    <row r="47" spans="4:30" x14ac:dyDescent="0.25">
      <c r="G47" s="43"/>
      <c r="H47" s="43"/>
      <c r="I47" s="43"/>
      <c r="J47" s="43"/>
      <c r="M47" t="s">
        <v>129</v>
      </c>
      <c r="Q47" s="64" t="s">
        <v>126</v>
      </c>
      <c r="R47" s="65">
        <f>SUM(S47:AD47)</f>
        <v>42</v>
      </c>
      <c r="S47" s="65">
        <f>SUM(S43:S45)</f>
        <v>3</v>
      </c>
      <c r="T47" s="65">
        <f t="shared" ref="T47:AD47" si="32">SUM(T43:T45)</f>
        <v>2</v>
      </c>
      <c r="U47" s="65">
        <f t="shared" si="32"/>
        <v>7</v>
      </c>
      <c r="V47" s="65">
        <f t="shared" si="32"/>
        <v>3</v>
      </c>
      <c r="W47" s="65">
        <f t="shared" si="32"/>
        <v>6</v>
      </c>
      <c r="X47" s="65">
        <f t="shared" si="32"/>
        <v>2</v>
      </c>
      <c r="Y47" s="65">
        <f t="shared" si="32"/>
        <v>5</v>
      </c>
      <c r="Z47" s="65">
        <f t="shared" si="32"/>
        <v>2</v>
      </c>
      <c r="AA47" s="65">
        <f t="shared" si="32"/>
        <v>4</v>
      </c>
      <c r="AB47" s="65">
        <f t="shared" si="32"/>
        <v>1</v>
      </c>
      <c r="AC47" s="65">
        <f t="shared" si="32"/>
        <v>3</v>
      </c>
      <c r="AD47" s="66">
        <f t="shared" si="32"/>
        <v>4</v>
      </c>
    </row>
    <row r="48" spans="4:30" x14ac:dyDescent="0.25">
      <c r="G48" s="43"/>
      <c r="H48" s="43"/>
      <c r="I48" s="43"/>
      <c r="J48" s="43"/>
      <c r="M48" t="s">
        <v>129</v>
      </c>
      <c r="Q48" s="64" t="s">
        <v>151</v>
      </c>
      <c r="R48" s="65">
        <f>SUM(S48:AD48)</f>
        <v>0</v>
      </c>
      <c r="S48" s="65">
        <f>IF(input!$D$68=1,S39,S42)</f>
        <v>0</v>
      </c>
      <c r="T48" s="65">
        <f>IF(input!$D$68=1,T39,T42)</f>
        <v>0</v>
      </c>
      <c r="U48" s="65">
        <f>IF(input!$D$68=1,U39,U42)</f>
        <v>0</v>
      </c>
      <c r="V48" s="65">
        <f>IF(input!$D$68=1,V39,V42)</f>
        <v>0</v>
      </c>
      <c r="W48" s="65">
        <f>IF(input!$D$68=1,W39,W42)</f>
        <v>0</v>
      </c>
      <c r="X48" s="65">
        <f>IF(input!$D$68=1,X39,X42)</f>
        <v>0</v>
      </c>
      <c r="Y48" s="65">
        <f>IF(input!$D$68=1,Y39,Y42)</f>
        <v>0</v>
      </c>
      <c r="Z48" s="65">
        <f>IF(input!$D$68=1,Z39,Z42)</f>
        <v>0</v>
      </c>
      <c r="AA48" s="65">
        <f>IF(input!$D$68=1,AA39,AA42)</f>
        <v>0</v>
      </c>
      <c r="AB48" s="65">
        <f>IF(input!$D$68=1,AB39,AB42)</f>
        <v>0</v>
      </c>
      <c r="AC48" s="65">
        <f>IF(input!$D$68=1,AC39,AC42)</f>
        <v>0</v>
      </c>
      <c r="AD48" s="66">
        <f>IF(input!$D$68=1,AD39,AD42)</f>
        <v>0</v>
      </c>
    </row>
    <row r="49" spans="7:17" x14ac:dyDescent="0.25">
      <c r="G49" s="43"/>
      <c r="H49" s="43"/>
      <c r="I49" s="43"/>
      <c r="J49" s="43"/>
      <c r="M49" t="s">
        <v>129</v>
      </c>
      <c r="Q49" t="s">
        <v>125</v>
      </c>
    </row>
    <row r="50" spans="7:17" x14ac:dyDescent="0.25">
      <c r="G50" s="43"/>
      <c r="H50" s="43"/>
      <c r="I50" s="43"/>
      <c r="J50" s="43"/>
    </row>
    <row r="51" spans="7:17" x14ac:dyDescent="0.25">
      <c r="G51" s="43"/>
      <c r="H51" s="43"/>
      <c r="I51" s="43"/>
      <c r="J51" s="43"/>
    </row>
    <row r="52" spans="7:17" x14ac:dyDescent="0.25">
      <c r="G52" s="43"/>
      <c r="H52" s="43"/>
      <c r="I52" s="43"/>
      <c r="J52" s="43"/>
    </row>
    <row r="53" spans="7:17" x14ac:dyDescent="0.25">
      <c r="G53" s="43"/>
      <c r="H53" s="43"/>
      <c r="I53" s="43"/>
      <c r="J53" s="43"/>
    </row>
    <row r="54" spans="7:17" x14ac:dyDescent="0.25">
      <c r="G54" s="43"/>
      <c r="H54" s="43"/>
      <c r="I54" s="43"/>
      <c r="J54" s="43"/>
    </row>
    <row r="55" spans="7:17" x14ac:dyDescent="0.25">
      <c r="G55" s="43"/>
      <c r="H55" s="43"/>
      <c r="I55" s="43"/>
      <c r="J55" s="43"/>
    </row>
    <row r="56" spans="7:17" x14ac:dyDescent="0.25">
      <c r="G56" s="43"/>
      <c r="H56" s="43"/>
      <c r="I56" s="43"/>
      <c r="J56" s="43"/>
    </row>
    <row r="57" spans="7:17" x14ac:dyDescent="0.25">
      <c r="G57" s="43"/>
      <c r="H57" s="43"/>
      <c r="I57" s="43"/>
      <c r="J57" s="43"/>
    </row>
    <row r="58" spans="7:17" x14ac:dyDescent="0.25">
      <c r="G58" s="43"/>
      <c r="H58" s="43"/>
      <c r="I58" s="43"/>
      <c r="J58" s="43"/>
    </row>
    <row r="59" spans="7:17" x14ac:dyDescent="0.25">
      <c r="G59" s="43"/>
      <c r="H59" s="43"/>
      <c r="I59" s="43"/>
      <c r="J59" s="43"/>
    </row>
    <row r="60" spans="7:17" x14ac:dyDescent="0.25">
      <c r="G60" s="43"/>
      <c r="H60" s="43"/>
      <c r="I60" s="43"/>
      <c r="J60" s="43"/>
    </row>
    <row r="61" spans="7:17" x14ac:dyDescent="0.25">
      <c r="G61" s="43"/>
      <c r="H61" s="43"/>
      <c r="I61" s="43"/>
      <c r="J61" s="43"/>
    </row>
    <row r="62" spans="7:17" x14ac:dyDescent="0.25">
      <c r="G62" s="43"/>
      <c r="H62" s="43"/>
      <c r="I62" s="43"/>
      <c r="J62" s="43"/>
    </row>
    <row r="63" spans="7:17" x14ac:dyDescent="0.25">
      <c r="G63" s="43"/>
      <c r="H63" s="43"/>
      <c r="I63" s="43"/>
      <c r="J63" s="43"/>
    </row>
    <row r="64" spans="7:17" x14ac:dyDescent="0.25">
      <c r="G64" s="43"/>
      <c r="H64" s="43"/>
      <c r="I64" s="43"/>
      <c r="J64" s="43"/>
    </row>
    <row r="65" spans="7:10" x14ac:dyDescent="0.25">
      <c r="G65" s="43"/>
      <c r="H65" s="43"/>
      <c r="I65" s="43"/>
      <c r="J65" s="43"/>
    </row>
    <row r="66" spans="7:10" x14ac:dyDescent="0.25">
      <c r="G66" s="43"/>
      <c r="H66" s="43"/>
      <c r="I66" s="43"/>
      <c r="J66" s="43"/>
    </row>
    <row r="67" spans="7:10" x14ac:dyDescent="0.25">
      <c r="G67" s="43"/>
      <c r="H67" s="43"/>
      <c r="I67" s="43"/>
      <c r="J67" s="43"/>
    </row>
    <row r="68" spans="7:10" x14ac:dyDescent="0.25">
      <c r="G68" s="43"/>
      <c r="H68" s="43"/>
      <c r="I68" s="43"/>
      <c r="J68" s="43"/>
    </row>
    <row r="69" spans="7:10" x14ac:dyDescent="0.25">
      <c r="G69" s="43"/>
      <c r="H69" s="43"/>
      <c r="I69" s="43"/>
      <c r="J69" s="43"/>
    </row>
    <row r="70" spans="7:10" x14ac:dyDescent="0.25">
      <c r="G70" s="43"/>
      <c r="H70" s="43"/>
      <c r="I70" s="43"/>
      <c r="J70" s="43"/>
    </row>
    <row r="71" spans="7:10" x14ac:dyDescent="0.25">
      <c r="G71" s="43"/>
      <c r="H71" s="43"/>
      <c r="I71" s="43"/>
      <c r="J71" s="43"/>
    </row>
    <row r="72" spans="7:10" x14ac:dyDescent="0.25">
      <c r="G72" s="43"/>
      <c r="H72" s="43"/>
      <c r="I72" s="43"/>
      <c r="J72" s="43"/>
    </row>
    <row r="73" spans="7:10" x14ac:dyDescent="0.25">
      <c r="G73" s="43"/>
      <c r="H73" s="43"/>
      <c r="I73" s="43"/>
      <c r="J73" s="43"/>
    </row>
    <row r="74" spans="7:10" x14ac:dyDescent="0.25">
      <c r="G74" s="43"/>
      <c r="H74" s="43"/>
      <c r="I74" s="43"/>
      <c r="J74" s="43"/>
    </row>
    <row r="75" spans="7:10" x14ac:dyDescent="0.25">
      <c r="G75" s="43"/>
      <c r="H75" s="43"/>
      <c r="I75" s="43"/>
      <c r="J75" s="43"/>
    </row>
    <row r="76" spans="7:10" x14ac:dyDescent="0.25">
      <c r="G76" s="43"/>
      <c r="H76" s="43"/>
      <c r="I76" s="43"/>
      <c r="J76" s="43"/>
    </row>
    <row r="77" spans="7:10" x14ac:dyDescent="0.25">
      <c r="G77" s="43"/>
      <c r="H77" s="43"/>
      <c r="I77" s="43"/>
      <c r="J77" s="43"/>
    </row>
    <row r="78" spans="7:10" x14ac:dyDescent="0.25">
      <c r="G78" s="43"/>
      <c r="H78" s="43"/>
      <c r="I78" s="43"/>
      <c r="J78" s="43"/>
    </row>
    <row r="79" spans="7:10" x14ac:dyDescent="0.25">
      <c r="G79" s="43"/>
      <c r="H79" s="43"/>
      <c r="I79" s="43"/>
      <c r="J79" s="43"/>
    </row>
    <row r="80" spans="7:10" x14ac:dyDescent="0.25">
      <c r="G80" s="43"/>
      <c r="H80" s="43"/>
      <c r="I80" s="43"/>
      <c r="J80" s="43"/>
    </row>
    <row r="81" spans="7:10" x14ac:dyDescent="0.25">
      <c r="G81" s="43"/>
      <c r="H81" s="43"/>
      <c r="I81" s="43"/>
      <c r="J81" s="43"/>
    </row>
    <row r="82" spans="7:10" x14ac:dyDescent="0.25">
      <c r="G82" s="43"/>
      <c r="H82" s="43"/>
      <c r="I82" s="43"/>
      <c r="J82" s="43"/>
    </row>
    <row r="83" spans="7:10" x14ac:dyDescent="0.25">
      <c r="G83" s="43"/>
      <c r="H83" s="43"/>
      <c r="I83" s="43"/>
      <c r="J83" s="43"/>
    </row>
    <row r="84" spans="7:10" x14ac:dyDescent="0.25">
      <c r="G84" s="43"/>
      <c r="H84" s="43"/>
      <c r="I84" s="43"/>
      <c r="J84" s="43"/>
    </row>
    <row r="85" spans="7:10" x14ac:dyDescent="0.25">
      <c r="G85" s="43"/>
      <c r="H85" s="43"/>
      <c r="I85" s="43"/>
      <c r="J85" s="43"/>
    </row>
    <row r="86" spans="7:10" x14ac:dyDescent="0.25">
      <c r="G86" s="43"/>
      <c r="H86" s="43"/>
      <c r="I86" s="43"/>
      <c r="J86" s="43"/>
    </row>
    <row r="87" spans="7:10" x14ac:dyDescent="0.25">
      <c r="G87" s="43"/>
      <c r="H87" s="43"/>
      <c r="I87" s="43"/>
      <c r="J87" s="43"/>
    </row>
    <row r="88" spans="7:10" x14ac:dyDescent="0.25">
      <c r="G88" s="43"/>
      <c r="H88" s="43"/>
      <c r="I88" s="43"/>
      <c r="J88" s="43"/>
    </row>
    <row r="89" spans="7:10" x14ac:dyDescent="0.25">
      <c r="G89" s="43"/>
      <c r="H89" s="43"/>
      <c r="I89" s="43"/>
      <c r="J89" s="43"/>
    </row>
    <row r="90" spans="7:10" x14ac:dyDescent="0.25">
      <c r="G90" s="43"/>
      <c r="H90" s="43"/>
      <c r="I90" s="43"/>
      <c r="J90" s="43"/>
    </row>
    <row r="91" spans="7:10" x14ac:dyDescent="0.25">
      <c r="G91" s="43"/>
      <c r="H91" s="43"/>
      <c r="I91" s="43"/>
      <c r="J91" s="43"/>
    </row>
    <row r="92" spans="7:10" x14ac:dyDescent="0.25">
      <c r="G92" s="43"/>
      <c r="H92" s="43"/>
      <c r="I92" s="43"/>
      <c r="J92" s="43"/>
    </row>
    <row r="93" spans="7:10" x14ac:dyDescent="0.25">
      <c r="G93" s="43"/>
      <c r="H93" s="43"/>
      <c r="I93" s="43"/>
      <c r="J93" s="43"/>
    </row>
    <row r="94" spans="7:10" x14ac:dyDescent="0.25">
      <c r="G94" s="43"/>
      <c r="H94" s="43"/>
      <c r="I94" s="43"/>
      <c r="J94" s="43"/>
    </row>
    <row r="95" spans="7:10" x14ac:dyDescent="0.25">
      <c r="G95" s="43"/>
      <c r="H95" s="43"/>
      <c r="I95" s="43"/>
      <c r="J95" s="43"/>
    </row>
    <row r="96" spans="7:10" x14ac:dyDescent="0.25">
      <c r="G96" s="43"/>
      <c r="H96" s="43"/>
      <c r="I96" s="43"/>
      <c r="J96" s="43"/>
    </row>
    <row r="97" spans="7:10" x14ac:dyDescent="0.25">
      <c r="G97" s="43"/>
      <c r="H97" s="43"/>
      <c r="I97" s="43"/>
      <c r="J97" s="43"/>
    </row>
    <row r="98" spans="7:10" x14ac:dyDescent="0.25">
      <c r="G98" s="43"/>
      <c r="H98" s="43"/>
      <c r="I98" s="43"/>
      <c r="J98" s="43"/>
    </row>
    <row r="99" spans="7:10" x14ac:dyDescent="0.25">
      <c r="G99" s="43"/>
      <c r="H99" s="43"/>
      <c r="I99" s="43"/>
      <c r="J99" s="43"/>
    </row>
    <row r="100" spans="7:10" x14ac:dyDescent="0.25">
      <c r="G100" s="43"/>
      <c r="H100" s="43"/>
      <c r="I100" s="43"/>
      <c r="J100" s="43"/>
    </row>
    <row r="101" spans="7:10" x14ac:dyDescent="0.25">
      <c r="G101" s="43"/>
      <c r="H101" s="43"/>
      <c r="I101" s="43"/>
      <c r="J101" s="43"/>
    </row>
    <row r="102" spans="7:10" x14ac:dyDescent="0.25">
      <c r="G102" s="43"/>
      <c r="H102" s="43"/>
      <c r="I102" s="43"/>
      <c r="J102" s="43"/>
    </row>
    <row r="103" spans="7:10" x14ac:dyDescent="0.25">
      <c r="G103" s="43"/>
      <c r="H103" s="43"/>
      <c r="I103" s="43"/>
      <c r="J103" s="43"/>
    </row>
    <row r="104" spans="7:10" x14ac:dyDescent="0.25">
      <c r="G104" s="43"/>
      <c r="H104" s="43"/>
      <c r="I104" s="43"/>
      <c r="J104" s="43"/>
    </row>
    <row r="105" spans="7:10" x14ac:dyDescent="0.25">
      <c r="G105" s="43"/>
      <c r="H105" s="43"/>
      <c r="I105" s="43"/>
      <c r="J105" s="43"/>
    </row>
    <row r="106" spans="7:10" x14ac:dyDescent="0.25">
      <c r="G106" s="43"/>
      <c r="H106" s="43"/>
      <c r="I106" s="43"/>
      <c r="J106" s="43"/>
    </row>
    <row r="107" spans="7:10" x14ac:dyDescent="0.25">
      <c r="G107" s="43"/>
      <c r="H107" s="43"/>
      <c r="I107" s="43"/>
      <c r="J107" s="43"/>
    </row>
    <row r="108" spans="7:10" x14ac:dyDescent="0.25">
      <c r="G108" s="43"/>
      <c r="H108" s="43"/>
      <c r="I108" s="43"/>
      <c r="J108" s="43"/>
    </row>
    <row r="109" spans="7:10" x14ac:dyDescent="0.25">
      <c r="G109" s="43"/>
      <c r="H109" s="43"/>
      <c r="I109" s="43"/>
      <c r="J109" s="43"/>
    </row>
    <row r="110" spans="7:10" x14ac:dyDescent="0.25">
      <c r="G110" s="43"/>
      <c r="H110" s="43"/>
      <c r="I110" s="43"/>
      <c r="J110" s="43"/>
    </row>
    <row r="111" spans="7:10" x14ac:dyDescent="0.25">
      <c r="G111" s="43"/>
      <c r="H111" s="43"/>
      <c r="I111" s="43"/>
      <c r="J111" s="43"/>
    </row>
    <row r="112" spans="7:10" x14ac:dyDescent="0.25">
      <c r="G112" s="43"/>
      <c r="H112" s="43"/>
      <c r="I112" s="43"/>
      <c r="J112" s="43"/>
    </row>
    <row r="113" spans="7:10" x14ac:dyDescent="0.25">
      <c r="G113" s="43"/>
      <c r="H113" s="43"/>
      <c r="I113" s="43"/>
      <c r="J113" s="43"/>
    </row>
    <row r="114" spans="7:10" x14ac:dyDescent="0.25">
      <c r="G114" s="43"/>
      <c r="H114" s="43"/>
      <c r="I114" s="43"/>
      <c r="J114" s="43"/>
    </row>
    <row r="115" spans="7:10" x14ac:dyDescent="0.25">
      <c r="G115" s="43"/>
      <c r="H115" s="43"/>
      <c r="I115" s="43"/>
      <c r="J115" s="43"/>
    </row>
    <row r="116" spans="7:10" x14ac:dyDescent="0.25">
      <c r="G116" s="43"/>
      <c r="H116" s="43"/>
      <c r="I116" s="43"/>
      <c r="J116" s="43"/>
    </row>
    <row r="117" spans="7:10" x14ac:dyDescent="0.25">
      <c r="G117" s="43"/>
      <c r="H117" s="43"/>
      <c r="I117" s="43"/>
      <c r="J117" s="43"/>
    </row>
    <row r="118" spans="7:10" x14ac:dyDescent="0.25">
      <c r="G118" s="43"/>
      <c r="H118" s="43"/>
      <c r="I118" s="43"/>
      <c r="J118" s="43"/>
    </row>
    <row r="119" spans="7:10" x14ac:dyDescent="0.25">
      <c r="G119" s="43"/>
      <c r="H119" s="43"/>
      <c r="I119" s="43"/>
      <c r="J119" s="43"/>
    </row>
    <row r="120" spans="7:10" x14ac:dyDescent="0.25">
      <c r="G120" s="43"/>
      <c r="H120" s="43"/>
      <c r="I120" s="43"/>
      <c r="J120" s="43"/>
    </row>
    <row r="121" spans="7:10" x14ac:dyDescent="0.25">
      <c r="G121" s="43"/>
      <c r="H121" s="43"/>
      <c r="I121" s="43"/>
      <c r="J121" s="43"/>
    </row>
    <row r="122" spans="7:10" x14ac:dyDescent="0.25">
      <c r="G122" s="43"/>
      <c r="H122" s="43"/>
      <c r="I122" s="43"/>
      <c r="J122" s="43"/>
    </row>
    <row r="123" spans="7:10" x14ac:dyDescent="0.25">
      <c r="G123" s="43"/>
      <c r="H123" s="43"/>
      <c r="I123" s="43"/>
      <c r="J123" s="43"/>
    </row>
    <row r="124" spans="7:10" x14ac:dyDescent="0.25">
      <c r="G124" s="43"/>
      <c r="H124" s="43"/>
      <c r="I124" s="43"/>
      <c r="J124" s="43"/>
    </row>
    <row r="125" spans="7:10" x14ac:dyDescent="0.25">
      <c r="G125" s="43"/>
      <c r="H125" s="43"/>
      <c r="I125" s="43"/>
      <c r="J125" s="43"/>
    </row>
    <row r="126" spans="7:10" x14ac:dyDescent="0.25">
      <c r="G126" s="43"/>
      <c r="H126" s="43"/>
      <c r="I126" s="43"/>
      <c r="J126" s="43"/>
    </row>
    <row r="127" spans="7:10" x14ac:dyDescent="0.25">
      <c r="G127" s="43"/>
      <c r="H127" s="43"/>
      <c r="I127" s="43"/>
      <c r="J127" s="43"/>
    </row>
    <row r="128" spans="7:10" x14ac:dyDescent="0.25">
      <c r="G128" s="43"/>
      <c r="H128" s="43"/>
      <c r="I128" s="43"/>
      <c r="J128" s="43"/>
    </row>
    <row r="129" spans="7:10" x14ac:dyDescent="0.25">
      <c r="G129" s="43"/>
      <c r="H129" s="43"/>
      <c r="I129" s="43"/>
      <c r="J129" s="43"/>
    </row>
    <row r="130" spans="7:10" x14ac:dyDescent="0.25">
      <c r="G130" s="43"/>
      <c r="H130" s="43"/>
      <c r="I130" s="43"/>
      <c r="J130" s="43"/>
    </row>
    <row r="131" spans="7:10" x14ac:dyDescent="0.25">
      <c r="G131" s="43"/>
      <c r="H131" s="43"/>
      <c r="I131" s="43"/>
      <c r="J131" s="43"/>
    </row>
    <row r="132" spans="7:10" x14ac:dyDescent="0.25">
      <c r="G132" s="43"/>
      <c r="H132" s="43"/>
      <c r="I132" s="43"/>
      <c r="J132" s="43"/>
    </row>
    <row r="133" spans="7:10" x14ac:dyDescent="0.25">
      <c r="G133" s="43"/>
      <c r="H133" s="43"/>
      <c r="I133" s="43"/>
      <c r="J133" s="43"/>
    </row>
    <row r="134" spans="7:10" x14ac:dyDescent="0.25">
      <c r="G134" s="43"/>
      <c r="H134" s="43"/>
      <c r="I134" s="43"/>
      <c r="J134" s="43"/>
    </row>
    <row r="135" spans="7:10" x14ac:dyDescent="0.25">
      <c r="G135" s="43"/>
      <c r="H135" s="43"/>
      <c r="I135" s="43"/>
      <c r="J135" s="43"/>
    </row>
    <row r="136" spans="7:10" x14ac:dyDescent="0.25">
      <c r="G136" s="43"/>
      <c r="H136" s="43"/>
      <c r="I136" s="43"/>
      <c r="J136" s="43"/>
    </row>
    <row r="137" spans="7:10" x14ac:dyDescent="0.25">
      <c r="G137" s="43"/>
      <c r="H137" s="43"/>
      <c r="I137" s="43"/>
      <c r="J137" s="43"/>
    </row>
    <row r="138" spans="7:10" x14ac:dyDescent="0.25">
      <c r="G138" s="43"/>
      <c r="H138" s="43"/>
      <c r="I138" s="43"/>
      <c r="J138" s="43"/>
    </row>
    <row r="139" spans="7:10" x14ac:dyDescent="0.25">
      <c r="G139" s="43"/>
      <c r="H139" s="43"/>
      <c r="I139" s="43"/>
      <c r="J139" s="43"/>
    </row>
    <row r="140" spans="7:10" x14ac:dyDescent="0.25">
      <c r="G140" s="43"/>
      <c r="H140" s="43"/>
      <c r="I140" s="43"/>
      <c r="J140" s="43"/>
    </row>
    <row r="141" spans="7:10" x14ac:dyDescent="0.25">
      <c r="G141" s="43"/>
      <c r="H141" s="43"/>
      <c r="I141" s="43"/>
      <c r="J141" s="43"/>
    </row>
    <row r="142" spans="7:10" x14ac:dyDescent="0.25">
      <c r="G142" s="43"/>
      <c r="H142" s="43"/>
      <c r="I142" s="43"/>
      <c r="J142" s="43"/>
    </row>
    <row r="143" spans="7:10" x14ac:dyDescent="0.25">
      <c r="G143" s="43"/>
      <c r="H143" s="43"/>
      <c r="I143" s="43"/>
      <c r="J143" s="43"/>
    </row>
    <row r="144" spans="7:10" x14ac:dyDescent="0.25">
      <c r="G144" s="43"/>
      <c r="H144" s="43"/>
      <c r="I144" s="43"/>
      <c r="J144" s="43"/>
    </row>
    <row r="145" spans="7:10" x14ac:dyDescent="0.25">
      <c r="G145" s="43"/>
      <c r="H145" s="43"/>
      <c r="I145" s="43"/>
      <c r="J145" s="43"/>
    </row>
    <row r="146" spans="7:10" x14ac:dyDescent="0.25">
      <c r="G146" s="43"/>
      <c r="H146" s="43"/>
      <c r="I146" s="43"/>
      <c r="J146" s="43"/>
    </row>
    <row r="147" spans="7:10" x14ac:dyDescent="0.25">
      <c r="G147" s="43"/>
      <c r="H147" s="43"/>
      <c r="I147" s="43"/>
      <c r="J147" s="43"/>
    </row>
    <row r="148" spans="7:10" x14ac:dyDescent="0.25">
      <c r="G148" s="43"/>
      <c r="H148" s="43"/>
      <c r="I148" s="43"/>
      <c r="J148" s="43"/>
    </row>
    <row r="149" spans="7:10" x14ac:dyDescent="0.25">
      <c r="G149" s="43"/>
      <c r="H149" s="43"/>
      <c r="I149" s="43"/>
      <c r="J149" s="43"/>
    </row>
    <row r="150" spans="7:10" x14ac:dyDescent="0.25">
      <c r="G150" s="43"/>
      <c r="H150" s="43"/>
      <c r="I150" s="43"/>
      <c r="J150" s="43"/>
    </row>
    <row r="151" spans="7:10" x14ac:dyDescent="0.25">
      <c r="G151" s="43"/>
      <c r="H151" s="43"/>
      <c r="I151" s="43"/>
      <c r="J151" s="43"/>
    </row>
    <row r="152" spans="7:10" x14ac:dyDescent="0.25">
      <c r="G152" s="43"/>
      <c r="H152" s="43"/>
      <c r="I152" s="43"/>
      <c r="J152" s="43"/>
    </row>
    <row r="153" spans="7:10" x14ac:dyDescent="0.25">
      <c r="G153" s="43"/>
      <c r="H153" s="43"/>
      <c r="I153" s="43"/>
      <c r="J153" s="43"/>
    </row>
    <row r="154" spans="7:10" x14ac:dyDescent="0.25">
      <c r="G154" s="43"/>
      <c r="H154" s="43"/>
      <c r="I154" s="43"/>
      <c r="J154" s="43"/>
    </row>
    <row r="155" spans="7:10" x14ac:dyDescent="0.25">
      <c r="G155" s="43"/>
      <c r="H155" s="43"/>
      <c r="I155" s="43"/>
      <c r="J155" s="43"/>
    </row>
    <row r="156" spans="7:10" x14ac:dyDescent="0.25">
      <c r="G156" s="43"/>
      <c r="H156" s="43"/>
      <c r="I156" s="43"/>
      <c r="J156" s="43"/>
    </row>
    <row r="157" spans="7:10" x14ac:dyDescent="0.25">
      <c r="G157" s="43"/>
      <c r="H157" s="43"/>
      <c r="I157" s="43"/>
      <c r="J157" s="43"/>
    </row>
    <row r="158" spans="7:10" x14ac:dyDescent="0.25">
      <c r="G158" s="43"/>
      <c r="H158" s="43"/>
      <c r="I158" s="43"/>
      <c r="J158" s="43"/>
    </row>
    <row r="159" spans="7:10" x14ac:dyDescent="0.25">
      <c r="G159" s="43"/>
      <c r="H159" s="43"/>
      <c r="I159" s="43"/>
      <c r="J159" s="43"/>
    </row>
    <row r="160" spans="7:10" x14ac:dyDescent="0.25">
      <c r="G160" s="43"/>
      <c r="H160" s="43"/>
      <c r="I160" s="43"/>
      <c r="J160" s="43"/>
    </row>
    <row r="161" spans="7:10" x14ac:dyDescent="0.25">
      <c r="G161" s="43"/>
      <c r="H161" s="43"/>
      <c r="I161" s="43"/>
      <c r="J161" s="43"/>
    </row>
    <row r="162" spans="7:10" x14ac:dyDescent="0.25">
      <c r="G162" s="43"/>
      <c r="H162" s="43"/>
      <c r="I162" s="43"/>
      <c r="J162" s="43"/>
    </row>
    <row r="163" spans="7:10" x14ac:dyDescent="0.25">
      <c r="G163" s="43"/>
      <c r="H163" s="43"/>
      <c r="I163" s="43"/>
      <c r="J163" s="43"/>
    </row>
    <row r="164" spans="7:10" x14ac:dyDescent="0.25">
      <c r="G164" s="43"/>
      <c r="H164" s="43"/>
      <c r="I164" s="43"/>
      <c r="J164" s="43"/>
    </row>
    <row r="165" spans="7:10" x14ac:dyDescent="0.25">
      <c r="G165" s="43"/>
      <c r="H165" s="43"/>
      <c r="I165" s="43"/>
      <c r="J165" s="43"/>
    </row>
    <row r="166" spans="7:10" x14ac:dyDescent="0.25">
      <c r="G166" s="43"/>
      <c r="H166" s="43"/>
      <c r="I166" s="43"/>
      <c r="J166" s="43"/>
    </row>
    <row r="167" spans="7:10" x14ac:dyDescent="0.25">
      <c r="G167" s="43"/>
      <c r="H167" s="43"/>
      <c r="I167" s="43"/>
      <c r="J167" s="43"/>
    </row>
    <row r="168" spans="7:10" x14ac:dyDescent="0.25">
      <c r="G168" s="43"/>
      <c r="H168" s="43"/>
      <c r="I168" s="43"/>
      <c r="J168" s="43"/>
    </row>
    <row r="169" spans="7:10" x14ac:dyDescent="0.25">
      <c r="G169" s="43"/>
      <c r="H169" s="43"/>
      <c r="I169" s="43"/>
      <c r="J169" s="43"/>
    </row>
    <row r="170" spans="7:10" x14ac:dyDescent="0.25">
      <c r="G170" s="43"/>
      <c r="H170" s="43"/>
      <c r="I170" s="43"/>
      <c r="J170" s="43"/>
    </row>
    <row r="171" spans="7:10" x14ac:dyDescent="0.25">
      <c r="G171" s="43"/>
      <c r="H171" s="43"/>
      <c r="I171" s="43"/>
      <c r="J171" s="43"/>
    </row>
    <row r="172" spans="7:10" x14ac:dyDescent="0.25">
      <c r="G172" s="43"/>
      <c r="H172" s="43"/>
      <c r="I172" s="43"/>
      <c r="J172" s="43"/>
    </row>
    <row r="173" spans="7:10" x14ac:dyDescent="0.25">
      <c r="G173" s="43"/>
      <c r="H173" s="43"/>
      <c r="I173" s="43"/>
      <c r="J173" s="43"/>
    </row>
    <row r="174" spans="7:10" x14ac:dyDescent="0.25">
      <c r="G174" s="43"/>
      <c r="H174" s="43"/>
      <c r="I174" s="43"/>
      <c r="J174" s="43"/>
    </row>
    <row r="175" spans="7:10" x14ac:dyDescent="0.25">
      <c r="G175" s="43"/>
      <c r="H175" s="43"/>
      <c r="I175" s="43"/>
      <c r="J175" s="43"/>
    </row>
    <row r="176" spans="7:10" x14ac:dyDescent="0.25">
      <c r="G176" s="43"/>
      <c r="H176" s="43"/>
      <c r="I176" s="43"/>
      <c r="J176" s="43"/>
    </row>
    <row r="177" spans="7:10" x14ac:dyDescent="0.25">
      <c r="G177" s="43"/>
      <c r="H177" s="43"/>
      <c r="I177" s="43"/>
      <c r="J177" s="43"/>
    </row>
    <row r="178" spans="7:10" x14ac:dyDescent="0.25">
      <c r="G178" s="43"/>
      <c r="H178" s="43"/>
      <c r="I178" s="43"/>
      <c r="J178" s="43"/>
    </row>
    <row r="179" spans="7:10" x14ac:dyDescent="0.25">
      <c r="G179" s="43"/>
      <c r="H179" s="43"/>
      <c r="I179" s="43"/>
      <c r="J179" s="43"/>
    </row>
    <row r="180" spans="7:10" x14ac:dyDescent="0.25">
      <c r="G180" s="43"/>
      <c r="H180" s="43"/>
      <c r="I180" s="43"/>
      <c r="J180" s="43"/>
    </row>
    <row r="181" spans="7:10" x14ac:dyDescent="0.25">
      <c r="G181" s="43"/>
      <c r="H181" s="43"/>
      <c r="I181" s="43"/>
      <c r="J181" s="43"/>
    </row>
    <row r="182" spans="7:10" x14ac:dyDescent="0.25">
      <c r="G182" s="43"/>
      <c r="H182" s="43"/>
      <c r="I182" s="43"/>
      <c r="J182" s="43"/>
    </row>
    <row r="183" spans="7:10" x14ac:dyDescent="0.25">
      <c r="G183" s="43"/>
      <c r="H183" s="43"/>
      <c r="I183" s="43"/>
      <c r="J183" s="43"/>
    </row>
    <row r="184" spans="7:10" x14ac:dyDescent="0.25">
      <c r="G184" s="43"/>
      <c r="H184" s="43"/>
      <c r="I184" s="43"/>
      <c r="J184" s="43"/>
    </row>
    <row r="185" spans="7:10" x14ac:dyDescent="0.25">
      <c r="G185" s="43"/>
      <c r="H185" s="43"/>
      <c r="I185" s="43"/>
      <c r="J185" s="43"/>
    </row>
    <row r="186" spans="7:10" x14ac:dyDescent="0.25">
      <c r="G186" s="43"/>
      <c r="H186" s="43"/>
      <c r="I186" s="43"/>
      <c r="J186" s="43"/>
    </row>
    <row r="187" spans="7:10" x14ac:dyDescent="0.25">
      <c r="G187" s="43"/>
      <c r="H187" s="43"/>
      <c r="I187" s="43"/>
      <c r="J187" s="43"/>
    </row>
    <row r="188" spans="7:10" x14ac:dyDescent="0.25">
      <c r="G188" s="43"/>
      <c r="H188" s="43"/>
      <c r="I188" s="43"/>
      <c r="J188" s="43"/>
    </row>
    <row r="189" spans="7:10" x14ac:dyDescent="0.25">
      <c r="G189" s="43"/>
      <c r="H189" s="43"/>
      <c r="I189" s="43"/>
      <c r="J189" s="43"/>
    </row>
    <row r="190" spans="7:10" x14ac:dyDescent="0.25">
      <c r="G190" s="43"/>
      <c r="H190" s="43"/>
      <c r="I190" s="43"/>
      <c r="J190" s="43"/>
    </row>
    <row r="191" spans="7:10" x14ac:dyDescent="0.25">
      <c r="G191" s="43"/>
      <c r="H191" s="43"/>
      <c r="I191" s="43"/>
      <c r="J191" s="43"/>
    </row>
    <row r="192" spans="7:10" x14ac:dyDescent="0.25">
      <c r="G192" s="43"/>
      <c r="H192" s="43"/>
      <c r="I192" s="43"/>
      <c r="J192" s="43"/>
    </row>
    <row r="193" spans="7:10" x14ac:dyDescent="0.25">
      <c r="G193" s="43"/>
      <c r="H193" s="43"/>
      <c r="I193" s="43"/>
      <c r="J193" s="43"/>
    </row>
    <row r="194" spans="7:10" x14ac:dyDescent="0.25">
      <c r="G194" s="43"/>
      <c r="H194" s="43"/>
      <c r="I194" s="43"/>
      <c r="J194" s="43"/>
    </row>
    <row r="195" spans="7:10" x14ac:dyDescent="0.25">
      <c r="G195" s="43"/>
      <c r="H195" s="43"/>
      <c r="I195" s="43"/>
      <c r="J195" s="43"/>
    </row>
    <row r="196" spans="7:10" x14ac:dyDescent="0.25">
      <c r="G196" s="43"/>
      <c r="H196" s="43"/>
      <c r="I196" s="43"/>
      <c r="J196" s="43"/>
    </row>
    <row r="197" spans="7:10" x14ac:dyDescent="0.25">
      <c r="G197" s="43"/>
      <c r="H197" s="43"/>
      <c r="I197" s="43"/>
      <c r="J197" s="43"/>
    </row>
    <row r="198" spans="7:10" x14ac:dyDescent="0.25">
      <c r="G198" s="43"/>
      <c r="H198" s="43"/>
      <c r="I198" s="43"/>
      <c r="J198" s="43"/>
    </row>
    <row r="199" spans="7:10" x14ac:dyDescent="0.25">
      <c r="G199" s="43"/>
      <c r="H199" s="43"/>
      <c r="I199" s="43"/>
      <c r="J199" s="43"/>
    </row>
    <row r="200" spans="7:10" x14ac:dyDescent="0.25">
      <c r="G200" s="43"/>
      <c r="H200" s="43"/>
      <c r="I200" s="43"/>
      <c r="J200" s="43"/>
    </row>
    <row r="201" spans="7:10" x14ac:dyDescent="0.25">
      <c r="G201" s="43"/>
      <c r="H201" s="43"/>
      <c r="I201" s="43"/>
      <c r="J201" s="43"/>
    </row>
    <row r="202" spans="7:10" x14ac:dyDescent="0.25">
      <c r="G202" s="43"/>
      <c r="H202" s="43"/>
      <c r="I202" s="43"/>
      <c r="J202" s="43"/>
    </row>
    <row r="203" spans="7:10" x14ac:dyDescent="0.25">
      <c r="G203" s="43"/>
      <c r="H203" s="43"/>
      <c r="I203" s="43"/>
      <c r="J203" s="43"/>
    </row>
    <row r="204" spans="7:10" x14ac:dyDescent="0.25">
      <c r="G204" s="43"/>
      <c r="H204" s="43"/>
      <c r="I204" s="43"/>
      <c r="J204" s="43"/>
    </row>
    <row r="205" spans="7:10" x14ac:dyDescent="0.25">
      <c r="G205" s="43"/>
      <c r="H205" s="43"/>
      <c r="I205" s="43"/>
      <c r="J205" s="43"/>
    </row>
    <row r="206" spans="7:10" x14ac:dyDescent="0.25">
      <c r="G206" s="43"/>
      <c r="H206" s="43"/>
      <c r="I206" s="43"/>
      <c r="J206" s="43"/>
    </row>
    <row r="207" spans="7:10" x14ac:dyDescent="0.25">
      <c r="G207" s="43"/>
      <c r="H207" s="43"/>
      <c r="I207" s="43"/>
      <c r="J207" s="43"/>
    </row>
    <row r="208" spans="7:10" x14ac:dyDescent="0.25">
      <c r="G208" s="43"/>
      <c r="H208" s="43"/>
      <c r="I208" s="43"/>
      <c r="J208" s="43"/>
    </row>
    <row r="209" spans="7:10" x14ac:dyDescent="0.25">
      <c r="G209" s="43"/>
      <c r="H209" s="43"/>
      <c r="I209" s="43"/>
      <c r="J209" s="43"/>
    </row>
    <row r="210" spans="7:10" x14ac:dyDescent="0.25">
      <c r="G210" s="43"/>
      <c r="H210" s="43"/>
      <c r="I210" s="43"/>
      <c r="J210" s="43"/>
    </row>
    <row r="211" spans="7:10" x14ac:dyDescent="0.25">
      <c r="G211" s="43"/>
      <c r="H211" s="43"/>
      <c r="I211" s="43"/>
      <c r="J211" s="43"/>
    </row>
    <row r="212" spans="7:10" x14ac:dyDescent="0.25">
      <c r="G212" s="43"/>
      <c r="H212" s="43"/>
      <c r="I212" s="43"/>
      <c r="J212" s="43"/>
    </row>
    <row r="213" spans="7:10" x14ac:dyDescent="0.25">
      <c r="G213" s="43"/>
      <c r="H213" s="43"/>
      <c r="I213" s="43"/>
      <c r="J213" s="43"/>
    </row>
    <row r="214" spans="7:10" x14ac:dyDescent="0.25">
      <c r="G214" s="43"/>
      <c r="H214" s="43"/>
      <c r="I214" s="43"/>
      <c r="J214" s="43"/>
    </row>
    <row r="215" spans="7:10" x14ac:dyDescent="0.25">
      <c r="G215" s="43"/>
      <c r="H215" s="43"/>
      <c r="I215" s="43"/>
      <c r="J215" s="43"/>
    </row>
    <row r="216" spans="7:10" x14ac:dyDescent="0.25">
      <c r="G216" s="43"/>
      <c r="H216" s="43"/>
      <c r="I216" s="43"/>
      <c r="J216" s="43"/>
    </row>
    <row r="217" spans="7:10" x14ac:dyDescent="0.25">
      <c r="G217" s="43"/>
      <c r="H217" s="43"/>
      <c r="I217" s="43"/>
      <c r="J217" s="43"/>
    </row>
    <row r="218" spans="7:10" x14ac:dyDescent="0.25">
      <c r="G218" s="43"/>
      <c r="H218" s="43"/>
      <c r="I218" s="43"/>
      <c r="J218" s="43"/>
    </row>
    <row r="219" spans="7:10" x14ac:dyDescent="0.25">
      <c r="G219" s="43"/>
      <c r="H219" s="43"/>
      <c r="I219" s="43"/>
      <c r="J219" s="43"/>
    </row>
    <row r="220" spans="7:10" x14ac:dyDescent="0.25">
      <c r="G220" s="43"/>
      <c r="H220" s="43"/>
      <c r="I220" s="43"/>
      <c r="J220" s="43"/>
    </row>
    <row r="221" spans="7:10" x14ac:dyDescent="0.25">
      <c r="G221" s="43"/>
      <c r="H221" s="43"/>
      <c r="I221" s="43"/>
      <c r="J221" s="43"/>
    </row>
    <row r="222" spans="7:10" x14ac:dyDescent="0.25">
      <c r="G222" s="43"/>
      <c r="H222" s="43"/>
      <c r="I222" s="43"/>
      <c r="J222" s="43"/>
    </row>
    <row r="223" spans="7:10" x14ac:dyDescent="0.25">
      <c r="G223" s="43"/>
      <c r="H223" s="43"/>
      <c r="I223" s="43"/>
      <c r="J223" s="43"/>
    </row>
    <row r="224" spans="7:10" x14ac:dyDescent="0.25">
      <c r="G224" s="43"/>
      <c r="H224" s="43"/>
      <c r="I224" s="43"/>
      <c r="J224" s="43"/>
    </row>
    <row r="225" spans="7:10" x14ac:dyDescent="0.25">
      <c r="G225" s="43"/>
      <c r="H225" s="43"/>
      <c r="I225" s="43"/>
      <c r="J225" s="43"/>
    </row>
    <row r="226" spans="7:10" x14ac:dyDescent="0.25">
      <c r="G226" s="43"/>
      <c r="H226" s="43"/>
      <c r="I226" s="43"/>
      <c r="J226" s="43"/>
    </row>
    <row r="227" spans="7:10" x14ac:dyDescent="0.25">
      <c r="G227" s="43"/>
      <c r="H227" s="43"/>
      <c r="I227" s="43"/>
      <c r="J227" s="43"/>
    </row>
    <row r="228" spans="7:10" x14ac:dyDescent="0.25">
      <c r="G228" s="43"/>
      <c r="H228" s="43"/>
      <c r="I228" s="43"/>
      <c r="J228" s="43"/>
    </row>
    <row r="229" spans="7:10" x14ac:dyDescent="0.25">
      <c r="G229" s="43"/>
      <c r="H229" s="43"/>
      <c r="I229" s="43"/>
      <c r="J229" s="43"/>
    </row>
    <row r="230" spans="7:10" x14ac:dyDescent="0.25">
      <c r="G230" s="43"/>
      <c r="H230" s="43"/>
      <c r="I230" s="43"/>
      <c r="J230" s="43"/>
    </row>
    <row r="231" spans="7:10" x14ac:dyDescent="0.25">
      <c r="G231" s="43"/>
      <c r="H231" s="43"/>
      <c r="I231" s="43"/>
      <c r="J231" s="43"/>
    </row>
    <row r="232" spans="7:10" x14ac:dyDescent="0.25">
      <c r="G232" s="43"/>
      <c r="H232" s="43"/>
      <c r="I232" s="43"/>
      <c r="J232" s="43"/>
    </row>
    <row r="233" spans="7:10" x14ac:dyDescent="0.25">
      <c r="G233" s="43"/>
      <c r="H233" s="43"/>
      <c r="I233" s="43"/>
      <c r="J233" s="43"/>
    </row>
    <row r="234" spans="7:10" x14ac:dyDescent="0.25">
      <c r="G234" s="43"/>
      <c r="H234" s="43"/>
      <c r="I234" s="43"/>
      <c r="J234" s="43"/>
    </row>
    <row r="235" spans="7:10" x14ac:dyDescent="0.25">
      <c r="G235" s="43"/>
      <c r="H235" s="43"/>
      <c r="I235" s="43"/>
      <c r="J235" s="43"/>
    </row>
    <row r="236" spans="7:10" x14ac:dyDescent="0.25">
      <c r="G236" s="43"/>
      <c r="H236" s="43"/>
      <c r="I236" s="43"/>
      <c r="J236" s="43"/>
    </row>
    <row r="237" spans="7:10" x14ac:dyDescent="0.25">
      <c r="G237" s="43"/>
      <c r="H237" s="43"/>
      <c r="I237" s="43"/>
      <c r="J237" s="43"/>
    </row>
    <row r="238" spans="7:10" x14ac:dyDescent="0.25">
      <c r="G238" s="43"/>
      <c r="H238" s="43"/>
      <c r="I238" s="43"/>
      <c r="J238" s="43"/>
    </row>
    <row r="239" spans="7:10" x14ac:dyDescent="0.25">
      <c r="G239" s="43"/>
      <c r="H239" s="43"/>
      <c r="I239" s="43"/>
      <c r="J239" s="43"/>
    </row>
    <row r="240" spans="7:10" x14ac:dyDescent="0.25">
      <c r="G240" s="43"/>
      <c r="H240" s="43"/>
      <c r="I240" s="43"/>
      <c r="J240" s="43"/>
    </row>
    <row r="241" spans="7:10" x14ac:dyDescent="0.25">
      <c r="G241" s="43"/>
      <c r="H241" s="43"/>
      <c r="I241" s="43"/>
      <c r="J241" s="43"/>
    </row>
    <row r="242" spans="7:10" x14ac:dyDescent="0.25">
      <c r="G242" s="43"/>
      <c r="H242" s="43"/>
      <c r="I242" s="43"/>
      <c r="J242" s="43"/>
    </row>
    <row r="243" spans="7:10" x14ac:dyDescent="0.25">
      <c r="G243" s="43"/>
      <c r="H243" s="43"/>
      <c r="I243" s="43"/>
      <c r="J243" s="43"/>
    </row>
    <row r="244" spans="7:10" x14ac:dyDescent="0.25">
      <c r="G244" s="43"/>
      <c r="H244" s="43"/>
      <c r="I244" s="43"/>
      <c r="J244" s="43"/>
    </row>
    <row r="245" spans="7:10" x14ac:dyDescent="0.25">
      <c r="G245" s="43"/>
      <c r="H245" s="43"/>
      <c r="I245" s="43"/>
      <c r="J245" s="43"/>
    </row>
    <row r="246" spans="7:10" x14ac:dyDescent="0.25">
      <c r="G246" s="43"/>
      <c r="H246" s="43"/>
      <c r="I246" s="43"/>
      <c r="J246" s="43"/>
    </row>
    <row r="247" spans="7:10" x14ac:dyDescent="0.25">
      <c r="G247" s="43"/>
      <c r="H247" s="43"/>
      <c r="I247" s="43"/>
      <c r="J247" s="43"/>
    </row>
    <row r="248" spans="7:10" x14ac:dyDescent="0.25">
      <c r="G248" s="43"/>
      <c r="H248" s="43"/>
      <c r="I248" s="43"/>
      <c r="J248" s="43"/>
    </row>
    <row r="249" spans="7:10" x14ac:dyDescent="0.25">
      <c r="G249" s="43"/>
      <c r="H249" s="43"/>
      <c r="I249" s="43"/>
      <c r="J249" s="43"/>
    </row>
    <row r="250" spans="7:10" x14ac:dyDescent="0.25">
      <c r="G250" s="43"/>
      <c r="H250" s="43"/>
      <c r="I250" s="43"/>
      <c r="J250" s="43"/>
    </row>
    <row r="251" spans="7:10" x14ac:dyDescent="0.25">
      <c r="G251" s="43"/>
      <c r="H251" s="43"/>
      <c r="I251" s="43"/>
      <c r="J251" s="43"/>
    </row>
    <row r="252" spans="7:10" x14ac:dyDescent="0.25">
      <c r="G252" s="43"/>
      <c r="H252" s="43"/>
      <c r="I252" s="43"/>
      <c r="J252" s="43"/>
    </row>
    <row r="253" spans="7:10" x14ac:dyDescent="0.25">
      <c r="G253" s="43"/>
      <c r="H253" s="43"/>
      <c r="I253" s="43"/>
      <c r="J253" s="43"/>
    </row>
    <row r="254" spans="7:10" x14ac:dyDescent="0.25">
      <c r="G254" s="43"/>
      <c r="H254" s="43"/>
      <c r="I254" s="43"/>
      <c r="J254" s="43"/>
    </row>
    <row r="255" spans="7:10" x14ac:dyDescent="0.25">
      <c r="G255" s="43"/>
      <c r="H255" s="43"/>
      <c r="I255" s="43"/>
      <c r="J255" s="43"/>
    </row>
    <row r="256" spans="7:10" x14ac:dyDescent="0.25">
      <c r="G256" s="43"/>
      <c r="H256" s="43"/>
      <c r="I256" s="43"/>
      <c r="J256" s="43"/>
    </row>
    <row r="257" spans="7:10" x14ac:dyDescent="0.25">
      <c r="G257" s="43"/>
      <c r="H257" s="43"/>
      <c r="I257" s="43"/>
      <c r="J257" s="43"/>
    </row>
    <row r="258" spans="7:10" x14ac:dyDescent="0.25">
      <c r="G258" s="43"/>
      <c r="H258" s="43"/>
      <c r="I258" s="43"/>
      <c r="J258" s="43"/>
    </row>
    <row r="259" spans="7:10" x14ac:dyDescent="0.25">
      <c r="G259" s="43"/>
      <c r="H259" s="43"/>
      <c r="I259" s="43"/>
      <c r="J259" s="43"/>
    </row>
    <row r="260" spans="7:10" x14ac:dyDescent="0.25">
      <c r="G260" s="43"/>
      <c r="H260" s="43"/>
      <c r="I260" s="43"/>
      <c r="J260" s="43"/>
    </row>
    <row r="261" spans="7:10" x14ac:dyDescent="0.25">
      <c r="G261" s="43"/>
      <c r="H261" s="43"/>
      <c r="I261" s="43"/>
      <c r="J261" s="43"/>
    </row>
    <row r="262" spans="7:10" x14ac:dyDescent="0.25">
      <c r="G262" s="43"/>
      <c r="H262" s="43"/>
      <c r="I262" s="43"/>
      <c r="J262" s="43"/>
    </row>
    <row r="263" spans="7:10" x14ac:dyDescent="0.25">
      <c r="G263" s="43"/>
      <c r="H263" s="43"/>
      <c r="I263" s="43"/>
      <c r="J263" s="43"/>
    </row>
    <row r="264" spans="7:10" x14ac:dyDescent="0.25">
      <c r="G264" s="43"/>
      <c r="H264" s="43"/>
      <c r="I264" s="43"/>
      <c r="J264" s="43"/>
    </row>
    <row r="265" spans="7:10" x14ac:dyDescent="0.25">
      <c r="G265" s="43"/>
      <c r="H265" s="43"/>
      <c r="I265" s="43"/>
      <c r="J265" s="43"/>
    </row>
    <row r="266" spans="7:10" x14ac:dyDescent="0.25">
      <c r="G266" s="43"/>
      <c r="H266" s="43"/>
      <c r="I266" s="43"/>
      <c r="J266" s="43"/>
    </row>
    <row r="267" spans="7:10" x14ac:dyDescent="0.25">
      <c r="G267" s="43"/>
      <c r="H267" s="43"/>
      <c r="I267" s="43"/>
      <c r="J267" s="43"/>
    </row>
    <row r="268" spans="7:10" x14ac:dyDescent="0.25">
      <c r="G268" s="43"/>
      <c r="H268" s="43"/>
      <c r="I268" s="43"/>
      <c r="J268" s="43"/>
    </row>
    <row r="269" spans="7:10" x14ac:dyDescent="0.25">
      <c r="G269" s="43"/>
      <c r="H269" s="43"/>
      <c r="I269" s="43"/>
      <c r="J269" s="43"/>
    </row>
    <row r="270" spans="7:10" x14ac:dyDescent="0.25">
      <c r="G270" s="43"/>
      <c r="H270" s="43"/>
      <c r="I270" s="43"/>
      <c r="J270" s="43"/>
    </row>
    <row r="271" spans="7:10" x14ac:dyDescent="0.25">
      <c r="G271" s="43"/>
      <c r="H271" s="43"/>
      <c r="I271" s="43"/>
      <c r="J271" s="43"/>
    </row>
    <row r="272" spans="7:10" x14ac:dyDescent="0.25">
      <c r="G272" s="43"/>
      <c r="H272" s="43"/>
      <c r="I272" s="43"/>
      <c r="J272" s="43"/>
    </row>
    <row r="273" spans="7:10" x14ac:dyDescent="0.25">
      <c r="G273" s="43"/>
      <c r="H273" s="43"/>
      <c r="I273" s="43"/>
      <c r="J273" s="43"/>
    </row>
    <row r="274" spans="7:10" x14ac:dyDescent="0.25">
      <c r="G274" s="43"/>
      <c r="H274" s="43"/>
      <c r="I274" s="43"/>
      <c r="J274" s="43"/>
    </row>
    <row r="275" spans="7:10" x14ac:dyDescent="0.25">
      <c r="G275" s="43"/>
      <c r="H275" s="43"/>
      <c r="I275" s="43"/>
      <c r="J275" s="43"/>
    </row>
    <row r="276" spans="7:10" x14ac:dyDescent="0.25">
      <c r="G276" s="43"/>
      <c r="H276" s="43"/>
      <c r="I276" s="43"/>
      <c r="J276" s="43"/>
    </row>
    <row r="277" spans="7:10" x14ac:dyDescent="0.25">
      <c r="G277" s="43"/>
      <c r="H277" s="43"/>
      <c r="I277" s="43"/>
      <c r="J277" s="43"/>
    </row>
    <row r="278" spans="7:10" x14ac:dyDescent="0.25">
      <c r="G278" s="43"/>
      <c r="H278" s="43"/>
      <c r="I278" s="43"/>
      <c r="J278" s="43"/>
    </row>
    <row r="279" spans="7:10" x14ac:dyDescent="0.25">
      <c r="G279" s="43"/>
      <c r="H279" s="43"/>
      <c r="I279" s="43"/>
      <c r="J279" s="43"/>
    </row>
    <row r="280" spans="7:10" x14ac:dyDescent="0.25">
      <c r="G280" s="43"/>
      <c r="H280" s="43"/>
      <c r="I280" s="43"/>
      <c r="J280" s="43"/>
    </row>
    <row r="281" spans="7:10" x14ac:dyDescent="0.25">
      <c r="G281" s="43"/>
      <c r="H281" s="43"/>
      <c r="I281" s="43"/>
      <c r="J281" s="43"/>
    </row>
    <row r="282" spans="7:10" x14ac:dyDescent="0.25">
      <c r="G282" s="43"/>
      <c r="H282" s="43"/>
      <c r="I282" s="43"/>
      <c r="J282" s="43"/>
    </row>
    <row r="283" spans="7:10" x14ac:dyDescent="0.25">
      <c r="G283" s="43"/>
      <c r="H283" s="43"/>
      <c r="I283" s="43"/>
      <c r="J283" s="43"/>
    </row>
    <row r="284" spans="7:10" x14ac:dyDescent="0.25">
      <c r="G284" s="43"/>
      <c r="H284" s="43"/>
      <c r="I284" s="43"/>
      <c r="J284" s="43"/>
    </row>
    <row r="285" spans="7:10" x14ac:dyDescent="0.25">
      <c r="G285" s="43"/>
      <c r="H285" s="43"/>
      <c r="I285" s="43"/>
      <c r="J285" s="43"/>
    </row>
    <row r="286" spans="7:10" x14ac:dyDescent="0.25">
      <c r="G286" s="43"/>
      <c r="H286" s="43"/>
      <c r="I286" s="43"/>
      <c r="J286" s="43"/>
    </row>
    <row r="287" spans="7:10" x14ac:dyDescent="0.25">
      <c r="G287" s="43"/>
      <c r="H287" s="43"/>
      <c r="I287" s="43"/>
      <c r="J287" s="43"/>
    </row>
    <row r="288" spans="7:10" x14ac:dyDescent="0.25">
      <c r="G288" s="43"/>
      <c r="H288" s="43"/>
      <c r="I288" s="43"/>
      <c r="J288" s="43"/>
    </row>
    <row r="289" spans="7:10" x14ac:dyDescent="0.25">
      <c r="G289" s="43"/>
      <c r="H289" s="43"/>
      <c r="I289" s="43"/>
      <c r="J289" s="43"/>
    </row>
    <row r="290" spans="7:10" x14ac:dyDescent="0.25">
      <c r="G290" s="43"/>
      <c r="H290" s="43"/>
      <c r="I290" s="43"/>
      <c r="J290" s="43"/>
    </row>
    <row r="291" spans="7:10" x14ac:dyDescent="0.25">
      <c r="G291" s="43"/>
      <c r="H291" s="43"/>
      <c r="I291" s="43"/>
      <c r="J291" s="43"/>
    </row>
    <row r="292" spans="7:10" x14ac:dyDescent="0.25">
      <c r="G292" s="43"/>
      <c r="H292" s="43"/>
      <c r="I292" s="43"/>
      <c r="J292" s="43"/>
    </row>
    <row r="293" spans="7:10" x14ac:dyDescent="0.25">
      <c r="G293" s="43"/>
      <c r="H293" s="43"/>
      <c r="I293" s="43"/>
      <c r="J293" s="43"/>
    </row>
    <row r="294" spans="7:10" x14ac:dyDescent="0.25">
      <c r="G294" s="43"/>
      <c r="H294" s="43"/>
      <c r="I294" s="43"/>
      <c r="J294" s="43"/>
    </row>
    <row r="295" spans="7:10" x14ac:dyDescent="0.25">
      <c r="G295" s="43"/>
      <c r="H295" s="43"/>
      <c r="I295" s="43"/>
      <c r="J295" s="43"/>
    </row>
    <row r="296" spans="7:10" x14ac:dyDescent="0.25">
      <c r="G296" s="43"/>
      <c r="H296" s="43"/>
      <c r="I296" s="43"/>
      <c r="J296" s="43"/>
    </row>
    <row r="297" spans="7:10" x14ac:dyDescent="0.25">
      <c r="G297" s="43"/>
      <c r="H297" s="43"/>
      <c r="I297" s="43"/>
      <c r="J297" s="43"/>
    </row>
    <row r="298" spans="7:10" x14ac:dyDescent="0.25">
      <c r="G298" s="43"/>
      <c r="H298" s="43"/>
      <c r="I298" s="43"/>
      <c r="J298" s="43"/>
    </row>
    <row r="299" spans="7:10" x14ac:dyDescent="0.25">
      <c r="G299" s="43"/>
      <c r="H299" s="43"/>
      <c r="I299" s="43"/>
      <c r="J299" s="43"/>
    </row>
    <row r="300" spans="7:10" x14ac:dyDescent="0.25">
      <c r="G300" s="43"/>
      <c r="H300" s="43"/>
      <c r="I300" s="43"/>
      <c r="J300" s="43"/>
    </row>
    <row r="301" spans="7:10" x14ac:dyDescent="0.25">
      <c r="G301" s="43"/>
      <c r="H301" s="43"/>
      <c r="I301" s="43"/>
      <c r="J301" s="43"/>
    </row>
    <row r="302" spans="7:10" x14ac:dyDescent="0.25">
      <c r="G302" s="43"/>
      <c r="H302" s="43"/>
      <c r="I302" s="43"/>
      <c r="J302" s="43"/>
    </row>
    <row r="303" spans="7:10" x14ac:dyDescent="0.25">
      <c r="G303" s="43"/>
      <c r="H303" s="43"/>
      <c r="I303" s="43"/>
      <c r="J303" s="43"/>
    </row>
    <row r="304" spans="7:10" x14ac:dyDescent="0.25">
      <c r="G304" s="43"/>
      <c r="H304" s="43"/>
      <c r="I304" s="43"/>
      <c r="J304" s="43"/>
    </row>
    <row r="305" spans="7:10" x14ac:dyDescent="0.25">
      <c r="G305" s="43"/>
      <c r="H305" s="43"/>
      <c r="I305" s="43"/>
      <c r="J305" s="43"/>
    </row>
    <row r="306" spans="7:10" x14ac:dyDescent="0.25">
      <c r="G306" s="43"/>
      <c r="H306" s="43"/>
      <c r="I306" s="43"/>
      <c r="J306" s="43"/>
    </row>
    <row r="307" spans="7:10" x14ac:dyDescent="0.25">
      <c r="G307" s="43"/>
      <c r="H307" s="43"/>
      <c r="I307" s="43"/>
      <c r="J307" s="43"/>
    </row>
    <row r="308" spans="7:10" x14ac:dyDescent="0.25">
      <c r="G308" s="43"/>
      <c r="H308" s="43"/>
      <c r="I308" s="43"/>
      <c r="J308" s="43"/>
    </row>
    <row r="309" spans="7:10" x14ac:dyDescent="0.25">
      <c r="G309" s="43"/>
      <c r="H309" s="43"/>
      <c r="I309" s="43"/>
      <c r="J309" s="43"/>
    </row>
    <row r="310" spans="7:10" x14ac:dyDescent="0.25">
      <c r="G310" s="43"/>
      <c r="H310" s="43"/>
      <c r="I310" s="43"/>
      <c r="J310" s="43"/>
    </row>
    <row r="311" spans="7:10" x14ac:dyDescent="0.25">
      <c r="G311" s="43"/>
      <c r="H311" s="43"/>
      <c r="I311" s="43"/>
      <c r="J311" s="43"/>
    </row>
    <row r="312" spans="7:10" x14ac:dyDescent="0.25">
      <c r="G312" s="43"/>
      <c r="H312" s="43"/>
      <c r="I312" s="43"/>
      <c r="J312" s="43"/>
    </row>
    <row r="313" spans="7:10" x14ac:dyDescent="0.25">
      <c r="G313" s="43"/>
      <c r="H313" s="43"/>
      <c r="I313" s="43"/>
      <c r="J313" s="43"/>
    </row>
    <row r="314" spans="7:10" x14ac:dyDescent="0.25">
      <c r="G314" s="43"/>
      <c r="H314" s="43"/>
      <c r="I314" s="43"/>
      <c r="J314" s="43"/>
    </row>
    <row r="315" spans="7:10" x14ac:dyDescent="0.25">
      <c r="G315" s="43"/>
      <c r="H315" s="43"/>
      <c r="I315" s="43"/>
      <c r="J315" s="43"/>
    </row>
    <row r="316" spans="7:10" x14ac:dyDescent="0.25">
      <c r="G316" s="43"/>
      <c r="H316" s="43"/>
      <c r="I316" s="43"/>
      <c r="J316" s="43"/>
    </row>
    <row r="317" spans="7:10" x14ac:dyDescent="0.25">
      <c r="G317" s="43"/>
      <c r="H317" s="43"/>
      <c r="I317" s="43"/>
      <c r="J317" s="43"/>
    </row>
    <row r="318" spans="7:10" x14ac:dyDescent="0.25">
      <c r="G318" s="43"/>
      <c r="H318" s="43"/>
      <c r="I318" s="43"/>
      <c r="J318" s="43"/>
    </row>
    <row r="319" spans="7:10" x14ac:dyDescent="0.25">
      <c r="G319" s="43"/>
      <c r="H319" s="43"/>
      <c r="I319" s="43"/>
      <c r="J319" s="43"/>
    </row>
    <row r="320" spans="7:10" x14ac:dyDescent="0.25">
      <c r="G320" s="43"/>
      <c r="H320" s="43"/>
      <c r="I320" s="43"/>
      <c r="J320" s="43"/>
    </row>
    <row r="321" spans="7:10" x14ac:dyDescent="0.25">
      <c r="G321" s="43"/>
      <c r="H321" s="43"/>
      <c r="I321" s="43"/>
      <c r="J321" s="43"/>
    </row>
    <row r="322" spans="7:10" x14ac:dyDescent="0.25">
      <c r="G322" s="43"/>
      <c r="H322" s="43"/>
      <c r="I322" s="43"/>
      <c r="J322" s="43"/>
    </row>
    <row r="323" spans="7:10" x14ac:dyDescent="0.25">
      <c r="G323" s="43"/>
      <c r="H323" s="43"/>
      <c r="I323" s="43"/>
      <c r="J323" s="43"/>
    </row>
    <row r="324" spans="7:10" x14ac:dyDescent="0.25">
      <c r="G324" s="43"/>
      <c r="H324" s="43"/>
      <c r="I324" s="43"/>
      <c r="J324" s="43"/>
    </row>
    <row r="325" spans="7:10" x14ac:dyDescent="0.25">
      <c r="G325" s="43"/>
      <c r="H325" s="43"/>
      <c r="I325" s="43"/>
      <c r="J325" s="43"/>
    </row>
    <row r="326" spans="7:10" x14ac:dyDescent="0.25">
      <c r="G326" s="43"/>
      <c r="H326" s="43"/>
      <c r="I326" s="43"/>
      <c r="J326" s="43"/>
    </row>
    <row r="327" spans="7:10" x14ac:dyDescent="0.25">
      <c r="G327" s="43"/>
      <c r="H327" s="43"/>
      <c r="I327" s="43"/>
      <c r="J327" s="43"/>
    </row>
    <row r="328" spans="7:10" x14ac:dyDescent="0.25">
      <c r="G328" s="43"/>
      <c r="H328" s="43"/>
      <c r="I328" s="43"/>
      <c r="J328" s="43"/>
    </row>
    <row r="329" spans="7:10" x14ac:dyDescent="0.25">
      <c r="G329" s="43"/>
      <c r="H329" s="43"/>
      <c r="I329" s="43"/>
      <c r="J329" s="43"/>
    </row>
    <row r="330" spans="7:10" x14ac:dyDescent="0.25">
      <c r="G330" s="43"/>
      <c r="H330" s="43"/>
      <c r="I330" s="43"/>
      <c r="J330" s="43"/>
    </row>
    <row r="331" spans="7:10" x14ac:dyDescent="0.25">
      <c r="G331" s="43"/>
      <c r="H331" s="43"/>
      <c r="I331" s="43"/>
      <c r="J331" s="43"/>
    </row>
    <row r="332" spans="7:10" x14ac:dyDescent="0.25">
      <c r="G332" s="43"/>
      <c r="H332" s="43"/>
      <c r="I332" s="43"/>
      <c r="J332" s="43"/>
    </row>
    <row r="333" spans="7:10" x14ac:dyDescent="0.25">
      <c r="G333" s="43"/>
      <c r="H333" s="43"/>
      <c r="I333" s="43"/>
      <c r="J333" s="43"/>
    </row>
    <row r="334" spans="7:10" x14ac:dyDescent="0.25">
      <c r="G334" s="43"/>
      <c r="H334" s="43"/>
      <c r="I334" s="43"/>
      <c r="J334" s="43"/>
    </row>
    <row r="335" spans="7:10" x14ac:dyDescent="0.25">
      <c r="G335" s="43"/>
      <c r="H335" s="43"/>
      <c r="I335" s="43"/>
      <c r="J335" s="43"/>
    </row>
    <row r="336" spans="7:10" x14ac:dyDescent="0.25">
      <c r="G336" s="43"/>
      <c r="H336" s="43"/>
      <c r="I336" s="43"/>
      <c r="J336" s="43"/>
    </row>
    <row r="337" spans="7:10" x14ac:dyDescent="0.25">
      <c r="G337" s="43"/>
      <c r="H337" s="43"/>
      <c r="I337" s="43"/>
      <c r="J337" s="43"/>
    </row>
    <row r="338" spans="7:10" x14ac:dyDescent="0.25">
      <c r="G338" s="43"/>
      <c r="H338" s="43"/>
      <c r="I338" s="43"/>
      <c r="J338" s="43"/>
    </row>
    <row r="339" spans="7:10" x14ac:dyDescent="0.25">
      <c r="G339" s="43"/>
      <c r="H339" s="43"/>
      <c r="I339" s="43"/>
      <c r="J339" s="43"/>
    </row>
    <row r="340" spans="7:10" x14ac:dyDescent="0.25">
      <c r="G340" s="43"/>
      <c r="H340" s="43"/>
      <c r="I340" s="43"/>
      <c r="J340" s="43"/>
    </row>
    <row r="341" spans="7:10" x14ac:dyDescent="0.25">
      <c r="G341" s="43"/>
      <c r="H341" s="43"/>
      <c r="I341" s="43"/>
      <c r="J341" s="43"/>
    </row>
    <row r="342" spans="7:10" x14ac:dyDescent="0.25">
      <c r="G342" s="43"/>
      <c r="H342" s="43"/>
      <c r="I342" s="43"/>
      <c r="J342" s="43"/>
    </row>
    <row r="343" spans="7:10" x14ac:dyDescent="0.25">
      <c r="G343" s="43"/>
      <c r="H343" s="43"/>
      <c r="I343" s="43"/>
      <c r="J343" s="43"/>
    </row>
    <row r="344" spans="7:10" x14ac:dyDescent="0.25">
      <c r="G344" s="43"/>
      <c r="H344" s="43"/>
      <c r="I344" s="43"/>
      <c r="J344" s="43"/>
    </row>
    <row r="345" spans="7:10" x14ac:dyDescent="0.25">
      <c r="G345" s="43"/>
      <c r="H345" s="43"/>
      <c r="I345" s="43"/>
      <c r="J345" s="43"/>
    </row>
    <row r="346" spans="7:10" x14ac:dyDescent="0.25">
      <c r="G346" s="43"/>
      <c r="H346" s="43"/>
      <c r="I346" s="43"/>
      <c r="J346" s="43"/>
    </row>
    <row r="347" spans="7:10" x14ac:dyDescent="0.25">
      <c r="G347" s="43"/>
      <c r="H347" s="43"/>
      <c r="I347" s="43"/>
      <c r="J347" s="43"/>
    </row>
    <row r="348" spans="7:10" x14ac:dyDescent="0.25">
      <c r="G348" s="43"/>
      <c r="H348" s="43"/>
      <c r="I348" s="43"/>
      <c r="J348" s="43"/>
    </row>
    <row r="349" spans="7:10" x14ac:dyDescent="0.25">
      <c r="G349" s="43"/>
      <c r="H349" s="43"/>
      <c r="I349" s="43"/>
      <c r="J349" s="43"/>
    </row>
    <row r="350" spans="7:10" x14ac:dyDescent="0.25">
      <c r="G350" s="43"/>
      <c r="H350" s="43"/>
      <c r="I350" s="43"/>
      <c r="J350" s="43"/>
    </row>
    <row r="351" spans="7:10" x14ac:dyDescent="0.25">
      <c r="G351" s="43"/>
      <c r="H351" s="43"/>
      <c r="I351" s="43"/>
      <c r="J351" s="43"/>
    </row>
    <row r="352" spans="7:10" x14ac:dyDescent="0.25">
      <c r="G352" s="43"/>
      <c r="H352" s="43"/>
      <c r="I352" s="43"/>
      <c r="J352" s="43"/>
    </row>
    <row r="353" spans="7:10" x14ac:dyDescent="0.25">
      <c r="G353" s="43"/>
      <c r="H353" s="43"/>
      <c r="I353" s="43"/>
      <c r="J353" s="43"/>
    </row>
    <row r="354" spans="7:10" x14ac:dyDescent="0.25">
      <c r="G354" s="43"/>
      <c r="H354" s="43"/>
      <c r="I354" s="43"/>
      <c r="J354" s="43"/>
    </row>
    <row r="355" spans="7:10" x14ac:dyDescent="0.25">
      <c r="G355" s="43"/>
      <c r="H355" s="43"/>
      <c r="I355" s="43"/>
      <c r="J355" s="43"/>
    </row>
    <row r="356" spans="7:10" x14ac:dyDescent="0.25">
      <c r="G356" s="43"/>
      <c r="H356" s="43"/>
      <c r="I356" s="43"/>
      <c r="J356" s="43"/>
    </row>
    <row r="357" spans="7:10" x14ac:dyDescent="0.25">
      <c r="G357" s="43"/>
      <c r="H357" s="43"/>
      <c r="I357" s="43"/>
      <c r="J357" s="43"/>
    </row>
    <row r="358" spans="7:10" x14ac:dyDescent="0.25">
      <c r="G358" s="43"/>
      <c r="H358" s="43"/>
      <c r="I358" s="43"/>
      <c r="J358" s="43"/>
    </row>
    <row r="359" spans="7:10" x14ac:dyDescent="0.25">
      <c r="G359" s="43"/>
      <c r="H359" s="43"/>
      <c r="I359" s="43"/>
      <c r="J359" s="43"/>
    </row>
    <row r="360" spans="7:10" x14ac:dyDescent="0.25">
      <c r="G360" s="43"/>
      <c r="H360" s="43"/>
      <c r="I360" s="43"/>
      <c r="J360" s="43"/>
    </row>
    <row r="361" spans="7:10" x14ac:dyDescent="0.25">
      <c r="G361" s="43"/>
      <c r="H361" s="43"/>
      <c r="I361" s="43"/>
      <c r="J361" s="43"/>
    </row>
    <row r="362" spans="7:10" x14ac:dyDescent="0.25">
      <c r="G362" s="43"/>
      <c r="H362" s="43"/>
      <c r="I362" s="43"/>
      <c r="J362" s="43"/>
    </row>
    <row r="363" spans="7:10" x14ac:dyDescent="0.25">
      <c r="G363" s="43"/>
      <c r="H363" s="43"/>
      <c r="I363" s="43"/>
      <c r="J363" s="43"/>
    </row>
    <row r="364" spans="7:10" x14ac:dyDescent="0.25">
      <c r="G364" s="43"/>
      <c r="H364" s="43"/>
      <c r="I364" s="43"/>
      <c r="J364" s="43"/>
    </row>
    <row r="365" spans="7:10" x14ac:dyDescent="0.25">
      <c r="G365" s="43"/>
      <c r="H365" s="43"/>
      <c r="I365" s="43"/>
      <c r="J365" s="43"/>
    </row>
    <row r="366" spans="7:10" x14ac:dyDescent="0.25">
      <c r="G366" s="43"/>
      <c r="H366" s="43"/>
      <c r="I366" s="43"/>
      <c r="J366" s="43"/>
    </row>
    <row r="367" spans="7:10" x14ac:dyDescent="0.25">
      <c r="G367" s="43"/>
      <c r="H367" s="43"/>
      <c r="I367" s="43"/>
      <c r="J367" s="43"/>
    </row>
    <row r="368" spans="7:10" x14ac:dyDescent="0.25">
      <c r="G368" s="43"/>
      <c r="H368" s="43"/>
      <c r="I368" s="43"/>
      <c r="J368" s="43"/>
    </row>
    <row r="369" spans="7:10" x14ac:dyDescent="0.25">
      <c r="G369" s="43"/>
      <c r="H369" s="43"/>
      <c r="I369" s="43"/>
      <c r="J369" s="43"/>
    </row>
    <row r="370" spans="7:10" x14ac:dyDescent="0.25">
      <c r="G370" s="43"/>
      <c r="H370" s="43"/>
      <c r="I370" s="43"/>
      <c r="J370" s="43"/>
    </row>
    <row r="371" spans="7:10" x14ac:dyDescent="0.25">
      <c r="G371" s="43"/>
      <c r="H371" s="43"/>
      <c r="I371" s="43"/>
      <c r="J371" s="43"/>
    </row>
    <row r="372" spans="7:10" x14ac:dyDescent="0.25">
      <c r="G372" s="43"/>
      <c r="H372" s="43"/>
      <c r="I372" s="43"/>
      <c r="J372" s="43"/>
    </row>
    <row r="373" spans="7:10" x14ac:dyDescent="0.25">
      <c r="G373" s="43"/>
      <c r="H373" s="43"/>
      <c r="I373" s="43"/>
      <c r="J373" s="43"/>
    </row>
    <row r="374" spans="7:10" x14ac:dyDescent="0.25">
      <c r="G374" s="43"/>
      <c r="H374" s="43"/>
      <c r="I374" s="43"/>
      <c r="J374" s="43"/>
    </row>
    <row r="375" spans="7:10" x14ac:dyDescent="0.25">
      <c r="G375" s="43"/>
      <c r="H375" s="43"/>
      <c r="I375" s="43"/>
      <c r="J375" s="43"/>
    </row>
    <row r="376" spans="7:10" x14ac:dyDescent="0.25">
      <c r="G376" s="43"/>
      <c r="H376" s="43"/>
      <c r="I376" s="43"/>
      <c r="J376" s="43"/>
    </row>
    <row r="377" spans="7:10" x14ac:dyDescent="0.25">
      <c r="G377" s="43"/>
      <c r="H377" s="43"/>
      <c r="I377" s="43"/>
      <c r="J377" s="43"/>
    </row>
    <row r="378" spans="7:10" x14ac:dyDescent="0.25">
      <c r="G378" s="43"/>
      <c r="H378" s="43"/>
      <c r="I378" s="43"/>
      <c r="J378" s="43"/>
    </row>
    <row r="379" spans="7:10" x14ac:dyDescent="0.25">
      <c r="G379" s="43"/>
      <c r="H379" s="43"/>
      <c r="I379" s="43"/>
      <c r="J379" s="43"/>
    </row>
    <row r="380" spans="7:10" x14ac:dyDescent="0.25">
      <c r="G380" s="43"/>
      <c r="H380" s="43"/>
      <c r="I380" s="43"/>
      <c r="J380" s="43"/>
    </row>
    <row r="381" spans="7:10" x14ac:dyDescent="0.25">
      <c r="G381" s="43"/>
      <c r="H381" s="43"/>
      <c r="I381" s="43"/>
      <c r="J381" s="43"/>
    </row>
    <row r="382" spans="7:10" x14ac:dyDescent="0.25">
      <c r="G382" s="43"/>
      <c r="H382" s="43"/>
      <c r="I382" s="43"/>
      <c r="J382" s="43"/>
    </row>
    <row r="383" spans="7:10" x14ac:dyDescent="0.25">
      <c r="G383" s="43"/>
      <c r="H383" s="43"/>
      <c r="I383" s="43"/>
      <c r="J383" s="43"/>
    </row>
    <row r="384" spans="7:10" x14ac:dyDescent="0.25">
      <c r="G384" s="43"/>
      <c r="H384" s="43"/>
      <c r="I384" s="43"/>
      <c r="J384" s="43"/>
    </row>
    <row r="385" spans="7:10" x14ac:dyDescent="0.25">
      <c r="G385" s="43"/>
      <c r="H385" s="43"/>
      <c r="I385" s="43"/>
      <c r="J385" s="43"/>
    </row>
    <row r="386" spans="7:10" x14ac:dyDescent="0.25">
      <c r="G386" s="43"/>
      <c r="H386" s="43"/>
      <c r="I386" s="43"/>
      <c r="J386" s="43"/>
    </row>
    <row r="387" spans="7:10" x14ac:dyDescent="0.25">
      <c r="G387" s="43"/>
      <c r="H387" s="43"/>
      <c r="I387" s="43"/>
      <c r="J387" s="43"/>
    </row>
    <row r="388" spans="7:10" x14ac:dyDescent="0.25">
      <c r="G388" s="43"/>
      <c r="H388" s="43"/>
      <c r="I388" s="43"/>
      <c r="J388" s="43"/>
    </row>
    <row r="389" spans="7:10" x14ac:dyDescent="0.25">
      <c r="G389" s="43"/>
      <c r="H389" s="43"/>
      <c r="I389" s="43"/>
      <c r="J389" s="43"/>
    </row>
    <row r="390" spans="7:10" x14ac:dyDescent="0.25">
      <c r="G390" s="43"/>
      <c r="H390" s="43"/>
      <c r="I390" s="43"/>
      <c r="J390" s="43"/>
    </row>
    <row r="391" spans="7:10" x14ac:dyDescent="0.25">
      <c r="G391" s="43"/>
      <c r="H391" s="43"/>
      <c r="I391" s="43"/>
      <c r="J391" s="43"/>
    </row>
    <row r="392" spans="7:10" x14ac:dyDescent="0.25">
      <c r="G392" s="43"/>
      <c r="H392" s="43"/>
      <c r="I392" s="43"/>
      <c r="J392" s="43"/>
    </row>
    <row r="393" spans="7:10" x14ac:dyDescent="0.25">
      <c r="G393" s="43"/>
      <c r="H393" s="43"/>
      <c r="I393" s="43"/>
      <c r="J393" s="43"/>
    </row>
    <row r="394" spans="7:10" x14ac:dyDescent="0.25">
      <c r="G394" s="43"/>
      <c r="H394" s="43"/>
      <c r="I394" s="43"/>
      <c r="J394" s="43"/>
    </row>
    <row r="395" spans="7:10" x14ac:dyDescent="0.25">
      <c r="G395" s="43"/>
      <c r="H395" s="43"/>
      <c r="I395" s="43"/>
      <c r="J395" s="43"/>
    </row>
    <row r="396" spans="7:10" x14ac:dyDescent="0.25">
      <c r="G396" s="43"/>
      <c r="H396" s="43"/>
      <c r="I396" s="43"/>
      <c r="J396" s="43"/>
    </row>
    <row r="397" spans="7:10" x14ac:dyDescent="0.25">
      <c r="G397" s="43"/>
      <c r="H397" s="43"/>
      <c r="I397" s="43"/>
      <c r="J397" s="43"/>
    </row>
    <row r="398" spans="7:10" x14ac:dyDescent="0.25">
      <c r="G398" s="43"/>
      <c r="H398" s="43"/>
      <c r="I398" s="43"/>
      <c r="J398" s="43"/>
    </row>
    <row r="399" spans="7:10" x14ac:dyDescent="0.25">
      <c r="G399" s="43"/>
      <c r="H399" s="43"/>
      <c r="I399" s="43"/>
      <c r="J399" s="43"/>
    </row>
    <row r="400" spans="7:10" x14ac:dyDescent="0.25">
      <c r="G400" s="43"/>
      <c r="H400" s="43"/>
      <c r="I400" s="43"/>
      <c r="J400" s="43"/>
    </row>
    <row r="401" spans="7:10" x14ac:dyDescent="0.25">
      <c r="G401" s="43"/>
      <c r="H401" s="43"/>
      <c r="I401" s="43"/>
      <c r="J401" s="43"/>
    </row>
    <row r="402" spans="7:10" x14ac:dyDescent="0.25">
      <c r="G402" s="43"/>
      <c r="H402" s="43"/>
      <c r="I402" s="43"/>
      <c r="J402" s="43"/>
    </row>
    <row r="403" spans="7:10" x14ac:dyDescent="0.25">
      <c r="G403" s="43"/>
      <c r="H403" s="43"/>
      <c r="I403" s="43"/>
      <c r="J403" s="43"/>
    </row>
    <row r="404" spans="7:10" x14ac:dyDescent="0.25">
      <c r="G404" s="43"/>
      <c r="H404" s="43"/>
      <c r="I404" s="43"/>
      <c r="J404" s="43"/>
    </row>
    <row r="405" spans="7:10" x14ac:dyDescent="0.25">
      <c r="G405" s="43"/>
      <c r="H405" s="43"/>
      <c r="I405" s="43"/>
      <c r="J405" s="43"/>
    </row>
    <row r="406" spans="7:10" x14ac:dyDescent="0.25">
      <c r="G406" s="43"/>
      <c r="H406" s="43"/>
      <c r="I406" s="43"/>
      <c r="J406" s="43"/>
    </row>
    <row r="407" spans="7:10" x14ac:dyDescent="0.25">
      <c r="G407" s="43"/>
      <c r="H407" s="43"/>
      <c r="I407" s="43"/>
      <c r="J407" s="43"/>
    </row>
    <row r="408" spans="7:10" x14ac:dyDescent="0.25">
      <c r="G408" s="43"/>
      <c r="H408" s="43"/>
      <c r="I408" s="43"/>
      <c r="J408" s="43"/>
    </row>
    <row r="409" spans="7:10" x14ac:dyDescent="0.25">
      <c r="G409" s="43"/>
      <c r="H409" s="43"/>
      <c r="I409" s="43"/>
      <c r="J409" s="43"/>
    </row>
    <row r="410" spans="7:10" x14ac:dyDescent="0.25">
      <c r="G410" s="43"/>
      <c r="H410" s="43"/>
      <c r="I410" s="43"/>
      <c r="J410" s="43"/>
    </row>
    <row r="411" spans="7:10" x14ac:dyDescent="0.25">
      <c r="G411" s="43"/>
      <c r="H411" s="43"/>
      <c r="I411" s="43"/>
      <c r="J411" s="43"/>
    </row>
    <row r="412" spans="7:10" x14ac:dyDescent="0.25">
      <c r="G412" s="43"/>
      <c r="H412" s="43"/>
      <c r="I412" s="43"/>
      <c r="J412" s="43"/>
    </row>
    <row r="413" spans="7:10" x14ac:dyDescent="0.25">
      <c r="G413" s="43"/>
      <c r="H413" s="43"/>
      <c r="I413" s="43"/>
      <c r="J413" s="43"/>
    </row>
    <row r="414" spans="7:10" x14ac:dyDescent="0.25">
      <c r="G414" s="43"/>
      <c r="H414" s="43"/>
      <c r="I414" s="43"/>
      <c r="J414" s="43"/>
    </row>
    <row r="415" spans="7:10" x14ac:dyDescent="0.25">
      <c r="G415" s="43"/>
      <c r="H415" s="43"/>
      <c r="I415" s="43"/>
      <c r="J415" s="43"/>
    </row>
    <row r="416" spans="7:10" x14ac:dyDescent="0.25">
      <c r="G416" s="43"/>
      <c r="H416" s="43"/>
      <c r="I416" s="43"/>
      <c r="J416" s="43"/>
    </row>
    <row r="417" spans="7:10" x14ac:dyDescent="0.25">
      <c r="G417" s="43"/>
      <c r="H417" s="43"/>
      <c r="I417" s="43"/>
      <c r="J417" s="43"/>
    </row>
    <row r="418" spans="7:10" x14ac:dyDescent="0.25">
      <c r="G418" s="43"/>
      <c r="H418" s="43"/>
      <c r="I418" s="43"/>
      <c r="J418" s="43"/>
    </row>
    <row r="419" spans="7:10" x14ac:dyDescent="0.25">
      <c r="G419" s="43"/>
      <c r="H419" s="43"/>
      <c r="I419" s="43"/>
      <c r="J419" s="43"/>
    </row>
    <row r="420" spans="7:10" x14ac:dyDescent="0.25">
      <c r="G420" s="43"/>
      <c r="H420" s="43"/>
      <c r="I420" s="43"/>
      <c r="J420" s="43"/>
    </row>
    <row r="421" spans="7:10" x14ac:dyDescent="0.25">
      <c r="G421" s="43"/>
      <c r="H421" s="43"/>
      <c r="I421" s="43"/>
      <c r="J421" s="43"/>
    </row>
    <row r="422" spans="7:10" x14ac:dyDescent="0.25">
      <c r="G422" s="43"/>
      <c r="H422" s="43"/>
      <c r="I422" s="43"/>
      <c r="J422" s="43"/>
    </row>
    <row r="423" spans="7:10" x14ac:dyDescent="0.25">
      <c r="G423" s="43"/>
      <c r="H423" s="43"/>
      <c r="I423" s="43"/>
      <c r="J423" s="43"/>
    </row>
    <row r="424" spans="7:10" x14ac:dyDescent="0.25">
      <c r="G424" s="43"/>
      <c r="H424" s="43"/>
      <c r="I424" s="43"/>
      <c r="J424" s="43"/>
    </row>
    <row r="425" spans="7:10" x14ac:dyDescent="0.25">
      <c r="G425" s="43"/>
      <c r="H425" s="43"/>
      <c r="I425" s="43"/>
      <c r="J425" s="43"/>
    </row>
    <row r="426" spans="7:10" x14ac:dyDescent="0.25">
      <c r="G426" s="43"/>
      <c r="H426" s="43"/>
      <c r="I426" s="43"/>
      <c r="J426" s="43"/>
    </row>
    <row r="427" spans="7:10" x14ac:dyDescent="0.25">
      <c r="G427" s="43"/>
      <c r="H427" s="43"/>
      <c r="I427" s="43"/>
      <c r="J427" s="43"/>
    </row>
    <row r="428" spans="7:10" x14ac:dyDescent="0.25">
      <c r="G428" s="43"/>
      <c r="H428" s="43"/>
      <c r="I428" s="43"/>
      <c r="J428" s="43"/>
    </row>
    <row r="429" spans="7:10" x14ac:dyDescent="0.25">
      <c r="G429" s="43"/>
      <c r="H429" s="43"/>
      <c r="I429" s="43"/>
      <c r="J429" s="43"/>
    </row>
    <row r="430" spans="7:10" x14ac:dyDescent="0.25">
      <c r="G430" s="43"/>
      <c r="H430" s="43"/>
      <c r="I430" s="43"/>
      <c r="J430" s="43"/>
    </row>
    <row r="431" spans="7:10" x14ac:dyDescent="0.25">
      <c r="G431" s="43"/>
      <c r="H431" s="43"/>
      <c r="I431" s="43"/>
      <c r="J431" s="43"/>
    </row>
    <row r="432" spans="7:10" x14ac:dyDescent="0.25">
      <c r="G432" s="43"/>
      <c r="H432" s="43"/>
      <c r="I432" s="43"/>
      <c r="J432" s="43"/>
    </row>
    <row r="433" spans="7:10" x14ac:dyDescent="0.25">
      <c r="G433" s="43"/>
      <c r="H433" s="43"/>
      <c r="I433" s="43"/>
      <c r="J433" s="43"/>
    </row>
    <row r="434" spans="7:10" x14ac:dyDescent="0.25">
      <c r="G434" s="43"/>
      <c r="H434" s="43"/>
      <c r="I434" s="43"/>
      <c r="J434" s="43"/>
    </row>
    <row r="435" spans="7:10" x14ac:dyDescent="0.25">
      <c r="G435" s="43"/>
      <c r="H435" s="43"/>
      <c r="I435" s="43"/>
      <c r="J435" s="43"/>
    </row>
    <row r="436" spans="7:10" x14ac:dyDescent="0.25">
      <c r="G436" s="43"/>
      <c r="H436" s="43"/>
      <c r="I436" s="43"/>
      <c r="J436" s="43"/>
    </row>
    <row r="437" spans="7:10" x14ac:dyDescent="0.25">
      <c r="G437" s="43"/>
      <c r="H437" s="43"/>
      <c r="I437" s="43"/>
      <c r="J437" s="43"/>
    </row>
    <row r="438" spans="7:10" x14ac:dyDescent="0.25">
      <c r="G438" s="43"/>
      <c r="H438" s="43"/>
      <c r="I438" s="43"/>
      <c r="J438" s="43"/>
    </row>
    <row r="439" spans="7:10" x14ac:dyDescent="0.25">
      <c r="G439" s="43"/>
      <c r="H439" s="43"/>
      <c r="I439" s="43"/>
      <c r="J439" s="43"/>
    </row>
    <row r="440" spans="7:10" x14ac:dyDescent="0.25">
      <c r="G440" s="43"/>
      <c r="H440" s="43"/>
      <c r="I440" s="43"/>
      <c r="J440" s="43"/>
    </row>
    <row r="441" spans="7:10" x14ac:dyDescent="0.25">
      <c r="G441" s="43"/>
      <c r="H441" s="43"/>
      <c r="I441" s="43"/>
      <c r="J441" s="43"/>
    </row>
    <row r="442" spans="7:10" x14ac:dyDescent="0.25">
      <c r="G442" s="43"/>
      <c r="H442" s="43"/>
      <c r="I442" s="43"/>
      <c r="J442" s="43"/>
    </row>
    <row r="443" spans="7:10" x14ac:dyDescent="0.25">
      <c r="G443" s="43"/>
      <c r="H443" s="43"/>
      <c r="I443" s="43"/>
      <c r="J443" s="43"/>
    </row>
    <row r="444" spans="7:10" x14ac:dyDescent="0.25">
      <c r="G444" s="43"/>
      <c r="H444" s="43"/>
      <c r="I444" s="43"/>
      <c r="J444" s="43"/>
    </row>
    <row r="445" spans="7:10" x14ac:dyDescent="0.25">
      <c r="G445" s="43"/>
      <c r="H445" s="43"/>
      <c r="I445" s="43"/>
      <c r="J445" s="43"/>
    </row>
    <row r="446" spans="7:10" x14ac:dyDescent="0.25">
      <c r="G446" s="43"/>
      <c r="H446" s="43"/>
      <c r="I446" s="43"/>
      <c r="J446" s="43"/>
    </row>
    <row r="447" spans="7:10" x14ac:dyDescent="0.25">
      <c r="G447" s="43"/>
      <c r="H447" s="43"/>
      <c r="I447" s="43"/>
      <c r="J447" s="43"/>
    </row>
    <row r="448" spans="7:10" x14ac:dyDescent="0.25">
      <c r="G448" s="43"/>
      <c r="H448" s="43"/>
      <c r="I448" s="43"/>
      <c r="J448" s="43"/>
    </row>
    <row r="449" spans="7:10" x14ac:dyDescent="0.25">
      <c r="G449" s="43"/>
      <c r="H449" s="43"/>
      <c r="I449" s="43"/>
      <c r="J449" s="43"/>
    </row>
    <row r="450" spans="7:10" x14ac:dyDescent="0.25">
      <c r="G450" s="43"/>
      <c r="H450" s="43"/>
      <c r="I450" s="43"/>
      <c r="J450" s="43"/>
    </row>
    <row r="451" spans="7:10" x14ac:dyDescent="0.25">
      <c r="G451" s="43"/>
      <c r="H451" s="43"/>
      <c r="I451" s="43"/>
      <c r="J451" s="43"/>
    </row>
    <row r="452" spans="7:10" x14ac:dyDescent="0.25">
      <c r="G452" s="43"/>
      <c r="H452" s="43"/>
      <c r="I452" s="43"/>
      <c r="J452" s="43"/>
    </row>
    <row r="453" spans="7:10" x14ac:dyDescent="0.25">
      <c r="G453" s="43"/>
      <c r="H453" s="43"/>
      <c r="I453" s="43"/>
      <c r="J453" s="43"/>
    </row>
    <row r="454" spans="7:10" x14ac:dyDescent="0.25">
      <c r="G454" s="43"/>
      <c r="H454" s="43"/>
      <c r="I454" s="43"/>
      <c r="J454" s="43"/>
    </row>
    <row r="455" spans="7:10" x14ac:dyDescent="0.25">
      <c r="G455" s="43"/>
      <c r="H455" s="43"/>
      <c r="I455" s="43"/>
      <c r="J455" s="43"/>
    </row>
    <row r="456" spans="7:10" x14ac:dyDescent="0.25">
      <c r="G456" s="43"/>
      <c r="H456" s="43"/>
      <c r="I456" s="43"/>
      <c r="J456" s="43"/>
    </row>
    <row r="457" spans="7:10" x14ac:dyDescent="0.25">
      <c r="G457" s="43"/>
      <c r="H457" s="43"/>
      <c r="I457" s="43"/>
      <c r="J457" s="43"/>
    </row>
    <row r="458" spans="7:10" x14ac:dyDescent="0.25">
      <c r="G458" s="43"/>
      <c r="H458" s="43"/>
      <c r="I458" s="43"/>
      <c r="J458" s="43"/>
    </row>
    <row r="459" spans="7:10" x14ac:dyDescent="0.25">
      <c r="G459" s="43"/>
      <c r="H459" s="43"/>
      <c r="I459" s="43"/>
      <c r="J459" s="43"/>
    </row>
    <row r="460" spans="7:10" x14ac:dyDescent="0.25">
      <c r="G460" s="43"/>
      <c r="H460" s="43"/>
      <c r="I460" s="43"/>
      <c r="J460" s="43"/>
    </row>
    <row r="461" spans="7:10" x14ac:dyDescent="0.25">
      <c r="G461" s="43"/>
      <c r="H461" s="43"/>
      <c r="I461" s="43"/>
      <c r="J461" s="43"/>
    </row>
    <row r="462" spans="7:10" x14ac:dyDescent="0.25">
      <c r="G462" s="43"/>
      <c r="H462" s="43"/>
      <c r="I462" s="43"/>
      <c r="J462" s="43"/>
    </row>
    <row r="463" spans="7:10" x14ac:dyDescent="0.25">
      <c r="G463" s="43"/>
      <c r="H463" s="43"/>
      <c r="I463" s="43"/>
      <c r="J463" s="43"/>
    </row>
    <row r="464" spans="7:10" x14ac:dyDescent="0.25">
      <c r="G464" s="43"/>
      <c r="H464" s="43"/>
      <c r="I464" s="43"/>
      <c r="J464" s="43"/>
    </row>
    <row r="465" spans="7:10" x14ac:dyDescent="0.25">
      <c r="G465" s="43"/>
      <c r="H465" s="43"/>
      <c r="I465" s="43"/>
      <c r="J465" s="43"/>
    </row>
    <row r="466" spans="7:10" x14ac:dyDescent="0.25">
      <c r="G466" s="43"/>
      <c r="H466" s="43"/>
      <c r="I466" s="43"/>
      <c r="J466" s="43"/>
    </row>
    <row r="467" spans="7:10" x14ac:dyDescent="0.25">
      <c r="G467" s="43"/>
      <c r="H467" s="43"/>
      <c r="I467" s="43"/>
      <c r="J467" s="43"/>
    </row>
    <row r="468" spans="7:10" x14ac:dyDescent="0.25">
      <c r="G468" s="43"/>
      <c r="H468" s="43"/>
      <c r="I468" s="43"/>
      <c r="J468" s="43"/>
    </row>
    <row r="469" spans="7:10" x14ac:dyDescent="0.25">
      <c r="G469" s="43"/>
      <c r="H469" s="43"/>
      <c r="I469" s="43"/>
      <c r="J469" s="43"/>
    </row>
    <row r="470" spans="7:10" x14ac:dyDescent="0.25">
      <c r="G470" s="43"/>
      <c r="H470" s="43"/>
      <c r="I470" s="43"/>
      <c r="J470" s="43"/>
    </row>
    <row r="471" spans="7:10" x14ac:dyDescent="0.25">
      <c r="G471" s="43"/>
      <c r="H471" s="43"/>
      <c r="I471" s="43"/>
      <c r="J471" s="43"/>
    </row>
    <row r="472" spans="7:10" x14ac:dyDescent="0.25">
      <c r="G472" s="43"/>
      <c r="H472" s="43"/>
      <c r="I472" s="43"/>
      <c r="J472" s="43"/>
    </row>
    <row r="473" spans="7:10" x14ac:dyDescent="0.25">
      <c r="G473" s="43"/>
      <c r="H473" s="43"/>
      <c r="I473" s="43"/>
      <c r="J473" s="43"/>
    </row>
    <row r="474" spans="7:10" x14ac:dyDescent="0.25">
      <c r="G474" s="43"/>
      <c r="H474" s="43"/>
      <c r="I474" s="43"/>
      <c r="J474" s="43"/>
    </row>
    <row r="475" spans="7:10" x14ac:dyDescent="0.25">
      <c r="G475" s="43"/>
      <c r="H475" s="43"/>
      <c r="I475" s="43"/>
      <c r="J475" s="43"/>
    </row>
    <row r="476" spans="7:10" x14ac:dyDescent="0.25">
      <c r="G476" s="43"/>
      <c r="H476" s="43"/>
      <c r="I476" s="43"/>
      <c r="J476" s="43"/>
    </row>
    <row r="477" spans="7:10" x14ac:dyDescent="0.25">
      <c r="G477" s="43"/>
      <c r="H477" s="43"/>
      <c r="I477" s="43"/>
      <c r="J477" s="43"/>
    </row>
    <row r="478" spans="7:10" x14ac:dyDescent="0.25">
      <c r="G478" s="43"/>
      <c r="H478" s="43"/>
      <c r="I478" s="43"/>
      <c r="J478" s="43"/>
    </row>
    <row r="479" spans="7:10" x14ac:dyDescent="0.25">
      <c r="G479" s="43"/>
      <c r="H479" s="43"/>
      <c r="I479" s="43"/>
      <c r="J479" s="43"/>
    </row>
    <row r="480" spans="7:10" x14ac:dyDescent="0.25">
      <c r="G480" s="43"/>
      <c r="H480" s="43"/>
      <c r="I480" s="43"/>
      <c r="J480" s="43"/>
    </row>
    <row r="481" spans="7:10" x14ac:dyDescent="0.25">
      <c r="G481" s="43"/>
      <c r="H481" s="43"/>
      <c r="I481" s="43"/>
      <c r="J481" s="43"/>
    </row>
    <row r="482" spans="7:10" x14ac:dyDescent="0.25">
      <c r="G482" s="43"/>
      <c r="H482" s="43"/>
      <c r="I482" s="43"/>
      <c r="J482" s="43"/>
    </row>
    <row r="483" spans="7:10" x14ac:dyDescent="0.25">
      <c r="G483" s="43"/>
      <c r="H483" s="43"/>
      <c r="I483" s="43"/>
      <c r="J483" s="43"/>
    </row>
    <row r="484" spans="7:10" x14ac:dyDescent="0.25">
      <c r="G484" s="43"/>
      <c r="H484" s="43"/>
      <c r="I484" s="43"/>
      <c r="J484" s="43"/>
    </row>
    <row r="485" spans="7:10" x14ac:dyDescent="0.25">
      <c r="G485" s="43"/>
      <c r="H485" s="43"/>
      <c r="I485" s="43"/>
      <c r="J485" s="43"/>
    </row>
    <row r="486" spans="7:10" x14ac:dyDescent="0.25">
      <c r="G486" s="43"/>
      <c r="H486" s="43"/>
      <c r="I486" s="43"/>
      <c r="J486" s="43"/>
    </row>
    <row r="487" spans="7:10" x14ac:dyDescent="0.25">
      <c r="G487" s="43"/>
      <c r="H487" s="43"/>
      <c r="I487" s="43"/>
      <c r="J487" s="43"/>
    </row>
    <row r="488" spans="7:10" x14ac:dyDescent="0.25">
      <c r="G488" s="43"/>
      <c r="H488" s="43"/>
      <c r="I488" s="43"/>
      <c r="J488" s="43"/>
    </row>
    <row r="489" spans="7:10" x14ac:dyDescent="0.25">
      <c r="G489" s="43"/>
      <c r="H489" s="43"/>
      <c r="I489" s="43"/>
      <c r="J489" s="43"/>
    </row>
    <row r="490" spans="7:10" x14ac:dyDescent="0.25">
      <c r="G490" s="43"/>
      <c r="H490" s="43"/>
      <c r="I490" s="43"/>
      <c r="J490" s="43"/>
    </row>
    <row r="491" spans="7:10" x14ac:dyDescent="0.25">
      <c r="G491" s="43"/>
      <c r="H491" s="43"/>
      <c r="I491" s="43"/>
      <c r="J491" s="43"/>
    </row>
    <row r="492" spans="7:10" x14ac:dyDescent="0.25">
      <c r="G492" s="43"/>
      <c r="H492" s="43"/>
      <c r="I492" s="43"/>
      <c r="J492" s="43"/>
    </row>
    <row r="493" spans="7:10" x14ac:dyDescent="0.25">
      <c r="G493" s="43"/>
      <c r="H493" s="43"/>
      <c r="I493" s="43"/>
      <c r="J493" s="43"/>
    </row>
    <row r="494" spans="7:10" x14ac:dyDescent="0.25">
      <c r="G494" s="43"/>
      <c r="H494" s="43"/>
      <c r="I494" s="43"/>
      <c r="J494" s="43"/>
    </row>
    <row r="495" spans="7:10" x14ac:dyDescent="0.25">
      <c r="G495" s="43"/>
      <c r="H495" s="43"/>
      <c r="I495" s="43"/>
      <c r="J495" s="43"/>
    </row>
    <row r="496" spans="7:10" x14ac:dyDescent="0.25">
      <c r="G496" s="43"/>
      <c r="H496" s="43"/>
      <c r="I496" s="43"/>
      <c r="J496" s="43"/>
    </row>
    <row r="497" spans="7:10" x14ac:dyDescent="0.25">
      <c r="G497" s="43"/>
      <c r="H497" s="43"/>
      <c r="I497" s="43"/>
      <c r="J497" s="43"/>
    </row>
    <row r="498" spans="7:10" x14ac:dyDescent="0.25">
      <c r="G498" s="43"/>
      <c r="H498" s="43"/>
      <c r="I498" s="43"/>
      <c r="J498" s="43"/>
    </row>
    <row r="499" spans="7:10" x14ac:dyDescent="0.25">
      <c r="G499" s="43"/>
      <c r="H499" s="43"/>
      <c r="I499" s="43"/>
      <c r="J499" s="43"/>
    </row>
    <row r="500" spans="7:10" x14ac:dyDescent="0.25">
      <c r="G500" s="43"/>
      <c r="H500" s="43"/>
      <c r="I500" s="43"/>
      <c r="J500" s="43"/>
    </row>
    <row r="501" spans="7:10" x14ac:dyDescent="0.25">
      <c r="G501" s="43"/>
      <c r="H501" s="43"/>
      <c r="I501" s="43"/>
      <c r="J501" s="43"/>
    </row>
    <row r="502" spans="7:10" x14ac:dyDescent="0.25">
      <c r="G502" s="43"/>
      <c r="H502" s="43"/>
      <c r="I502" s="43"/>
      <c r="J502" s="43"/>
    </row>
    <row r="503" spans="7:10" x14ac:dyDescent="0.25">
      <c r="G503" s="43"/>
      <c r="H503" s="43"/>
      <c r="I503" s="43"/>
      <c r="J503" s="43"/>
    </row>
    <row r="504" spans="7:10" x14ac:dyDescent="0.25">
      <c r="G504" s="43"/>
      <c r="H504" s="43"/>
      <c r="I504" s="43"/>
      <c r="J504" s="43"/>
    </row>
    <row r="505" spans="7:10" x14ac:dyDescent="0.25">
      <c r="G505" s="43"/>
      <c r="H505" s="43"/>
      <c r="I505" s="43"/>
      <c r="J505" s="43"/>
    </row>
    <row r="506" spans="7:10" x14ac:dyDescent="0.25">
      <c r="G506" s="43"/>
      <c r="H506" s="43"/>
      <c r="I506" s="43"/>
      <c r="J506" s="43"/>
    </row>
    <row r="507" spans="7:10" x14ac:dyDescent="0.25">
      <c r="G507" s="43"/>
      <c r="H507" s="43"/>
      <c r="I507" s="43"/>
      <c r="J507" s="43"/>
    </row>
    <row r="508" spans="7:10" x14ac:dyDescent="0.25">
      <c r="G508" s="43"/>
      <c r="H508" s="43"/>
      <c r="I508" s="43"/>
      <c r="J508" s="43"/>
    </row>
    <row r="509" spans="7:10" x14ac:dyDescent="0.25">
      <c r="G509" s="43"/>
      <c r="H509" s="43"/>
      <c r="I509" s="43"/>
      <c r="J509" s="43"/>
    </row>
    <row r="510" spans="7:10" x14ac:dyDescent="0.25">
      <c r="G510" s="43"/>
      <c r="H510" s="43"/>
      <c r="I510" s="43"/>
      <c r="J510" s="43"/>
    </row>
    <row r="511" spans="7:10" x14ac:dyDescent="0.25">
      <c r="G511" s="43"/>
      <c r="H511" s="43"/>
      <c r="I511" s="43"/>
      <c r="J511" s="43"/>
    </row>
    <row r="512" spans="7:10" x14ac:dyDescent="0.25">
      <c r="G512" s="43"/>
      <c r="H512" s="43"/>
      <c r="I512" s="43"/>
      <c r="J512" s="43"/>
    </row>
    <row r="513" spans="7:10" x14ac:dyDescent="0.25">
      <c r="G513" s="43"/>
      <c r="H513" s="43"/>
      <c r="I513" s="43"/>
      <c r="J513" s="43"/>
    </row>
    <row r="514" spans="7:10" x14ac:dyDescent="0.25">
      <c r="G514" s="43"/>
      <c r="H514" s="43"/>
      <c r="I514" s="43"/>
      <c r="J514" s="43"/>
    </row>
    <row r="515" spans="7:10" x14ac:dyDescent="0.25">
      <c r="G515" s="43"/>
      <c r="H515" s="43"/>
      <c r="I515" s="43"/>
      <c r="J515" s="43"/>
    </row>
    <row r="516" spans="7:10" x14ac:dyDescent="0.25">
      <c r="G516" s="43"/>
      <c r="H516" s="43"/>
      <c r="I516" s="43"/>
      <c r="J516" s="43"/>
    </row>
    <row r="517" spans="7:10" x14ac:dyDescent="0.25">
      <c r="G517" s="43"/>
      <c r="H517" s="43"/>
      <c r="I517" s="43"/>
      <c r="J517" s="43"/>
    </row>
    <row r="518" spans="7:10" x14ac:dyDescent="0.25">
      <c r="G518" s="43"/>
      <c r="H518" s="43"/>
      <c r="I518" s="43"/>
      <c r="J518" s="43"/>
    </row>
    <row r="519" spans="7:10" x14ac:dyDescent="0.25">
      <c r="G519" s="43"/>
      <c r="H519" s="43"/>
      <c r="I519" s="43"/>
      <c r="J519" s="43"/>
    </row>
    <row r="520" spans="7:10" x14ac:dyDescent="0.25">
      <c r="G520" s="43"/>
      <c r="H520" s="43"/>
      <c r="I520" s="43"/>
      <c r="J520" s="43"/>
    </row>
    <row r="521" spans="7:10" x14ac:dyDescent="0.25">
      <c r="G521" s="43"/>
      <c r="H521" s="43"/>
      <c r="I521" s="43"/>
      <c r="J521" s="43"/>
    </row>
    <row r="522" spans="7:10" x14ac:dyDescent="0.25">
      <c r="G522" s="43"/>
      <c r="H522" s="43"/>
      <c r="I522" s="43"/>
      <c r="J522" s="43"/>
    </row>
    <row r="523" spans="7:10" x14ac:dyDescent="0.25">
      <c r="G523" s="43"/>
      <c r="H523" s="43"/>
      <c r="I523" s="43"/>
      <c r="J523" s="43"/>
    </row>
    <row r="524" spans="7:10" x14ac:dyDescent="0.25">
      <c r="G524" s="43"/>
      <c r="H524" s="43"/>
      <c r="I524" s="43"/>
      <c r="J524" s="43"/>
    </row>
    <row r="525" spans="7:10" x14ac:dyDescent="0.25">
      <c r="G525" s="43"/>
      <c r="H525" s="43"/>
      <c r="I525" s="43"/>
      <c r="J525" s="43"/>
    </row>
    <row r="526" spans="7:10" x14ac:dyDescent="0.25">
      <c r="G526" s="43"/>
      <c r="H526" s="43"/>
      <c r="I526" s="43"/>
      <c r="J526" s="43"/>
    </row>
    <row r="527" spans="7:10" x14ac:dyDescent="0.25">
      <c r="G527" s="43"/>
      <c r="H527" s="43"/>
      <c r="I527" s="43"/>
      <c r="J527" s="43"/>
    </row>
    <row r="528" spans="7:10" x14ac:dyDescent="0.25">
      <c r="G528" s="43"/>
      <c r="H528" s="43"/>
      <c r="I528" s="43"/>
      <c r="J528" s="43"/>
    </row>
    <row r="529" spans="7:10" x14ac:dyDescent="0.25">
      <c r="G529" s="43"/>
      <c r="H529" s="43"/>
      <c r="I529" s="43"/>
      <c r="J529" s="43"/>
    </row>
    <row r="530" spans="7:10" x14ac:dyDescent="0.25">
      <c r="G530" s="43"/>
      <c r="H530" s="43"/>
      <c r="I530" s="43"/>
      <c r="J530" s="43"/>
    </row>
    <row r="531" spans="7:10" x14ac:dyDescent="0.25">
      <c r="G531" s="43"/>
      <c r="H531" s="43"/>
      <c r="I531" s="43"/>
      <c r="J531" s="43"/>
    </row>
    <row r="532" spans="7:10" x14ac:dyDescent="0.25">
      <c r="G532" s="43"/>
      <c r="H532" s="43"/>
      <c r="I532" s="43"/>
      <c r="J532" s="43"/>
    </row>
    <row r="533" spans="7:10" x14ac:dyDescent="0.25">
      <c r="G533" s="43"/>
      <c r="H533" s="43"/>
      <c r="I533" s="43"/>
      <c r="J533" s="43"/>
    </row>
    <row r="534" spans="7:10" x14ac:dyDescent="0.25">
      <c r="G534" s="43"/>
      <c r="H534" s="43"/>
      <c r="I534" s="43"/>
      <c r="J534" s="43"/>
    </row>
    <row r="535" spans="7:10" x14ac:dyDescent="0.25">
      <c r="G535" s="43"/>
      <c r="H535" s="43"/>
      <c r="I535" s="43"/>
      <c r="J535" s="43"/>
    </row>
    <row r="536" spans="7:10" x14ac:dyDescent="0.25">
      <c r="G536" s="43"/>
      <c r="H536" s="43"/>
      <c r="I536" s="43"/>
      <c r="J536" s="43"/>
    </row>
    <row r="537" spans="7:10" x14ac:dyDescent="0.25">
      <c r="G537" s="43"/>
      <c r="H537" s="43"/>
      <c r="I537" s="43"/>
      <c r="J537" s="43"/>
    </row>
    <row r="538" spans="7:10" x14ac:dyDescent="0.25">
      <c r="G538" s="43"/>
      <c r="H538" s="43"/>
      <c r="I538" s="43"/>
      <c r="J538" s="43"/>
    </row>
    <row r="539" spans="7:10" x14ac:dyDescent="0.25">
      <c r="G539" s="43"/>
      <c r="H539" s="43"/>
      <c r="I539" s="43"/>
      <c r="J539" s="43"/>
    </row>
    <row r="540" spans="7:10" x14ac:dyDescent="0.25">
      <c r="G540" s="43"/>
      <c r="H540" s="43"/>
      <c r="I540" s="43"/>
      <c r="J540" s="43"/>
    </row>
    <row r="541" spans="7:10" x14ac:dyDescent="0.25">
      <c r="G541" s="43"/>
      <c r="H541" s="43"/>
      <c r="I541" s="43"/>
      <c r="J541" s="43"/>
    </row>
    <row r="542" spans="7:10" x14ac:dyDescent="0.25">
      <c r="G542" s="43"/>
      <c r="H542" s="43"/>
      <c r="I542" s="43"/>
      <c r="J542" s="43"/>
    </row>
    <row r="543" spans="7:10" x14ac:dyDescent="0.25">
      <c r="G543" s="43"/>
      <c r="H543" s="43"/>
      <c r="I543" s="43"/>
      <c r="J543" s="43"/>
    </row>
    <row r="544" spans="7:10" x14ac:dyDescent="0.25">
      <c r="G544" s="43"/>
      <c r="H544" s="43"/>
      <c r="I544" s="43"/>
      <c r="J544" s="43"/>
    </row>
    <row r="545" spans="7:10" x14ac:dyDescent="0.25">
      <c r="G545" s="43"/>
      <c r="H545" s="43"/>
      <c r="I545" s="43"/>
      <c r="J545" s="43"/>
    </row>
    <row r="546" spans="7:10" x14ac:dyDescent="0.25">
      <c r="G546" s="43"/>
      <c r="H546" s="43"/>
      <c r="I546" s="43"/>
      <c r="J546" s="43"/>
    </row>
    <row r="547" spans="7:10" x14ac:dyDescent="0.25">
      <c r="G547" s="43"/>
      <c r="H547" s="43"/>
      <c r="I547" s="43"/>
      <c r="J547" s="43"/>
    </row>
    <row r="548" spans="7:10" x14ac:dyDescent="0.25">
      <c r="G548" s="43"/>
      <c r="H548" s="43"/>
      <c r="I548" s="43"/>
      <c r="J548" s="43"/>
    </row>
    <row r="549" spans="7:10" x14ac:dyDescent="0.25">
      <c r="G549" s="43"/>
      <c r="H549" s="43"/>
      <c r="I549" s="43"/>
      <c r="J549" s="43"/>
    </row>
    <row r="550" spans="7:10" x14ac:dyDescent="0.25">
      <c r="G550" s="43"/>
      <c r="H550" s="43"/>
      <c r="I550" s="43"/>
      <c r="J550" s="43"/>
    </row>
    <row r="551" spans="7:10" x14ac:dyDescent="0.25">
      <c r="G551" s="43"/>
      <c r="H551" s="43"/>
      <c r="I551" s="43"/>
      <c r="J551" s="43"/>
    </row>
    <row r="552" spans="7:10" x14ac:dyDescent="0.25">
      <c r="G552" s="43"/>
      <c r="H552" s="43"/>
      <c r="I552" s="43"/>
      <c r="J552" s="43"/>
    </row>
    <row r="553" spans="7:10" x14ac:dyDescent="0.25">
      <c r="G553" s="43"/>
      <c r="H553" s="43"/>
      <c r="I553" s="43"/>
      <c r="J553" s="43"/>
    </row>
    <row r="554" spans="7:10" x14ac:dyDescent="0.25">
      <c r="G554" s="43"/>
      <c r="H554" s="43"/>
      <c r="I554" s="43"/>
      <c r="J554" s="43"/>
    </row>
    <row r="555" spans="7:10" x14ac:dyDescent="0.25">
      <c r="G555" s="43"/>
      <c r="H555" s="43"/>
      <c r="I555" s="43"/>
      <c r="J555" s="43"/>
    </row>
    <row r="556" spans="7:10" x14ac:dyDescent="0.25">
      <c r="G556" s="43"/>
      <c r="H556" s="43"/>
      <c r="I556" s="43"/>
      <c r="J556" s="43"/>
    </row>
    <row r="557" spans="7:10" x14ac:dyDescent="0.25">
      <c r="G557" s="43"/>
      <c r="H557" s="43"/>
      <c r="I557" s="43"/>
      <c r="J557" s="43"/>
    </row>
    <row r="558" spans="7:10" x14ac:dyDescent="0.25">
      <c r="G558" s="43"/>
      <c r="H558" s="43"/>
      <c r="I558" s="43"/>
      <c r="J558" s="43"/>
    </row>
    <row r="559" spans="7:10" x14ac:dyDescent="0.25">
      <c r="G559" s="43"/>
      <c r="H559" s="43"/>
      <c r="I559" s="43"/>
      <c r="J559" s="43"/>
    </row>
    <row r="560" spans="7:10" x14ac:dyDescent="0.25">
      <c r="G560" s="43"/>
      <c r="H560" s="43"/>
      <c r="I560" s="43"/>
      <c r="J560" s="43"/>
    </row>
    <row r="561" spans="7:10" x14ac:dyDescent="0.25">
      <c r="G561" s="43"/>
      <c r="H561" s="43"/>
      <c r="I561" s="43"/>
      <c r="J561" s="43"/>
    </row>
    <row r="562" spans="7:10" x14ac:dyDescent="0.25">
      <c r="G562" s="43"/>
      <c r="H562" s="43"/>
      <c r="I562" s="43"/>
      <c r="J562" s="43"/>
    </row>
    <row r="563" spans="7:10" x14ac:dyDescent="0.25">
      <c r="G563" s="43"/>
      <c r="H563" s="43"/>
      <c r="I563" s="43"/>
      <c r="J563" s="43"/>
    </row>
    <row r="564" spans="7:10" x14ac:dyDescent="0.25">
      <c r="G564" s="43"/>
      <c r="H564" s="43"/>
      <c r="I564" s="43"/>
      <c r="J564" s="43"/>
    </row>
    <row r="565" spans="7:10" x14ac:dyDescent="0.25">
      <c r="G565" s="43"/>
      <c r="H565" s="43"/>
      <c r="I565" s="43"/>
      <c r="J565" s="43"/>
    </row>
    <row r="566" spans="7:10" x14ac:dyDescent="0.25">
      <c r="G566" s="43"/>
      <c r="H566" s="43"/>
      <c r="I566" s="43"/>
      <c r="J566" s="43"/>
    </row>
    <row r="567" spans="7:10" x14ac:dyDescent="0.25">
      <c r="G567" s="43"/>
      <c r="H567" s="43"/>
      <c r="I567" s="43"/>
      <c r="J567" s="43"/>
    </row>
    <row r="568" spans="7:10" x14ac:dyDescent="0.25">
      <c r="G568" s="43"/>
      <c r="H568" s="43"/>
      <c r="I568" s="43"/>
      <c r="J568" s="43"/>
    </row>
    <row r="569" spans="7:10" x14ac:dyDescent="0.25">
      <c r="G569" s="43"/>
      <c r="H569" s="43"/>
      <c r="I569" s="43"/>
      <c r="J569" s="43"/>
    </row>
    <row r="570" spans="7:10" x14ac:dyDescent="0.25">
      <c r="G570" s="43"/>
      <c r="H570" s="43"/>
      <c r="I570" s="43"/>
      <c r="J570" s="43"/>
    </row>
    <row r="571" spans="7:10" x14ac:dyDescent="0.25">
      <c r="G571" s="43"/>
      <c r="H571" s="43"/>
      <c r="I571" s="43"/>
      <c r="J571" s="43"/>
    </row>
    <row r="572" spans="7:10" x14ac:dyDescent="0.25">
      <c r="G572" s="43"/>
      <c r="H572" s="43"/>
      <c r="I572" s="43"/>
      <c r="J572" s="43"/>
    </row>
    <row r="573" spans="7:10" x14ac:dyDescent="0.25">
      <c r="G573" s="43"/>
      <c r="H573" s="43"/>
      <c r="I573" s="43"/>
      <c r="J573" s="43"/>
    </row>
    <row r="574" spans="7:10" x14ac:dyDescent="0.25">
      <c r="G574" s="43"/>
      <c r="H574" s="43"/>
      <c r="I574" s="43"/>
      <c r="J574" s="43"/>
    </row>
    <row r="575" spans="7:10" x14ac:dyDescent="0.25">
      <c r="G575" s="43"/>
      <c r="H575" s="43"/>
      <c r="I575" s="43"/>
      <c r="J575" s="43"/>
    </row>
    <row r="576" spans="7:10" x14ac:dyDescent="0.25">
      <c r="G576" s="43"/>
      <c r="H576" s="43"/>
      <c r="I576" s="43"/>
      <c r="J576" s="43"/>
    </row>
    <row r="577" spans="7:10" x14ac:dyDescent="0.25">
      <c r="G577" s="43"/>
      <c r="H577" s="43"/>
      <c r="I577" s="43"/>
      <c r="J577" s="43"/>
    </row>
    <row r="578" spans="7:10" x14ac:dyDescent="0.25">
      <c r="G578" s="43"/>
      <c r="H578" s="43"/>
      <c r="I578" s="43"/>
      <c r="J578" s="43"/>
    </row>
    <row r="579" spans="7:10" x14ac:dyDescent="0.25">
      <c r="G579" s="43"/>
      <c r="H579" s="43"/>
      <c r="I579" s="43"/>
      <c r="J579" s="43"/>
    </row>
    <row r="580" spans="7:10" x14ac:dyDescent="0.25">
      <c r="G580" s="43"/>
      <c r="H580" s="43"/>
      <c r="I580" s="43"/>
      <c r="J580" s="43"/>
    </row>
    <row r="581" spans="7:10" x14ac:dyDescent="0.25">
      <c r="G581" s="43"/>
      <c r="H581" s="43"/>
      <c r="I581" s="43"/>
      <c r="J581" s="43"/>
    </row>
    <row r="582" spans="7:10" x14ac:dyDescent="0.25">
      <c r="G582" s="43"/>
      <c r="H582" s="43"/>
      <c r="I582" s="43"/>
      <c r="J582" s="43"/>
    </row>
    <row r="583" spans="7:10" x14ac:dyDescent="0.25">
      <c r="G583" s="43"/>
      <c r="H583" s="43"/>
      <c r="I583" s="43"/>
      <c r="J583" s="43"/>
    </row>
    <row r="584" spans="7:10" x14ac:dyDescent="0.25">
      <c r="G584" s="43"/>
      <c r="H584" s="43"/>
      <c r="I584" s="43"/>
      <c r="J584" s="43"/>
    </row>
    <row r="585" spans="7:10" x14ac:dyDescent="0.25">
      <c r="G585" s="43"/>
      <c r="H585" s="43"/>
      <c r="I585" s="43"/>
      <c r="J585" s="43"/>
    </row>
    <row r="586" spans="7:10" x14ac:dyDescent="0.25">
      <c r="G586" s="43"/>
      <c r="H586" s="43"/>
      <c r="I586" s="43"/>
      <c r="J586" s="43"/>
    </row>
    <row r="587" spans="7:10" x14ac:dyDescent="0.25">
      <c r="G587" s="43"/>
      <c r="H587" s="43"/>
      <c r="I587" s="43"/>
      <c r="J587" s="43"/>
    </row>
    <row r="588" spans="7:10" x14ac:dyDescent="0.25">
      <c r="G588" s="43"/>
      <c r="H588" s="43"/>
      <c r="I588" s="43"/>
      <c r="J588" s="43"/>
    </row>
    <row r="589" spans="7:10" x14ac:dyDescent="0.25">
      <c r="G589" s="43"/>
      <c r="H589" s="43"/>
      <c r="I589" s="43"/>
      <c r="J589" s="43"/>
    </row>
    <row r="590" spans="7:10" x14ac:dyDescent="0.25">
      <c r="G590" s="43"/>
      <c r="H590" s="43"/>
      <c r="I590" s="43"/>
      <c r="J590" s="43"/>
    </row>
    <row r="591" spans="7:10" x14ac:dyDescent="0.25">
      <c r="G591" s="43"/>
      <c r="H591" s="43"/>
      <c r="I591" s="43"/>
      <c r="J591" s="43"/>
    </row>
    <row r="592" spans="7:10" x14ac:dyDescent="0.25">
      <c r="G592" s="43"/>
      <c r="H592" s="43"/>
      <c r="I592" s="43"/>
      <c r="J592" s="43"/>
    </row>
    <row r="593" spans="7:10" x14ac:dyDescent="0.25">
      <c r="G593" s="43"/>
      <c r="H593" s="43"/>
      <c r="I593" s="43"/>
      <c r="J593" s="43"/>
    </row>
    <row r="594" spans="7:10" x14ac:dyDescent="0.25">
      <c r="G594" s="43"/>
      <c r="H594" s="43"/>
      <c r="I594" s="43"/>
      <c r="J594" s="43"/>
    </row>
    <row r="595" spans="7:10" x14ac:dyDescent="0.25">
      <c r="G595" s="43"/>
      <c r="H595" s="43"/>
      <c r="I595" s="43"/>
      <c r="J595" s="43"/>
    </row>
    <row r="596" spans="7:10" x14ac:dyDescent="0.25">
      <c r="G596" s="43"/>
      <c r="H596" s="43"/>
      <c r="I596" s="43"/>
      <c r="J596" s="43"/>
    </row>
    <row r="597" spans="7:10" x14ac:dyDescent="0.25">
      <c r="G597" s="43"/>
      <c r="H597" s="43"/>
      <c r="I597" s="43"/>
      <c r="J597" s="43"/>
    </row>
    <row r="598" spans="7:10" x14ac:dyDescent="0.25">
      <c r="G598" s="43"/>
      <c r="H598" s="43"/>
      <c r="I598" s="43"/>
      <c r="J598" s="43"/>
    </row>
    <row r="599" spans="7:10" x14ac:dyDescent="0.25">
      <c r="G599" s="43"/>
      <c r="H599" s="43"/>
      <c r="I599" s="43"/>
      <c r="J599" s="43"/>
    </row>
    <row r="600" spans="7:10" x14ac:dyDescent="0.25">
      <c r="G600" s="43"/>
      <c r="H600" s="43"/>
      <c r="I600" s="43"/>
      <c r="J600" s="43"/>
    </row>
    <row r="601" spans="7:10" x14ac:dyDescent="0.25">
      <c r="G601" s="43"/>
      <c r="H601" s="43"/>
      <c r="I601" s="43"/>
      <c r="J601" s="43"/>
    </row>
    <row r="602" spans="7:10" x14ac:dyDescent="0.25">
      <c r="G602" s="43"/>
      <c r="H602" s="43"/>
      <c r="I602" s="43"/>
      <c r="J602" s="43"/>
    </row>
    <row r="603" spans="7:10" x14ac:dyDescent="0.25">
      <c r="G603" s="43"/>
      <c r="H603" s="43"/>
      <c r="I603" s="43"/>
      <c r="J603" s="43"/>
    </row>
    <row r="604" spans="7:10" x14ac:dyDescent="0.25">
      <c r="G604" s="43"/>
      <c r="H604" s="43"/>
      <c r="I604" s="43"/>
      <c r="J604" s="43"/>
    </row>
    <row r="605" spans="7:10" x14ac:dyDescent="0.25">
      <c r="G605" s="43"/>
      <c r="H605" s="43"/>
      <c r="I605" s="43"/>
      <c r="J605" s="43"/>
    </row>
    <row r="606" spans="7:10" x14ac:dyDescent="0.25">
      <c r="G606" s="43"/>
      <c r="H606" s="43"/>
      <c r="I606" s="43"/>
      <c r="J606" s="43"/>
    </row>
    <row r="607" spans="7:10" x14ac:dyDescent="0.25">
      <c r="G607" s="43"/>
      <c r="H607" s="43"/>
      <c r="I607" s="43"/>
      <c r="J607" s="43"/>
    </row>
    <row r="608" spans="7:10" x14ac:dyDescent="0.25">
      <c r="G608" s="43"/>
      <c r="H608" s="43"/>
      <c r="I608" s="43"/>
      <c r="J608" s="43"/>
    </row>
    <row r="609" spans="7:10" x14ac:dyDescent="0.25">
      <c r="G609" s="43"/>
      <c r="H609" s="43"/>
      <c r="I609" s="43"/>
      <c r="J609" s="43"/>
    </row>
    <row r="610" spans="7:10" x14ac:dyDescent="0.25">
      <c r="G610" s="43"/>
      <c r="H610" s="43"/>
      <c r="I610" s="43"/>
      <c r="J610" s="43"/>
    </row>
    <row r="611" spans="7:10" x14ac:dyDescent="0.25">
      <c r="G611" s="43"/>
      <c r="H611" s="43"/>
      <c r="I611" s="43"/>
      <c r="J611" s="43"/>
    </row>
    <row r="612" spans="7:10" x14ac:dyDescent="0.25">
      <c r="G612" s="43"/>
      <c r="H612" s="43"/>
      <c r="I612" s="43"/>
      <c r="J612" s="43"/>
    </row>
    <row r="613" spans="7:10" x14ac:dyDescent="0.25">
      <c r="G613" s="43"/>
      <c r="H613" s="43"/>
      <c r="I613" s="43"/>
      <c r="J613" s="43"/>
    </row>
    <row r="614" spans="7:10" x14ac:dyDescent="0.25">
      <c r="G614" s="43"/>
      <c r="H614" s="43"/>
      <c r="I614" s="43"/>
      <c r="J614" s="43"/>
    </row>
    <row r="615" spans="7:10" x14ac:dyDescent="0.25">
      <c r="G615" s="43"/>
      <c r="H615" s="43"/>
      <c r="I615" s="43"/>
      <c r="J615" s="43"/>
    </row>
    <row r="616" spans="7:10" x14ac:dyDescent="0.25">
      <c r="G616" s="43"/>
      <c r="H616" s="43"/>
      <c r="I616" s="43"/>
      <c r="J616" s="43"/>
    </row>
    <row r="617" spans="7:10" x14ac:dyDescent="0.25">
      <c r="G617" s="43"/>
      <c r="H617" s="43"/>
      <c r="I617" s="43"/>
      <c r="J617" s="43"/>
    </row>
    <row r="618" spans="7:10" x14ac:dyDescent="0.25">
      <c r="G618" s="43"/>
      <c r="H618" s="43"/>
      <c r="I618" s="43"/>
      <c r="J618" s="43"/>
    </row>
    <row r="619" spans="7:10" x14ac:dyDescent="0.25">
      <c r="G619" s="43"/>
      <c r="H619" s="43"/>
      <c r="I619" s="43"/>
      <c r="J619" s="43"/>
    </row>
    <row r="620" spans="7:10" x14ac:dyDescent="0.25">
      <c r="G620" s="43"/>
      <c r="H620" s="43"/>
      <c r="I620" s="43"/>
      <c r="J620" s="43"/>
    </row>
    <row r="621" spans="7:10" x14ac:dyDescent="0.25">
      <c r="G621" s="43"/>
      <c r="H621" s="43"/>
      <c r="I621" s="43"/>
      <c r="J621" s="43"/>
    </row>
    <row r="622" spans="7:10" x14ac:dyDescent="0.25">
      <c r="G622" s="43"/>
      <c r="H622" s="43"/>
      <c r="I622" s="43"/>
      <c r="J622" s="43"/>
    </row>
    <row r="623" spans="7:10" x14ac:dyDescent="0.25">
      <c r="G623" s="43"/>
      <c r="H623" s="43"/>
      <c r="I623" s="43"/>
      <c r="J623" s="43"/>
    </row>
    <row r="624" spans="7:10" x14ac:dyDescent="0.25">
      <c r="G624" s="43"/>
      <c r="H624" s="43"/>
      <c r="I624" s="43"/>
      <c r="J624" s="43"/>
    </row>
    <row r="625" spans="7:10" x14ac:dyDescent="0.25">
      <c r="G625" s="43"/>
      <c r="H625" s="43"/>
      <c r="I625" s="43"/>
      <c r="J625" s="43"/>
    </row>
    <row r="626" spans="7:10" x14ac:dyDescent="0.25">
      <c r="G626" s="43"/>
      <c r="H626" s="43"/>
      <c r="I626" s="43"/>
      <c r="J626" s="43"/>
    </row>
    <row r="627" spans="7:10" x14ac:dyDescent="0.25">
      <c r="G627" s="43"/>
      <c r="H627" s="43"/>
      <c r="I627" s="43"/>
      <c r="J627" s="43"/>
    </row>
    <row r="628" spans="7:10" x14ac:dyDescent="0.25">
      <c r="G628" s="43"/>
      <c r="H628" s="43"/>
      <c r="I628" s="43"/>
      <c r="J628" s="43"/>
    </row>
    <row r="629" spans="7:10" x14ac:dyDescent="0.25">
      <c r="G629" s="43"/>
      <c r="H629" s="43"/>
      <c r="I629" s="43"/>
      <c r="J629" s="43"/>
    </row>
    <row r="630" spans="7:10" x14ac:dyDescent="0.25">
      <c r="G630" s="43"/>
      <c r="H630" s="43"/>
      <c r="I630" s="43"/>
      <c r="J630" s="43"/>
    </row>
    <row r="631" spans="7:10" x14ac:dyDescent="0.25">
      <c r="G631" s="43"/>
      <c r="H631" s="43"/>
      <c r="I631" s="43"/>
      <c r="J631" s="43"/>
    </row>
    <row r="632" spans="7:10" x14ac:dyDescent="0.25">
      <c r="G632" s="43"/>
      <c r="H632" s="43"/>
      <c r="I632" s="43"/>
      <c r="J632" s="43"/>
    </row>
    <row r="633" spans="7:10" x14ac:dyDescent="0.25">
      <c r="G633" s="43"/>
      <c r="H633" s="43"/>
      <c r="I633" s="43"/>
      <c r="J633" s="43"/>
    </row>
    <row r="634" spans="7:10" x14ac:dyDescent="0.25">
      <c r="G634" s="43"/>
      <c r="H634" s="43"/>
      <c r="I634" s="43"/>
      <c r="J634" s="43"/>
    </row>
    <row r="635" spans="7:10" x14ac:dyDescent="0.25">
      <c r="G635" s="43"/>
      <c r="H635" s="43"/>
      <c r="I635" s="43"/>
      <c r="J635" s="43"/>
    </row>
    <row r="636" spans="7:10" x14ac:dyDescent="0.25">
      <c r="G636" s="43"/>
      <c r="H636" s="43"/>
      <c r="I636" s="43"/>
      <c r="J636" s="43"/>
    </row>
    <row r="637" spans="7:10" x14ac:dyDescent="0.25">
      <c r="G637" s="43"/>
      <c r="H637" s="43"/>
      <c r="I637" s="43"/>
      <c r="J637" s="43"/>
    </row>
    <row r="638" spans="7:10" x14ac:dyDescent="0.25">
      <c r="G638" s="43"/>
      <c r="H638" s="43"/>
      <c r="I638" s="43"/>
      <c r="J638" s="43"/>
    </row>
    <row r="639" spans="7:10" x14ac:dyDescent="0.25">
      <c r="G639" s="43"/>
      <c r="H639" s="43"/>
      <c r="I639" s="43"/>
      <c r="J639" s="43"/>
    </row>
    <row r="640" spans="7:10" x14ac:dyDescent="0.25">
      <c r="G640" s="43"/>
      <c r="H640" s="43"/>
      <c r="I640" s="43"/>
      <c r="J640" s="43"/>
    </row>
    <row r="641" spans="7:10" x14ac:dyDescent="0.25">
      <c r="G641" s="43"/>
      <c r="H641" s="43"/>
      <c r="I641" s="43"/>
      <c r="J641" s="43"/>
    </row>
    <row r="642" spans="7:10" x14ac:dyDescent="0.25">
      <c r="G642" s="43"/>
      <c r="H642" s="43"/>
      <c r="I642" s="43"/>
      <c r="J642" s="43"/>
    </row>
    <row r="643" spans="7:10" x14ac:dyDescent="0.25">
      <c r="G643" s="43"/>
      <c r="H643" s="43"/>
      <c r="I643" s="43"/>
      <c r="J643" s="43"/>
    </row>
    <row r="644" spans="7:10" x14ac:dyDescent="0.25">
      <c r="G644" s="43"/>
      <c r="H644" s="43"/>
      <c r="I644" s="43"/>
      <c r="J644" s="43"/>
    </row>
    <row r="645" spans="7:10" x14ac:dyDescent="0.25">
      <c r="G645" s="43"/>
      <c r="H645" s="43"/>
      <c r="I645" s="43"/>
      <c r="J645" s="43"/>
    </row>
    <row r="646" spans="7:10" x14ac:dyDescent="0.25">
      <c r="G646" s="43"/>
      <c r="H646" s="43"/>
      <c r="I646" s="43"/>
      <c r="J646" s="43"/>
    </row>
    <row r="647" spans="7:10" x14ac:dyDescent="0.25">
      <c r="G647" s="43"/>
      <c r="H647" s="43"/>
      <c r="I647" s="43"/>
      <c r="J647" s="43"/>
    </row>
    <row r="648" spans="7:10" x14ac:dyDescent="0.25">
      <c r="G648" s="43"/>
      <c r="H648" s="43"/>
      <c r="I648" s="43"/>
      <c r="J648" s="43"/>
    </row>
    <row r="649" spans="7:10" x14ac:dyDescent="0.25">
      <c r="G649" s="43"/>
      <c r="H649" s="43"/>
      <c r="I649" s="43"/>
      <c r="J649" s="43"/>
    </row>
    <row r="650" spans="7:10" x14ac:dyDescent="0.25">
      <c r="G650" s="43"/>
      <c r="H650" s="43"/>
      <c r="I650" s="43"/>
      <c r="J650" s="43"/>
    </row>
    <row r="651" spans="7:10" x14ac:dyDescent="0.25">
      <c r="G651" s="43"/>
      <c r="H651" s="43"/>
      <c r="I651" s="43"/>
      <c r="J651" s="43"/>
    </row>
    <row r="652" spans="7:10" x14ac:dyDescent="0.25">
      <c r="G652" s="43"/>
      <c r="H652" s="43"/>
      <c r="I652" s="43"/>
      <c r="J652" s="43"/>
    </row>
    <row r="653" spans="7:10" x14ac:dyDescent="0.25">
      <c r="G653" s="43"/>
      <c r="H653" s="43"/>
      <c r="I653" s="43"/>
      <c r="J653" s="43"/>
    </row>
    <row r="654" spans="7:10" x14ac:dyDescent="0.25">
      <c r="G654" s="43"/>
      <c r="H654" s="43"/>
      <c r="I654" s="43"/>
      <c r="J654" s="43"/>
    </row>
    <row r="655" spans="7:10" x14ac:dyDescent="0.25">
      <c r="G655" s="43"/>
      <c r="H655" s="43"/>
      <c r="I655" s="43"/>
      <c r="J655" s="43"/>
    </row>
    <row r="656" spans="7:10" x14ac:dyDescent="0.25">
      <c r="G656" s="43"/>
      <c r="H656" s="43"/>
      <c r="I656" s="43"/>
      <c r="J656" s="43"/>
    </row>
    <row r="657" spans="7:10" x14ac:dyDescent="0.25">
      <c r="G657" s="43"/>
      <c r="H657" s="43"/>
      <c r="I657" s="43"/>
      <c r="J657" s="43"/>
    </row>
    <row r="658" spans="7:10" x14ac:dyDescent="0.25">
      <c r="G658" s="43"/>
      <c r="H658" s="43"/>
      <c r="I658" s="43"/>
      <c r="J658" s="43"/>
    </row>
    <row r="659" spans="7:10" x14ac:dyDescent="0.25">
      <c r="G659" s="43"/>
      <c r="H659" s="43"/>
      <c r="I659" s="43"/>
      <c r="J659" s="43"/>
    </row>
    <row r="660" spans="7:10" x14ac:dyDescent="0.25">
      <c r="G660" s="43"/>
      <c r="H660" s="43"/>
      <c r="I660" s="43"/>
      <c r="J660" s="43"/>
    </row>
    <row r="661" spans="7:10" x14ac:dyDescent="0.25">
      <c r="G661" s="43"/>
      <c r="H661" s="43"/>
      <c r="I661" s="43"/>
      <c r="J661" s="43"/>
    </row>
    <row r="662" spans="7:10" x14ac:dyDescent="0.25">
      <c r="G662" s="43"/>
      <c r="H662" s="43"/>
      <c r="I662" s="43"/>
      <c r="J662" s="43"/>
    </row>
    <row r="663" spans="7:10" x14ac:dyDescent="0.25">
      <c r="G663" s="43"/>
      <c r="H663" s="43"/>
      <c r="I663" s="43"/>
      <c r="J663" s="43"/>
    </row>
    <row r="664" spans="7:10" x14ac:dyDescent="0.25">
      <c r="G664" s="43"/>
      <c r="H664" s="43"/>
      <c r="I664" s="43"/>
      <c r="J664" s="43"/>
    </row>
    <row r="665" spans="7:10" x14ac:dyDescent="0.25">
      <c r="G665" s="43"/>
      <c r="H665" s="43"/>
      <c r="I665" s="43"/>
      <c r="J665" s="43"/>
    </row>
    <row r="666" spans="7:10" x14ac:dyDescent="0.25">
      <c r="G666" s="43"/>
      <c r="H666" s="43"/>
      <c r="I666" s="43"/>
      <c r="J666" s="43"/>
    </row>
    <row r="667" spans="7:10" x14ac:dyDescent="0.25">
      <c r="G667" s="43"/>
      <c r="H667" s="43"/>
      <c r="I667" s="43"/>
      <c r="J667" s="43"/>
    </row>
    <row r="668" spans="7:10" x14ac:dyDescent="0.25">
      <c r="G668" s="43"/>
      <c r="H668" s="43"/>
      <c r="I668" s="43"/>
      <c r="J668" s="43"/>
    </row>
    <row r="669" spans="7:10" x14ac:dyDescent="0.25">
      <c r="G669" s="43"/>
      <c r="H669" s="43"/>
      <c r="I669" s="43"/>
      <c r="J669" s="43"/>
    </row>
    <row r="670" spans="7:10" x14ac:dyDescent="0.25">
      <c r="G670" s="43"/>
      <c r="H670" s="43"/>
      <c r="I670" s="43"/>
      <c r="J670" s="43"/>
    </row>
    <row r="671" spans="7:10" x14ac:dyDescent="0.25">
      <c r="G671" s="43"/>
      <c r="H671" s="43"/>
      <c r="I671" s="43"/>
      <c r="J671" s="43"/>
    </row>
    <row r="672" spans="7:10" x14ac:dyDescent="0.25">
      <c r="G672" s="43"/>
      <c r="H672" s="43"/>
      <c r="I672" s="43"/>
      <c r="J672" s="43"/>
    </row>
    <row r="673" spans="7:10" x14ac:dyDescent="0.25">
      <c r="G673" s="43"/>
      <c r="H673" s="43"/>
      <c r="I673" s="43"/>
      <c r="J673" s="43"/>
    </row>
    <row r="674" spans="7:10" x14ac:dyDescent="0.25">
      <c r="G674" s="43"/>
      <c r="H674" s="43"/>
      <c r="I674" s="43"/>
      <c r="J674" s="43"/>
    </row>
    <row r="675" spans="7:10" x14ac:dyDescent="0.25">
      <c r="G675" s="43"/>
      <c r="H675" s="43"/>
      <c r="I675" s="43"/>
      <c r="J675" s="43"/>
    </row>
    <row r="676" spans="7:10" x14ac:dyDescent="0.25">
      <c r="G676" s="43"/>
      <c r="H676" s="43"/>
      <c r="I676" s="43"/>
      <c r="J676" s="43"/>
    </row>
    <row r="677" spans="7:10" x14ac:dyDescent="0.25">
      <c r="G677" s="43"/>
      <c r="H677" s="43"/>
      <c r="I677" s="43"/>
      <c r="J677" s="43"/>
    </row>
    <row r="678" spans="7:10" x14ac:dyDescent="0.25">
      <c r="G678" s="43"/>
      <c r="H678" s="43"/>
      <c r="I678" s="43"/>
      <c r="J678" s="43"/>
    </row>
    <row r="679" spans="7:10" x14ac:dyDescent="0.25">
      <c r="G679" s="43"/>
      <c r="H679" s="43"/>
      <c r="I679" s="43"/>
      <c r="J679" s="43"/>
    </row>
    <row r="680" spans="7:10" x14ac:dyDescent="0.25">
      <c r="G680" s="43"/>
      <c r="H680" s="43"/>
      <c r="I680" s="43"/>
      <c r="J680" s="43"/>
    </row>
    <row r="681" spans="7:10" x14ac:dyDescent="0.25">
      <c r="G681" s="43"/>
      <c r="H681" s="43"/>
      <c r="I681" s="43"/>
      <c r="J681" s="43"/>
    </row>
    <row r="682" spans="7:10" x14ac:dyDescent="0.25">
      <c r="G682" s="43"/>
      <c r="H682" s="43"/>
      <c r="I682" s="43"/>
      <c r="J682" s="43"/>
    </row>
    <row r="683" spans="7:10" x14ac:dyDescent="0.25">
      <c r="G683" s="43"/>
      <c r="H683" s="43"/>
      <c r="I683" s="43"/>
      <c r="J683" s="43"/>
    </row>
    <row r="684" spans="7:10" x14ac:dyDescent="0.25">
      <c r="G684" s="43"/>
      <c r="H684" s="43"/>
      <c r="I684" s="43"/>
      <c r="J684" s="43"/>
    </row>
    <row r="685" spans="7:10" x14ac:dyDescent="0.25">
      <c r="G685" s="43"/>
      <c r="H685" s="43"/>
      <c r="I685" s="43"/>
      <c r="J685" s="43"/>
    </row>
    <row r="686" spans="7:10" x14ac:dyDescent="0.25">
      <c r="G686" s="43"/>
      <c r="H686" s="43"/>
      <c r="I686" s="43"/>
      <c r="J686" s="43"/>
    </row>
    <row r="687" spans="7:10" x14ac:dyDescent="0.25">
      <c r="G687" s="43"/>
      <c r="H687" s="43"/>
      <c r="I687" s="43"/>
      <c r="J687" s="43"/>
    </row>
    <row r="688" spans="7:10" x14ac:dyDescent="0.25">
      <c r="G688" s="43"/>
      <c r="H688" s="43"/>
      <c r="I688" s="43"/>
      <c r="J688" s="43"/>
    </row>
    <row r="689" spans="7:10" x14ac:dyDescent="0.25">
      <c r="G689" s="43"/>
      <c r="H689" s="43"/>
      <c r="I689" s="43"/>
      <c r="J689" s="43"/>
    </row>
    <row r="690" spans="7:10" x14ac:dyDescent="0.25">
      <c r="G690" s="43"/>
      <c r="H690" s="43"/>
      <c r="I690" s="43"/>
      <c r="J690" s="43"/>
    </row>
    <row r="691" spans="7:10" x14ac:dyDescent="0.25">
      <c r="G691" s="43"/>
      <c r="H691" s="43"/>
      <c r="I691" s="43"/>
      <c r="J691" s="43"/>
    </row>
    <row r="692" spans="7:10" x14ac:dyDescent="0.25">
      <c r="G692" s="43"/>
      <c r="H692" s="43"/>
      <c r="I692" s="43"/>
      <c r="J692" s="43"/>
    </row>
    <row r="693" spans="7:10" x14ac:dyDescent="0.25">
      <c r="G693" s="43"/>
      <c r="H693" s="43"/>
      <c r="I693" s="43"/>
      <c r="J693" s="43"/>
    </row>
    <row r="694" spans="7:10" x14ac:dyDescent="0.25">
      <c r="G694" s="43"/>
      <c r="H694" s="43"/>
      <c r="I694" s="43"/>
      <c r="J694" s="43"/>
    </row>
    <row r="695" spans="7:10" x14ac:dyDescent="0.25">
      <c r="G695" s="43"/>
      <c r="H695" s="43"/>
      <c r="I695" s="43"/>
      <c r="J695" s="43"/>
    </row>
    <row r="696" spans="7:10" x14ac:dyDescent="0.25">
      <c r="G696" s="43"/>
      <c r="H696" s="43"/>
      <c r="I696" s="43"/>
      <c r="J696" s="43"/>
    </row>
    <row r="697" spans="7:10" x14ac:dyDescent="0.25">
      <c r="G697" s="43"/>
      <c r="H697" s="43"/>
      <c r="I697" s="43"/>
      <c r="J697" s="43"/>
    </row>
    <row r="698" spans="7:10" x14ac:dyDescent="0.25">
      <c r="G698" s="43"/>
      <c r="H698" s="43"/>
      <c r="I698" s="43"/>
      <c r="J698" s="43"/>
    </row>
    <row r="699" spans="7:10" x14ac:dyDescent="0.25">
      <c r="G699" s="43"/>
      <c r="H699" s="43"/>
      <c r="I699" s="43"/>
      <c r="J699" s="43"/>
    </row>
    <row r="700" spans="7:10" x14ac:dyDescent="0.25">
      <c r="G700" s="43"/>
      <c r="H700" s="43"/>
      <c r="I700" s="43"/>
      <c r="J700" s="43"/>
    </row>
    <row r="701" spans="7:10" x14ac:dyDescent="0.25">
      <c r="G701" s="43"/>
      <c r="H701" s="43"/>
      <c r="I701" s="43"/>
      <c r="J701" s="43"/>
    </row>
    <row r="702" spans="7:10" x14ac:dyDescent="0.25">
      <c r="G702" s="43"/>
      <c r="H702" s="43"/>
      <c r="I702" s="43"/>
      <c r="J702" s="43"/>
    </row>
    <row r="703" spans="7:10" x14ac:dyDescent="0.25">
      <c r="G703" s="43"/>
      <c r="H703" s="43"/>
      <c r="I703" s="43"/>
      <c r="J703" s="43"/>
    </row>
    <row r="704" spans="7:10" x14ac:dyDescent="0.25">
      <c r="G704" s="43"/>
      <c r="H704" s="43"/>
      <c r="I704" s="43"/>
      <c r="J704" s="43"/>
    </row>
    <row r="705" spans="7:10" x14ac:dyDescent="0.25">
      <c r="G705" s="43"/>
      <c r="H705" s="43"/>
      <c r="I705" s="43"/>
      <c r="J705" s="43"/>
    </row>
    <row r="706" spans="7:10" x14ac:dyDescent="0.25">
      <c r="G706" s="43"/>
      <c r="H706" s="43"/>
      <c r="I706" s="43"/>
      <c r="J706" s="43"/>
    </row>
    <row r="707" spans="7:10" x14ac:dyDescent="0.25">
      <c r="G707" s="43"/>
      <c r="H707" s="43"/>
      <c r="I707" s="43"/>
      <c r="J707" s="43"/>
    </row>
    <row r="708" spans="7:10" x14ac:dyDescent="0.25">
      <c r="G708" s="43"/>
      <c r="H708" s="43"/>
      <c r="I708" s="43"/>
      <c r="J708" s="43"/>
    </row>
    <row r="709" spans="7:10" x14ac:dyDescent="0.25">
      <c r="G709" s="43"/>
      <c r="H709" s="43"/>
      <c r="I709" s="43"/>
      <c r="J709" s="43"/>
    </row>
    <row r="710" spans="7:10" x14ac:dyDescent="0.25">
      <c r="G710" s="43"/>
      <c r="H710" s="43"/>
      <c r="I710" s="43"/>
      <c r="J710" s="43"/>
    </row>
    <row r="711" spans="7:10" x14ac:dyDescent="0.25">
      <c r="G711" s="43"/>
      <c r="H711" s="43"/>
      <c r="I711" s="43"/>
      <c r="J711" s="43"/>
    </row>
    <row r="712" spans="7:10" x14ac:dyDescent="0.25">
      <c r="G712" s="43"/>
      <c r="H712" s="43"/>
      <c r="I712" s="43"/>
      <c r="J712" s="43"/>
    </row>
    <row r="713" spans="7:10" x14ac:dyDescent="0.25">
      <c r="G713" s="43"/>
      <c r="H713" s="43"/>
      <c r="I713" s="43"/>
      <c r="J713" s="43"/>
    </row>
    <row r="714" spans="7:10" x14ac:dyDescent="0.25">
      <c r="G714" s="43"/>
      <c r="H714" s="43"/>
      <c r="I714" s="43"/>
      <c r="J714" s="43"/>
    </row>
    <row r="715" spans="7:10" x14ac:dyDescent="0.25">
      <c r="G715" s="43"/>
      <c r="H715" s="43"/>
      <c r="I715" s="43"/>
      <c r="J715" s="43"/>
    </row>
    <row r="716" spans="7:10" x14ac:dyDescent="0.25">
      <c r="G716" s="43"/>
      <c r="H716" s="43"/>
      <c r="I716" s="43"/>
      <c r="J716" s="43"/>
    </row>
    <row r="717" spans="7:10" x14ac:dyDescent="0.25">
      <c r="G717" s="43"/>
      <c r="H717" s="43"/>
      <c r="I717" s="43"/>
      <c r="J717" s="43"/>
    </row>
    <row r="718" spans="7:10" x14ac:dyDescent="0.25">
      <c r="G718" s="43"/>
      <c r="H718" s="43"/>
      <c r="I718" s="43"/>
      <c r="J718" s="43"/>
    </row>
    <row r="719" spans="7:10" x14ac:dyDescent="0.25">
      <c r="G719" s="43"/>
      <c r="H719" s="43"/>
      <c r="I719" s="43"/>
      <c r="J719" s="43"/>
    </row>
    <row r="720" spans="7:10" x14ac:dyDescent="0.25">
      <c r="G720" s="43"/>
      <c r="H720" s="43"/>
      <c r="I720" s="43"/>
      <c r="J720" s="43"/>
    </row>
    <row r="721" spans="7:10" x14ac:dyDescent="0.25">
      <c r="G721" s="43"/>
      <c r="H721" s="43"/>
      <c r="I721" s="43"/>
      <c r="J721" s="43"/>
    </row>
    <row r="722" spans="7:10" x14ac:dyDescent="0.25">
      <c r="G722" s="43"/>
      <c r="H722" s="43"/>
      <c r="I722" s="43"/>
      <c r="J722" s="43"/>
    </row>
    <row r="723" spans="7:10" x14ac:dyDescent="0.25">
      <c r="G723" s="43"/>
      <c r="H723" s="43"/>
      <c r="I723" s="43"/>
      <c r="J723" s="43"/>
    </row>
    <row r="724" spans="7:10" x14ac:dyDescent="0.25">
      <c r="G724" s="43"/>
      <c r="H724" s="43"/>
      <c r="I724" s="43"/>
      <c r="J724" s="43"/>
    </row>
    <row r="725" spans="7:10" x14ac:dyDescent="0.25">
      <c r="G725" s="43"/>
      <c r="H725" s="43"/>
      <c r="I725" s="43"/>
      <c r="J725" s="43"/>
    </row>
    <row r="726" spans="7:10" x14ac:dyDescent="0.25">
      <c r="G726" s="43"/>
      <c r="H726" s="43"/>
      <c r="I726" s="43"/>
      <c r="J726" s="43"/>
    </row>
    <row r="727" spans="7:10" x14ac:dyDescent="0.25">
      <c r="G727" s="43"/>
      <c r="H727" s="43"/>
      <c r="I727" s="43"/>
      <c r="J727" s="43"/>
    </row>
    <row r="728" spans="7:10" x14ac:dyDescent="0.25">
      <c r="G728" s="43"/>
      <c r="H728" s="43"/>
      <c r="I728" s="43"/>
      <c r="J728" s="43"/>
    </row>
    <row r="729" spans="7:10" x14ac:dyDescent="0.25">
      <c r="G729" s="43"/>
      <c r="H729" s="43"/>
      <c r="I729" s="43"/>
      <c r="J729" s="43"/>
    </row>
    <row r="730" spans="7:10" x14ac:dyDescent="0.25">
      <c r="G730" s="43"/>
      <c r="H730" s="43"/>
      <c r="I730" s="43"/>
      <c r="J730" s="43"/>
    </row>
    <row r="731" spans="7:10" x14ac:dyDescent="0.25">
      <c r="G731" s="43"/>
      <c r="H731" s="43"/>
      <c r="I731" s="43"/>
      <c r="J731" s="43"/>
    </row>
    <row r="732" spans="7:10" x14ac:dyDescent="0.25">
      <c r="G732" s="43"/>
      <c r="H732" s="43"/>
      <c r="I732" s="43"/>
      <c r="J732" s="43"/>
    </row>
    <row r="733" spans="7:10" x14ac:dyDescent="0.25">
      <c r="G733" s="43"/>
      <c r="H733" s="43"/>
      <c r="I733" s="43"/>
      <c r="J733" s="43"/>
    </row>
    <row r="734" spans="7:10" x14ac:dyDescent="0.25">
      <c r="G734" s="43"/>
      <c r="H734" s="43"/>
      <c r="I734" s="43"/>
      <c r="J734" s="43"/>
    </row>
    <row r="735" spans="7:10" x14ac:dyDescent="0.25">
      <c r="G735" s="43"/>
      <c r="H735" s="43"/>
      <c r="I735" s="43"/>
      <c r="J735" s="43"/>
    </row>
    <row r="736" spans="7:10" x14ac:dyDescent="0.25">
      <c r="G736" s="43"/>
      <c r="H736" s="43"/>
      <c r="I736" s="43"/>
      <c r="J736" s="43"/>
    </row>
    <row r="737" spans="7:10" x14ac:dyDescent="0.25">
      <c r="G737" s="43"/>
      <c r="H737" s="43"/>
      <c r="I737" s="43"/>
      <c r="J737" s="43"/>
    </row>
    <row r="738" spans="7:10" x14ac:dyDescent="0.25">
      <c r="G738" s="43"/>
      <c r="H738" s="43"/>
      <c r="I738" s="43"/>
      <c r="J738" s="43"/>
    </row>
    <row r="739" spans="7:10" x14ac:dyDescent="0.25">
      <c r="G739" s="43"/>
      <c r="H739" s="43"/>
      <c r="I739" s="43"/>
      <c r="J739" s="43"/>
    </row>
    <row r="740" spans="7:10" x14ac:dyDescent="0.25">
      <c r="G740" s="43"/>
      <c r="H740" s="43"/>
      <c r="I740" s="43"/>
      <c r="J740" s="43"/>
    </row>
    <row r="741" spans="7:10" x14ac:dyDescent="0.25">
      <c r="G741" s="43"/>
      <c r="H741" s="43"/>
      <c r="I741" s="43"/>
      <c r="J741" s="43"/>
    </row>
    <row r="742" spans="7:10" x14ac:dyDescent="0.25">
      <c r="G742" s="43"/>
      <c r="H742" s="43"/>
      <c r="I742" s="43"/>
      <c r="J742" s="43"/>
    </row>
    <row r="743" spans="7:10" x14ac:dyDescent="0.25">
      <c r="G743" s="43"/>
      <c r="H743" s="43"/>
      <c r="I743" s="43"/>
      <c r="J743" s="43"/>
    </row>
    <row r="744" spans="7:10" x14ac:dyDescent="0.25">
      <c r="G744" s="43"/>
      <c r="H744" s="43"/>
      <c r="I744" s="43"/>
      <c r="J744" s="43"/>
    </row>
    <row r="745" spans="7:10" x14ac:dyDescent="0.25">
      <c r="G745" s="43"/>
      <c r="H745" s="43"/>
      <c r="I745" s="43"/>
      <c r="J745" s="43"/>
    </row>
    <row r="746" spans="7:10" x14ac:dyDescent="0.25">
      <c r="G746" s="43"/>
      <c r="H746" s="43"/>
      <c r="I746" s="43"/>
      <c r="J746" s="43"/>
    </row>
    <row r="747" spans="7:10" x14ac:dyDescent="0.25">
      <c r="G747" s="43"/>
      <c r="H747" s="43"/>
      <c r="I747" s="43"/>
      <c r="J747" s="43"/>
    </row>
    <row r="748" spans="7:10" x14ac:dyDescent="0.25">
      <c r="G748" s="43"/>
      <c r="H748" s="43"/>
      <c r="I748" s="43"/>
      <c r="J748" s="43"/>
    </row>
    <row r="749" spans="7:10" x14ac:dyDescent="0.25">
      <c r="G749" s="43"/>
      <c r="H749" s="43"/>
      <c r="I749" s="43"/>
      <c r="J749" s="43"/>
    </row>
    <row r="750" spans="7:10" x14ac:dyDescent="0.25">
      <c r="G750" s="43"/>
      <c r="H750" s="43"/>
      <c r="I750" s="43"/>
      <c r="J750" s="43"/>
    </row>
    <row r="751" spans="7:10" x14ac:dyDescent="0.25">
      <c r="G751" s="43"/>
      <c r="H751" s="43"/>
      <c r="I751" s="43"/>
      <c r="J751" s="43"/>
    </row>
    <row r="752" spans="7:10" x14ac:dyDescent="0.25">
      <c r="G752" s="43"/>
      <c r="H752" s="43"/>
      <c r="I752" s="43"/>
      <c r="J752" s="43"/>
    </row>
    <row r="753" spans="7:10" x14ac:dyDescent="0.25">
      <c r="G753" s="43"/>
      <c r="H753" s="43"/>
      <c r="I753" s="43"/>
      <c r="J753" s="43"/>
    </row>
    <row r="754" spans="7:10" x14ac:dyDescent="0.25">
      <c r="G754" s="43"/>
      <c r="H754" s="43"/>
      <c r="I754" s="43"/>
      <c r="J754" s="43"/>
    </row>
    <row r="755" spans="7:10" x14ac:dyDescent="0.25">
      <c r="G755" s="43"/>
      <c r="H755" s="43"/>
      <c r="I755" s="43"/>
      <c r="J755" s="43"/>
    </row>
    <row r="756" spans="7:10" x14ac:dyDescent="0.25">
      <c r="G756" s="43"/>
      <c r="H756" s="43"/>
      <c r="I756" s="43"/>
      <c r="J756" s="43"/>
    </row>
    <row r="757" spans="7:10" x14ac:dyDescent="0.25">
      <c r="G757" s="43"/>
      <c r="H757" s="43"/>
      <c r="I757" s="43"/>
      <c r="J757" s="43"/>
    </row>
    <row r="758" spans="7:10" x14ac:dyDescent="0.25">
      <c r="G758" s="43"/>
      <c r="H758" s="43"/>
      <c r="I758" s="43"/>
      <c r="J758" s="43"/>
    </row>
    <row r="759" spans="7:10" x14ac:dyDescent="0.25">
      <c r="G759" s="43"/>
      <c r="H759" s="43"/>
      <c r="I759" s="43"/>
      <c r="J759" s="43"/>
    </row>
    <row r="760" spans="7:10" x14ac:dyDescent="0.25">
      <c r="G760" s="43"/>
      <c r="H760" s="43"/>
      <c r="I760" s="43"/>
      <c r="J760" s="43"/>
    </row>
    <row r="761" spans="7:10" x14ac:dyDescent="0.25">
      <c r="G761" s="43"/>
      <c r="H761" s="43"/>
      <c r="I761" s="43"/>
      <c r="J761" s="43"/>
    </row>
    <row r="762" spans="7:10" x14ac:dyDescent="0.25">
      <c r="G762" s="43"/>
      <c r="H762" s="43"/>
      <c r="I762" s="43"/>
      <c r="J762" s="43"/>
    </row>
    <row r="763" spans="7:10" x14ac:dyDescent="0.25">
      <c r="G763" s="43"/>
      <c r="H763" s="43"/>
      <c r="I763" s="43"/>
      <c r="J763" s="43"/>
    </row>
    <row r="764" spans="7:10" x14ac:dyDescent="0.25">
      <c r="G764" s="43"/>
      <c r="H764" s="43"/>
      <c r="I764" s="43"/>
      <c r="J764" s="43"/>
    </row>
    <row r="765" spans="7:10" x14ac:dyDescent="0.25">
      <c r="G765" s="43"/>
      <c r="H765" s="43"/>
      <c r="I765" s="43"/>
      <c r="J765" s="43"/>
    </row>
    <row r="766" spans="7:10" x14ac:dyDescent="0.25">
      <c r="G766" s="43"/>
      <c r="H766" s="43"/>
      <c r="I766" s="43"/>
      <c r="J766" s="43"/>
    </row>
    <row r="767" spans="7:10" x14ac:dyDescent="0.25">
      <c r="G767" s="43"/>
      <c r="H767" s="43"/>
      <c r="I767" s="43"/>
      <c r="J767" s="43"/>
    </row>
    <row r="768" spans="7:10" x14ac:dyDescent="0.25">
      <c r="G768" s="43"/>
      <c r="H768" s="43"/>
      <c r="I768" s="43"/>
      <c r="J768" s="43"/>
    </row>
    <row r="769" spans="7:10" x14ac:dyDescent="0.25">
      <c r="G769" s="43"/>
      <c r="H769" s="43"/>
      <c r="I769" s="43"/>
      <c r="J769" s="43"/>
    </row>
    <row r="770" spans="7:10" x14ac:dyDescent="0.25">
      <c r="G770" s="43"/>
      <c r="H770" s="43"/>
      <c r="I770" s="43"/>
      <c r="J770" s="43"/>
    </row>
    <row r="771" spans="7:10" x14ac:dyDescent="0.25">
      <c r="G771" s="43"/>
      <c r="H771" s="43"/>
      <c r="I771" s="43"/>
      <c r="J771" s="43"/>
    </row>
    <row r="772" spans="7:10" x14ac:dyDescent="0.25">
      <c r="G772" s="43"/>
      <c r="H772" s="43"/>
      <c r="I772" s="43"/>
      <c r="J772" s="43"/>
    </row>
    <row r="773" spans="7:10" x14ac:dyDescent="0.25">
      <c r="G773" s="43"/>
      <c r="H773" s="43"/>
      <c r="I773" s="43"/>
      <c r="J773" s="43"/>
    </row>
    <row r="774" spans="7:10" x14ac:dyDescent="0.25">
      <c r="G774" s="43"/>
      <c r="H774" s="43"/>
      <c r="I774" s="43"/>
      <c r="J774" s="43"/>
    </row>
    <row r="775" spans="7:10" x14ac:dyDescent="0.25">
      <c r="G775" s="43"/>
      <c r="H775" s="43"/>
      <c r="I775" s="43"/>
      <c r="J775" s="43"/>
    </row>
    <row r="776" spans="7:10" x14ac:dyDescent="0.25">
      <c r="G776" s="43"/>
      <c r="H776" s="43"/>
      <c r="I776" s="43"/>
      <c r="J776" s="43"/>
    </row>
    <row r="777" spans="7:10" x14ac:dyDescent="0.25">
      <c r="G777" s="43"/>
      <c r="H777" s="43"/>
      <c r="I777" s="43"/>
      <c r="J777" s="43"/>
    </row>
    <row r="778" spans="7:10" x14ac:dyDescent="0.25">
      <c r="G778" s="43"/>
      <c r="H778" s="43"/>
      <c r="I778" s="43"/>
      <c r="J778" s="43"/>
    </row>
    <row r="779" spans="7:10" x14ac:dyDescent="0.25">
      <c r="G779" s="43"/>
      <c r="H779" s="43"/>
      <c r="I779" s="43"/>
      <c r="J779" s="43"/>
    </row>
    <row r="780" spans="7:10" x14ac:dyDescent="0.25">
      <c r="G780" s="43"/>
      <c r="H780" s="43"/>
      <c r="I780" s="43"/>
      <c r="J780" s="43"/>
    </row>
    <row r="781" spans="7:10" x14ac:dyDescent="0.25">
      <c r="G781" s="43"/>
      <c r="H781" s="43"/>
      <c r="I781" s="43"/>
      <c r="J781" s="43"/>
    </row>
    <row r="782" spans="7:10" x14ac:dyDescent="0.25">
      <c r="G782" s="43"/>
      <c r="H782" s="43"/>
      <c r="I782" s="43"/>
      <c r="J782" s="43"/>
    </row>
    <row r="783" spans="7:10" x14ac:dyDescent="0.25">
      <c r="G783" s="43"/>
      <c r="H783" s="43"/>
      <c r="I783" s="43"/>
      <c r="J783" s="43"/>
    </row>
    <row r="784" spans="7:10" x14ac:dyDescent="0.25">
      <c r="G784" s="43"/>
      <c r="H784" s="43"/>
      <c r="I784" s="43"/>
      <c r="J784" s="43"/>
    </row>
    <row r="785" spans="7:10" x14ac:dyDescent="0.25">
      <c r="G785" s="43"/>
      <c r="H785" s="43"/>
      <c r="I785" s="43"/>
      <c r="J785" s="43"/>
    </row>
    <row r="786" spans="7:10" x14ac:dyDescent="0.25">
      <c r="G786" s="43"/>
      <c r="H786" s="43"/>
      <c r="I786" s="43"/>
      <c r="J786" s="43"/>
    </row>
    <row r="787" spans="7:10" x14ac:dyDescent="0.25">
      <c r="G787" s="43"/>
      <c r="H787" s="43"/>
      <c r="I787" s="43"/>
      <c r="J787" s="43"/>
    </row>
    <row r="788" spans="7:10" x14ac:dyDescent="0.25">
      <c r="G788" s="43"/>
      <c r="H788" s="43"/>
      <c r="I788" s="43"/>
      <c r="J788" s="43"/>
    </row>
    <row r="789" spans="7:10" x14ac:dyDescent="0.25">
      <c r="G789" s="43"/>
      <c r="H789" s="43"/>
      <c r="I789" s="43"/>
      <c r="J789" s="43"/>
    </row>
    <row r="790" spans="7:10" x14ac:dyDescent="0.25">
      <c r="G790" s="43"/>
      <c r="H790" s="43"/>
      <c r="I790" s="43"/>
      <c r="J790" s="43"/>
    </row>
    <row r="791" spans="7:10" x14ac:dyDescent="0.25">
      <c r="G791" s="43"/>
      <c r="H791" s="43"/>
      <c r="I791" s="43"/>
      <c r="J791" s="43"/>
    </row>
    <row r="792" spans="7:10" x14ac:dyDescent="0.25">
      <c r="G792" s="43"/>
      <c r="H792" s="43"/>
      <c r="I792" s="43"/>
      <c r="J792" s="43"/>
    </row>
    <row r="793" spans="7:10" x14ac:dyDescent="0.25">
      <c r="G793" s="43"/>
      <c r="H793" s="43"/>
      <c r="I793" s="43"/>
      <c r="J793" s="43"/>
    </row>
    <row r="794" spans="7:10" x14ac:dyDescent="0.25">
      <c r="G794" s="43"/>
      <c r="H794" s="43"/>
      <c r="I794" s="43"/>
      <c r="J794" s="43"/>
    </row>
    <row r="795" spans="7:10" x14ac:dyDescent="0.25">
      <c r="G795" s="43"/>
      <c r="H795" s="43"/>
      <c r="I795" s="43"/>
      <c r="J795" s="43"/>
    </row>
    <row r="796" spans="7:10" x14ac:dyDescent="0.25">
      <c r="G796" s="43"/>
      <c r="H796" s="43"/>
      <c r="I796" s="43"/>
      <c r="J796" s="43"/>
    </row>
    <row r="797" spans="7:10" x14ac:dyDescent="0.25">
      <c r="G797" s="43"/>
      <c r="H797" s="43"/>
      <c r="I797" s="43"/>
      <c r="J797" s="43"/>
    </row>
    <row r="798" spans="7:10" x14ac:dyDescent="0.25">
      <c r="G798" s="43"/>
      <c r="H798" s="43"/>
      <c r="I798" s="43"/>
      <c r="J798" s="43"/>
    </row>
    <row r="799" spans="7:10" x14ac:dyDescent="0.25">
      <c r="G799" s="43"/>
      <c r="H799" s="43"/>
      <c r="I799" s="43"/>
      <c r="J799" s="43"/>
    </row>
    <row r="800" spans="7:10" x14ac:dyDescent="0.25">
      <c r="G800" s="43"/>
      <c r="H800" s="43"/>
      <c r="I800" s="43"/>
      <c r="J800" s="43"/>
    </row>
    <row r="801" spans="7:10" x14ac:dyDescent="0.25">
      <c r="G801" s="43"/>
      <c r="H801" s="43"/>
      <c r="I801" s="43"/>
      <c r="J801" s="43"/>
    </row>
    <row r="802" spans="7:10" x14ac:dyDescent="0.25">
      <c r="G802" s="43"/>
      <c r="H802" s="43"/>
      <c r="I802" s="43"/>
      <c r="J802" s="43"/>
    </row>
    <row r="803" spans="7:10" x14ac:dyDescent="0.25">
      <c r="G803" s="43"/>
      <c r="H803" s="43"/>
      <c r="I803" s="43"/>
      <c r="J803" s="43"/>
    </row>
    <row r="804" spans="7:10" x14ac:dyDescent="0.25">
      <c r="G804" s="43"/>
      <c r="H804" s="43"/>
      <c r="I804" s="43"/>
      <c r="J804" s="43"/>
    </row>
    <row r="805" spans="7:10" x14ac:dyDescent="0.25">
      <c r="G805" s="43"/>
      <c r="H805" s="43"/>
      <c r="I805" s="43"/>
      <c r="J805" s="43"/>
    </row>
    <row r="806" spans="7:10" x14ac:dyDescent="0.25">
      <c r="G806" s="43"/>
      <c r="H806" s="43"/>
      <c r="I806" s="43"/>
      <c r="J806" s="43"/>
    </row>
    <row r="807" spans="7:10" x14ac:dyDescent="0.25">
      <c r="G807" s="43"/>
      <c r="H807" s="43"/>
      <c r="I807" s="43"/>
      <c r="J807" s="43"/>
    </row>
    <row r="808" spans="7:10" x14ac:dyDescent="0.25">
      <c r="G808" s="43"/>
      <c r="H808" s="43"/>
      <c r="I808" s="43"/>
      <c r="J808" s="43"/>
    </row>
    <row r="809" spans="7:10" x14ac:dyDescent="0.25">
      <c r="G809" s="43"/>
      <c r="H809" s="43"/>
      <c r="I809" s="43"/>
      <c r="J809" s="43"/>
    </row>
    <row r="810" spans="7:10" x14ac:dyDescent="0.25">
      <c r="G810" s="43"/>
      <c r="H810" s="43"/>
      <c r="I810" s="43"/>
      <c r="J810" s="43"/>
    </row>
    <row r="811" spans="7:10" x14ac:dyDescent="0.25">
      <c r="G811" s="43"/>
      <c r="H811" s="43"/>
      <c r="I811" s="43"/>
      <c r="J811" s="43"/>
    </row>
    <row r="812" spans="7:10" x14ac:dyDescent="0.25">
      <c r="G812" s="43"/>
      <c r="H812" s="43"/>
      <c r="I812" s="43"/>
      <c r="J812" s="43"/>
    </row>
    <row r="813" spans="7:10" x14ac:dyDescent="0.25">
      <c r="G813" s="43"/>
      <c r="H813" s="43"/>
      <c r="I813" s="43"/>
      <c r="J813" s="43"/>
    </row>
    <row r="814" spans="7:10" x14ac:dyDescent="0.25">
      <c r="G814" s="43"/>
      <c r="H814" s="43"/>
      <c r="I814" s="43"/>
      <c r="J814" s="43"/>
    </row>
    <row r="815" spans="7:10" x14ac:dyDescent="0.25">
      <c r="G815" s="43"/>
      <c r="H815" s="43"/>
      <c r="I815" s="43"/>
      <c r="J815" s="43"/>
    </row>
    <row r="816" spans="7:10" x14ac:dyDescent="0.25">
      <c r="G816" s="43"/>
      <c r="H816" s="43"/>
      <c r="I816" s="43"/>
      <c r="J816" s="43"/>
    </row>
    <row r="817" spans="7:10" x14ac:dyDescent="0.25">
      <c r="G817" s="43"/>
      <c r="H817" s="43"/>
      <c r="I817" s="43"/>
      <c r="J817" s="43"/>
    </row>
    <row r="818" spans="7:10" x14ac:dyDescent="0.25">
      <c r="G818" s="43"/>
      <c r="H818" s="43"/>
      <c r="I818" s="43"/>
      <c r="J818" s="43"/>
    </row>
    <row r="819" spans="7:10" x14ac:dyDescent="0.25">
      <c r="G819" s="43"/>
      <c r="H819" s="43"/>
      <c r="I819" s="43"/>
      <c r="J819" s="43"/>
    </row>
    <row r="820" spans="7:10" x14ac:dyDescent="0.25">
      <c r="G820" s="43"/>
      <c r="H820" s="43"/>
      <c r="I820" s="43"/>
      <c r="J820" s="43"/>
    </row>
    <row r="821" spans="7:10" x14ac:dyDescent="0.25">
      <c r="G821" s="43"/>
      <c r="H821" s="43"/>
      <c r="I821" s="43"/>
      <c r="J821" s="43"/>
    </row>
    <row r="822" spans="7:10" x14ac:dyDescent="0.25">
      <c r="G822" s="43"/>
      <c r="H822" s="43"/>
      <c r="I822" s="43"/>
      <c r="J822" s="43"/>
    </row>
    <row r="823" spans="7:10" x14ac:dyDescent="0.25">
      <c r="G823" s="43"/>
      <c r="H823" s="43"/>
      <c r="I823" s="43"/>
      <c r="J823" s="43"/>
    </row>
    <row r="824" spans="7:10" x14ac:dyDescent="0.25">
      <c r="G824" s="43"/>
      <c r="H824" s="43"/>
      <c r="I824" s="43"/>
      <c r="J824" s="43"/>
    </row>
    <row r="825" spans="7:10" x14ac:dyDescent="0.25">
      <c r="G825" s="43"/>
      <c r="H825" s="43"/>
      <c r="I825" s="43"/>
      <c r="J825" s="43"/>
    </row>
    <row r="826" spans="7:10" x14ac:dyDescent="0.25">
      <c r="G826" s="43"/>
      <c r="H826" s="43"/>
      <c r="I826" s="43"/>
      <c r="J826" s="43"/>
    </row>
    <row r="827" spans="7:10" x14ac:dyDescent="0.25">
      <c r="G827" s="43"/>
      <c r="H827" s="43"/>
      <c r="I827" s="43"/>
      <c r="J827" s="43"/>
    </row>
    <row r="828" spans="7:10" x14ac:dyDescent="0.25">
      <c r="G828" s="43"/>
      <c r="H828" s="43"/>
      <c r="I828" s="43"/>
      <c r="J828" s="43"/>
    </row>
    <row r="829" spans="7:10" x14ac:dyDescent="0.25">
      <c r="G829" s="43"/>
      <c r="H829" s="43"/>
      <c r="I829" s="43"/>
      <c r="J829" s="43"/>
    </row>
    <row r="830" spans="7:10" x14ac:dyDescent="0.25">
      <c r="G830" s="43"/>
      <c r="H830" s="43"/>
      <c r="I830" s="43"/>
      <c r="J830" s="43"/>
    </row>
    <row r="831" spans="7:10" x14ac:dyDescent="0.25">
      <c r="G831" s="43"/>
      <c r="H831" s="43"/>
      <c r="I831" s="43"/>
      <c r="J831" s="43"/>
    </row>
    <row r="832" spans="7:10" x14ac:dyDescent="0.25">
      <c r="G832" s="43"/>
      <c r="H832" s="43"/>
      <c r="I832" s="43"/>
      <c r="J832" s="43"/>
    </row>
    <row r="833" spans="7:10" x14ac:dyDescent="0.25">
      <c r="G833" s="43"/>
      <c r="H833" s="43"/>
      <c r="I833" s="43"/>
      <c r="J833" s="43"/>
    </row>
    <row r="834" spans="7:10" x14ac:dyDescent="0.25">
      <c r="G834" s="43"/>
      <c r="H834" s="43"/>
      <c r="I834" s="43"/>
      <c r="J834" s="43"/>
    </row>
    <row r="835" spans="7:10" x14ac:dyDescent="0.25">
      <c r="G835" s="43"/>
      <c r="H835" s="43"/>
      <c r="I835" s="43"/>
      <c r="J835" s="43"/>
    </row>
    <row r="836" spans="7:10" x14ac:dyDescent="0.25">
      <c r="G836" s="43"/>
      <c r="H836" s="43"/>
      <c r="I836" s="43"/>
      <c r="J836" s="43"/>
    </row>
    <row r="837" spans="7:10" x14ac:dyDescent="0.25">
      <c r="G837" s="43"/>
      <c r="H837" s="43"/>
      <c r="I837" s="43"/>
      <c r="J837" s="43"/>
    </row>
    <row r="838" spans="7:10" x14ac:dyDescent="0.25">
      <c r="G838" s="43"/>
      <c r="H838" s="43"/>
      <c r="I838" s="43"/>
      <c r="J838" s="43"/>
    </row>
    <row r="839" spans="7:10" x14ac:dyDescent="0.25">
      <c r="G839" s="43"/>
      <c r="H839" s="43"/>
      <c r="I839" s="43"/>
      <c r="J839" s="43"/>
    </row>
    <row r="840" spans="7:10" x14ac:dyDescent="0.25">
      <c r="G840" s="43"/>
      <c r="H840" s="43"/>
      <c r="I840" s="43"/>
      <c r="J840" s="43"/>
    </row>
    <row r="841" spans="7:10" x14ac:dyDescent="0.25">
      <c r="G841" s="43"/>
      <c r="H841" s="43"/>
      <c r="I841" s="43"/>
      <c r="J841" s="43"/>
    </row>
    <row r="842" spans="7:10" x14ac:dyDescent="0.25">
      <c r="G842" s="43"/>
      <c r="H842" s="43"/>
      <c r="I842" s="43"/>
      <c r="J842" s="43"/>
    </row>
    <row r="843" spans="7:10" x14ac:dyDescent="0.25">
      <c r="G843" s="43"/>
      <c r="H843" s="43"/>
      <c r="I843" s="43"/>
      <c r="J843" s="43"/>
    </row>
    <row r="844" spans="7:10" x14ac:dyDescent="0.25">
      <c r="G844" s="43"/>
      <c r="H844" s="43"/>
      <c r="I844" s="43"/>
      <c r="J844" s="43"/>
    </row>
    <row r="845" spans="7:10" x14ac:dyDescent="0.25">
      <c r="G845" s="43"/>
      <c r="H845" s="43"/>
      <c r="I845" s="43"/>
      <c r="J845" s="43"/>
    </row>
    <row r="846" spans="7:10" x14ac:dyDescent="0.25">
      <c r="G846" s="43"/>
      <c r="H846" s="43"/>
      <c r="I846" s="43"/>
      <c r="J846" s="43"/>
    </row>
    <row r="847" spans="7:10" x14ac:dyDescent="0.25">
      <c r="G847" s="43"/>
      <c r="H847" s="43"/>
      <c r="I847" s="43"/>
      <c r="J847" s="43"/>
    </row>
    <row r="848" spans="7:10" x14ac:dyDescent="0.25">
      <c r="G848" s="43"/>
      <c r="H848" s="43"/>
      <c r="I848" s="43"/>
      <c r="J848" s="43"/>
    </row>
    <row r="849" spans="7:10" x14ac:dyDescent="0.25">
      <c r="G849" s="43"/>
      <c r="H849" s="43"/>
      <c r="I849" s="43"/>
      <c r="J849" s="43"/>
    </row>
    <row r="850" spans="7:10" x14ac:dyDescent="0.25">
      <c r="G850" s="43"/>
      <c r="H850" s="43"/>
      <c r="I850" s="43"/>
      <c r="J850" s="43"/>
    </row>
    <row r="851" spans="7:10" x14ac:dyDescent="0.25">
      <c r="G851" s="43"/>
      <c r="H851" s="43"/>
      <c r="I851" s="43"/>
      <c r="J851" s="43"/>
    </row>
    <row r="852" spans="7:10" x14ac:dyDescent="0.25">
      <c r="G852" s="43"/>
      <c r="H852" s="43"/>
      <c r="I852" s="43"/>
      <c r="J852" s="43"/>
    </row>
    <row r="853" spans="7:10" x14ac:dyDescent="0.25">
      <c r="G853" s="43"/>
      <c r="H853" s="43"/>
      <c r="I853" s="43"/>
      <c r="J853" s="43"/>
    </row>
    <row r="854" spans="7:10" x14ac:dyDescent="0.25">
      <c r="G854" s="43"/>
      <c r="H854" s="43"/>
      <c r="I854" s="43"/>
      <c r="J854" s="43"/>
    </row>
    <row r="855" spans="7:10" x14ac:dyDescent="0.25">
      <c r="G855" s="43"/>
      <c r="H855" s="43"/>
      <c r="I855" s="43"/>
      <c r="J855" s="43"/>
    </row>
    <row r="856" spans="7:10" x14ac:dyDescent="0.25">
      <c r="G856" s="43"/>
      <c r="H856" s="43"/>
      <c r="I856" s="43"/>
      <c r="J856" s="43"/>
    </row>
    <row r="857" spans="7:10" x14ac:dyDescent="0.25">
      <c r="G857" s="43"/>
      <c r="H857" s="43"/>
      <c r="I857" s="43"/>
      <c r="J857" s="43"/>
    </row>
    <row r="858" spans="7:10" x14ac:dyDescent="0.25">
      <c r="G858" s="43"/>
      <c r="H858" s="43"/>
      <c r="I858" s="43"/>
      <c r="J858" s="43"/>
    </row>
    <row r="859" spans="7:10" x14ac:dyDescent="0.25">
      <c r="G859" s="43"/>
      <c r="H859" s="43"/>
      <c r="I859" s="43"/>
      <c r="J859" s="43"/>
    </row>
    <row r="860" spans="7:10" x14ac:dyDescent="0.25">
      <c r="G860" s="43"/>
      <c r="H860" s="43"/>
      <c r="I860" s="43"/>
      <c r="J860" s="43"/>
    </row>
    <row r="861" spans="7:10" x14ac:dyDescent="0.25">
      <c r="G861" s="43"/>
      <c r="H861" s="43"/>
      <c r="I861" s="43"/>
      <c r="J861" s="43"/>
    </row>
    <row r="862" spans="7:10" x14ac:dyDescent="0.25">
      <c r="G862" s="43"/>
      <c r="H862" s="43"/>
      <c r="I862" s="43"/>
      <c r="J862" s="43"/>
    </row>
    <row r="863" spans="7:10" x14ac:dyDescent="0.25">
      <c r="G863" s="43"/>
      <c r="H863" s="43"/>
      <c r="I863" s="43"/>
      <c r="J863" s="43"/>
    </row>
    <row r="864" spans="7:10" x14ac:dyDescent="0.25">
      <c r="G864" s="43"/>
      <c r="H864" s="43"/>
      <c r="I864" s="43"/>
      <c r="J864" s="43"/>
    </row>
    <row r="865" spans="7:10" x14ac:dyDescent="0.25">
      <c r="G865" s="43"/>
      <c r="H865" s="43"/>
      <c r="I865" s="43"/>
      <c r="J865" s="43"/>
    </row>
    <row r="866" spans="7:10" x14ac:dyDescent="0.25">
      <c r="G866" s="43"/>
      <c r="H866" s="43"/>
      <c r="I866" s="43"/>
      <c r="J866" s="43"/>
    </row>
    <row r="867" spans="7:10" x14ac:dyDescent="0.25">
      <c r="G867" s="43"/>
      <c r="H867" s="43"/>
      <c r="I867" s="43"/>
      <c r="J867" s="43"/>
    </row>
    <row r="868" spans="7:10" x14ac:dyDescent="0.25">
      <c r="G868" s="43"/>
      <c r="H868" s="43"/>
      <c r="I868" s="43"/>
      <c r="J868" s="43"/>
    </row>
    <row r="869" spans="7:10" x14ac:dyDescent="0.25">
      <c r="G869" s="43"/>
      <c r="H869" s="43"/>
      <c r="I869" s="43"/>
      <c r="J869" s="43"/>
    </row>
    <row r="870" spans="7:10" x14ac:dyDescent="0.25">
      <c r="G870" s="43"/>
      <c r="H870" s="43"/>
      <c r="I870" s="43"/>
      <c r="J870" s="43"/>
    </row>
    <row r="871" spans="7:10" x14ac:dyDescent="0.25">
      <c r="G871" s="43"/>
      <c r="H871" s="43"/>
      <c r="I871" s="43"/>
      <c r="J871" s="43"/>
    </row>
    <row r="872" spans="7:10" x14ac:dyDescent="0.25">
      <c r="G872" s="43"/>
      <c r="H872" s="43"/>
      <c r="I872" s="43"/>
      <c r="J872" s="43"/>
    </row>
    <row r="873" spans="7:10" x14ac:dyDescent="0.25">
      <c r="G873" s="43"/>
      <c r="H873" s="43"/>
      <c r="I873" s="43"/>
      <c r="J873" s="43"/>
    </row>
    <row r="874" spans="7:10" x14ac:dyDescent="0.25">
      <c r="G874" s="43"/>
      <c r="H874" s="43"/>
      <c r="I874" s="43"/>
      <c r="J874" s="43"/>
    </row>
    <row r="875" spans="7:10" x14ac:dyDescent="0.25">
      <c r="G875" s="43"/>
      <c r="H875" s="43"/>
      <c r="I875" s="43"/>
      <c r="J875" s="43"/>
    </row>
    <row r="876" spans="7:10" x14ac:dyDescent="0.25">
      <c r="G876" s="43"/>
      <c r="H876" s="43"/>
      <c r="I876" s="43"/>
      <c r="J876" s="43"/>
    </row>
    <row r="877" spans="7:10" x14ac:dyDescent="0.25">
      <c r="G877" s="43"/>
      <c r="H877" s="43"/>
      <c r="I877" s="43"/>
      <c r="J877" s="43"/>
    </row>
    <row r="878" spans="7:10" x14ac:dyDescent="0.25">
      <c r="G878" s="43"/>
      <c r="H878" s="43"/>
      <c r="I878" s="43"/>
      <c r="J878" s="43"/>
    </row>
    <row r="879" spans="7:10" x14ac:dyDescent="0.25">
      <c r="G879" s="43"/>
      <c r="H879" s="43"/>
      <c r="I879" s="43"/>
      <c r="J879" s="43"/>
    </row>
    <row r="880" spans="7:10" x14ac:dyDescent="0.25">
      <c r="G880" s="43"/>
      <c r="H880" s="43"/>
      <c r="I880" s="43"/>
      <c r="J880" s="43"/>
    </row>
    <row r="881" spans="7:10" x14ac:dyDescent="0.25">
      <c r="G881" s="43"/>
      <c r="H881" s="43"/>
      <c r="I881" s="43"/>
      <c r="J881" s="43"/>
    </row>
    <row r="882" spans="7:10" x14ac:dyDescent="0.25">
      <c r="G882" s="43"/>
      <c r="H882" s="43"/>
      <c r="I882" s="43"/>
      <c r="J882" s="43"/>
    </row>
    <row r="883" spans="7:10" x14ac:dyDescent="0.25">
      <c r="G883" s="43"/>
      <c r="H883" s="43"/>
      <c r="I883" s="43"/>
      <c r="J883" s="43"/>
    </row>
    <row r="884" spans="7:10" x14ac:dyDescent="0.25">
      <c r="G884" s="43"/>
      <c r="H884" s="43"/>
      <c r="I884" s="43"/>
      <c r="J884" s="43"/>
    </row>
    <row r="885" spans="7:10" x14ac:dyDescent="0.25">
      <c r="G885" s="43"/>
      <c r="H885" s="43"/>
      <c r="I885" s="43"/>
      <c r="J885" s="43"/>
    </row>
    <row r="886" spans="7:10" x14ac:dyDescent="0.25">
      <c r="G886" s="43"/>
      <c r="H886" s="43"/>
      <c r="I886" s="43"/>
      <c r="J886" s="43"/>
    </row>
    <row r="887" spans="7:10" x14ac:dyDescent="0.25">
      <c r="G887" s="43"/>
      <c r="H887" s="43"/>
      <c r="I887" s="43"/>
      <c r="J887" s="43"/>
    </row>
    <row r="888" spans="7:10" x14ac:dyDescent="0.25">
      <c r="G888" s="43"/>
      <c r="H888" s="43"/>
      <c r="I888" s="43"/>
      <c r="J888" s="43"/>
    </row>
    <row r="889" spans="7:10" x14ac:dyDescent="0.25">
      <c r="G889" s="43"/>
      <c r="H889" s="43"/>
      <c r="I889" s="43"/>
      <c r="J889" s="43"/>
    </row>
    <row r="890" spans="7:10" x14ac:dyDescent="0.25">
      <c r="G890" s="43"/>
      <c r="H890" s="43"/>
      <c r="I890" s="43"/>
      <c r="J890" s="43"/>
    </row>
    <row r="891" spans="7:10" x14ac:dyDescent="0.25">
      <c r="G891" s="43"/>
      <c r="H891" s="43"/>
      <c r="I891" s="43"/>
      <c r="J891" s="43"/>
    </row>
    <row r="892" spans="7:10" x14ac:dyDescent="0.25">
      <c r="G892" s="43"/>
      <c r="H892" s="43"/>
      <c r="I892" s="43"/>
      <c r="J892" s="43"/>
    </row>
    <row r="893" spans="7:10" x14ac:dyDescent="0.25">
      <c r="G893" s="43"/>
      <c r="H893" s="43"/>
      <c r="I893" s="43"/>
      <c r="J893" s="43"/>
    </row>
    <row r="894" spans="7:10" x14ac:dyDescent="0.25">
      <c r="G894" s="43"/>
      <c r="H894" s="43"/>
      <c r="I894" s="43"/>
      <c r="J894" s="43"/>
    </row>
    <row r="895" spans="7:10" x14ac:dyDescent="0.25">
      <c r="G895" s="43"/>
      <c r="H895" s="43"/>
      <c r="I895" s="43"/>
      <c r="J895" s="43"/>
    </row>
    <row r="896" spans="7:10" x14ac:dyDescent="0.25">
      <c r="G896" s="43"/>
      <c r="H896" s="43"/>
      <c r="I896" s="43"/>
      <c r="J896" s="43"/>
    </row>
    <row r="897" spans="7:10" x14ac:dyDescent="0.25">
      <c r="G897" s="43"/>
      <c r="H897" s="43"/>
      <c r="I897" s="43"/>
      <c r="J897" s="43"/>
    </row>
    <row r="898" spans="7:10" x14ac:dyDescent="0.25">
      <c r="G898" s="43"/>
      <c r="H898" s="43"/>
      <c r="I898" s="43"/>
      <c r="J898" s="43"/>
    </row>
    <row r="899" spans="7:10" x14ac:dyDescent="0.25">
      <c r="G899" s="43"/>
      <c r="H899" s="43"/>
      <c r="I899" s="43"/>
      <c r="J899" s="43"/>
    </row>
    <row r="900" spans="7:10" x14ac:dyDescent="0.25">
      <c r="G900" s="43"/>
      <c r="H900" s="43"/>
      <c r="I900" s="43"/>
      <c r="J900" s="43"/>
    </row>
    <row r="901" spans="7:10" x14ac:dyDescent="0.25">
      <c r="G901" s="43"/>
      <c r="H901" s="43"/>
      <c r="I901" s="43"/>
      <c r="J901" s="43"/>
    </row>
    <row r="902" spans="7:10" x14ac:dyDescent="0.25">
      <c r="G902" s="43"/>
      <c r="H902" s="43"/>
      <c r="I902" s="43"/>
      <c r="J902" s="43"/>
    </row>
    <row r="903" spans="7:10" x14ac:dyDescent="0.25">
      <c r="G903" s="43"/>
      <c r="H903" s="43"/>
      <c r="I903" s="43"/>
      <c r="J903" s="43"/>
    </row>
    <row r="904" spans="7:10" x14ac:dyDescent="0.25">
      <c r="G904" s="43"/>
      <c r="H904" s="43"/>
      <c r="I904" s="43"/>
      <c r="J904" s="43"/>
    </row>
    <row r="905" spans="7:10" x14ac:dyDescent="0.25">
      <c r="G905" s="43"/>
      <c r="H905" s="43"/>
      <c r="I905" s="43"/>
      <c r="J905" s="43"/>
    </row>
    <row r="906" spans="7:10" x14ac:dyDescent="0.25">
      <c r="G906" s="43"/>
      <c r="H906" s="43"/>
      <c r="I906" s="43"/>
      <c r="J906" s="43"/>
    </row>
    <row r="907" spans="7:10" x14ac:dyDescent="0.25">
      <c r="G907" s="43"/>
      <c r="H907" s="43"/>
      <c r="I907" s="43"/>
      <c r="J907" s="43"/>
    </row>
    <row r="908" spans="7:10" x14ac:dyDescent="0.25">
      <c r="G908" s="43"/>
      <c r="H908" s="43"/>
      <c r="I908" s="43"/>
      <c r="J908" s="43"/>
    </row>
    <row r="909" spans="7:10" x14ac:dyDescent="0.25">
      <c r="G909" s="43"/>
      <c r="H909" s="43"/>
      <c r="I909" s="43"/>
      <c r="J909" s="43"/>
    </row>
    <row r="910" spans="7:10" x14ac:dyDescent="0.25">
      <c r="G910" s="43"/>
      <c r="H910" s="43"/>
      <c r="I910" s="43"/>
      <c r="J910" s="43"/>
    </row>
    <row r="911" spans="7:10" x14ac:dyDescent="0.25">
      <c r="G911" s="43"/>
      <c r="H911" s="43"/>
      <c r="I911" s="43"/>
      <c r="J911" s="43"/>
    </row>
    <row r="912" spans="7:10" x14ac:dyDescent="0.25">
      <c r="G912" s="43"/>
      <c r="H912" s="43"/>
      <c r="I912" s="43"/>
      <c r="J912" s="43"/>
    </row>
    <row r="913" spans="7:10" x14ac:dyDescent="0.25">
      <c r="G913" s="43"/>
      <c r="H913" s="43"/>
      <c r="I913" s="43"/>
      <c r="J913" s="43"/>
    </row>
    <row r="914" spans="7:10" x14ac:dyDescent="0.25">
      <c r="G914" s="43"/>
      <c r="H914" s="43"/>
      <c r="I914" s="43"/>
      <c r="J914" s="43"/>
    </row>
    <row r="915" spans="7:10" x14ac:dyDescent="0.25">
      <c r="G915" s="43"/>
      <c r="H915" s="43"/>
      <c r="I915" s="43"/>
      <c r="J915" s="43"/>
    </row>
    <row r="916" spans="7:10" x14ac:dyDescent="0.25">
      <c r="G916" s="43"/>
      <c r="H916" s="43"/>
      <c r="I916" s="43"/>
      <c r="J916" s="43"/>
    </row>
    <row r="917" spans="7:10" x14ac:dyDescent="0.25">
      <c r="G917" s="43"/>
      <c r="H917" s="43"/>
      <c r="I917" s="43"/>
      <c r="J917" s="43"/>
    </row>
    <row r="918" spans="7:10" x14ac:dyDescent="0.25">
      <c r="G918" s="43"/>
      <c r="H918" s="43"/>
      <c r="I918" s="43"/>
      <c r="J918" s="43"/>
    </row>
    <row r="919" spans="7:10" x14ac:dyDescent="0.25">
      <c r="G919" s="43"/>
      <c r="H919" s="43"/>
      <c r="I919" s="43"/>
      <c r="J919" s="43"/>
    </row>
    <row r="920" spans="7:10" x14ac:dyDescent="0.25">
      <c r="G920" s="43"/>
      <c r="H920" s="43"/>
      <c r="I920" s="43"/>
      <c r="J920" s="43"/>
    </row>
    <row r="921" spans="7:10" x14ac:dyDescent="0.25">
      <c r="G921" s="43"/>
      <c r="H921" s="43"/>
      <c r="I921" s="43"/>
      <c r="J921" s="43"/>
    </row>
    <row r="922" spans="7:10" x14ac:dyDescent="0.25">
      <c r="G922" s="43"/>
      <c r="H922" s="43"/>
      <c r="I922" s="43"/>
      <c r="J922" s="43"/>
    </row>
    <row r="923" spans="7:10" x14ac:dyDescent="0.25">
      <c r="G923" s="43"/>
      <c r="H923" s="43"/>
      <c r="I923" s="43"/>
      <c r="J923" s="43"/>
    </row>
    <row r="924" spans="7:10" x14ac:dyDescent="0.25">
      <c r="G924" s="43"/>
      <c r="H924" s="43"/>
      <c r="I924" s="43"/>
      <c r="J924" s="43"/>
    </row>
    <row r="925" spans="7:10" x14ac:dyDescent="0.25">
      <c r="G925" s="43"/>
      <c r="H925" s="43"/>
      <c r="I925" s="43"/>
      <c r="J925" s="43"/>
    </row>
    <row r="926" spans="7:10" x14ac:dyDescent="0.25">
      <c r="G926" s="43"/>
      <c r="H926" s="43"/>
      <c r="I926" s="43"/>
      <c r="J926" s="43"/>
    </row>
    <row r="927" spans="7:10" x14ac:dyDescent="0.25">
      <c r="G927" s="43"/>
      <c r="H927" s="43"/>
      <c r="I927" s="43"/>
      <c r="J927" s="43"/>
    </row>
    <row r="928" spans="7:10" x14ac:dyDescent="0.25">
      <c r="G928" s="43"/>
      <c r="H928" s="43"/>
      <c r="I928" s="43"/>
      <c r="J928" s="43"/>
    </row>
    <row r="929" spans="7:10" x14ac:dyDescent="0.25">
      <c r="G929" s="43"/>
      <c r="H929" s="43"/>
      <c r="I929" s="43"/>
      <c r="J929" s="43"/>
    </row>
    <row r="930" spans="7:10" x14ac:dyDescent="0.25">
      <c r="G930" s="43"/>
      <c r="H930" s="43"/>
      <c r="I930" s="43"/>
      <c r="J930" s="43"/>
    </row>
    <row r="931" spans="7:10" x14ac:dyDescent="0.25">
      <c r="G931" s="43"/>
      <c r="H931" s="43"/>
      <c r="I931" s="43"/>
      <c r="J931" s="43"/>
    </row>
    <row r="932" spans="7:10" x14ac:dyDescent="0.25">
      <c r="G932" s="43"/>
      <c r="H932" s="43"/>
      <c r="I932" s="43"/>
      <c r="J932" s="43"/>
    </row>
    <row r="933" spans="7:10" x14ac:dyDescent="0.25">
      <c r="G933" s="43"/>
      <c r="H933" s="43"/>
      <c r="I933" s="43"/>
      <c r="J933" s="43"/>
    </row>
    <row r="934" spans="7:10" x14ac:dyDescent="0.25">
      <c r="G934" s="43"/>
      <c r="H934" s="43"/>
      <c r="I934" s="43"/>
      <c r="J934" s="43"/>
    </row>
    <row r="935" spans="7:10" x14ac:dyDescent="0.25">
      <c r="G935" s="43"/>
      <c r="H935" s="43"/>
      <c r="I935" s="43"/>
      <c r="J935" s="43"/>
    </row>
    <row r="936" spans="7:10" x14ac:dyDescent="0.25">
      <c r="G936" s="43"/>
      <c r="H936" s="43"/>
      <c r="I936" s="43"/>
      <c r="J936" s="43"/>
    </row>
    <row r="937" spans="7:10" x14ac:dyDescent="0.25">
      <c r="G937" s="43"/>
      <c r="H937" s="43"/>
      <c r="I937" s="43"/>
      <c r="J937" s="43"/>
    </row>
    <row r="938" spans="7:10" x14ac:dyDescent="0.25">
      <c r="G938" s="43"/>
      <c r="H938" s="43"/>
      <c r="I938" s="43"/>
      <c r="J938" s="43"/>
    </row>
    <row r="939" spans="7:10" x14ac:dyDescent="0.25">
      <c r="G939" s="43"/>
      <c r="H939" s="43"/>
      <c r="I939" s="43"/>
      <c r="J939" s="43"/>
    </row>
    <row r="940" spans="7:10" x14ac:dyDescent="0.25">
      <c r="G940" s="43"/>
      <c r="H940" s="43"/>
      <c r="I940" s="43"/>
      <c r="J940" s="43"/>
    </row>
    <row r="941" spans="7:10" x14ac:dyDescent="0.25">
      <c r="G941" s="43"/>
      <c r="H941" s="43"/>
      <c r="I941" s="43"/>
      <c r="J941" s="43"/>
    </row>
    <row r="942" spans="7:10" x14ac:dyDescent="0.25">
      <c r="G942" s="43"/>
      <c r="H942" s="43"/>
      <c r="I942" s="43"/>
      <c r="J942" s="43"/>
    </row>
    <row r="943" spans="7:10" x14ac:dyDescent="0.25">
      <c r="G943" s="43"/>
      <c r="H943" s="43"/>
      <c r="I943" s="43"/>
      <c r="J943" s="43"/>
    </row>
    <row r="944" spans="7:10" x14ac:dyDescent="0.25">
      <c r="G944" s="43"/>
      <c r="H944" s="43"/>
      <c r="I944" s="43"/>
      <c r="J944" s="43"/>
    </row>
    <row r="945" spans="7:10" x14ac:dyDescent="0.25">
      <c r="G945" s="43"/>
      <c r="H945" s="43"/>
      <c r="I945" s="43"/>
      <c r="J945" s="43"/>
    </row>
    <row r="946" spans="7:10" x14ac:dyDescent="0.25">
      <c r="G946" s="43"/>
      <c r="H946" s="43"/>
      <c r="I946" s="43"/>
      <c r="J946" s="43"/>
    </row>
    <row r="947" spans="7:10" x14ac:dyDescent="0.25">
      <c r="G947" s="43"/>
      <c r="H947" s="43"/>
      <c r="I947" s="43"/>
      <c r="J947" s="43"/>
    </row>
    <row r="948" spans="7:10" x14ac:dyDescent="0.25">
      <c r="G948" s="43"/>
      <c r="H948" s="43"/>
      <c r="I948" s="43"/>
      <c r="J948" s="43"/>
    </row>
    <row r="949" spans="7:10" x14ac:dyDescent="0.25">
      <c r="G949" s="43"/>
      <c r="H949" s="43"/>
      <c r="I949" s="43"/>
      <c r="J949" s="43"/>
    </row>
    <row r="950" spans="7:10" x14ac:dyDescent="0.25">
      <c r="G950" s="43"/>
      <c r="H950" s="43"/>
      <c r="I950" s="43"/>
      <c r="J950" s="43"/>
    </row>
    <row r="951" spans="7:10" x14ac:dyDescent="0.25">
      <c r="G951" s="43"/>
      <c r="H951" s="43"/>
      <c r="I951" s="43"/>
      <c r="J951" s="43"/>
    </row>
    <row r="952" spans="7:10" x14ac:dyDescent="0.25">
      <c r="G952" s="43"/>
      <c r="H952" s="43"/>
      <c r="I952" s="43"/>
      <c r="J952" s="43"/>
    </row>
    <row r="953" spans="7:10" x14ac:dyDescent="0.25">
      <c r="G953" s="43"/>
      <c r="H953" s="43"/>
      <c r="I953" s="43"/>
      <c r="J953" s="43"/>
    </row>
    <row r="954" spans="7:10" x14ac:dyDescent="0.25">
      <c r="G954" s="43"/>
      <c r="H954" s="43"/>
      <c r="I954" s="43"/>
      <c r="J954" s="43"/>
    </row>
    <row r="955" spans="7:10" x14ac:dyDescent="0.25">
      <c r="G955" s="43"/>
      <c r="H955" s="43"/>
      <c r="I955" s="43"/>
      <c r="J955" s="43"/>
    </row>
    <row r="956" spans="7:10" x14ac:dyDescent="0.25">
      <c r="G956" s="43"/>
      <c r="H956" s="43"/>
      <c r="I956" s="43"/>
      <c r="J956" s="43"/>
    </row>
    <row r="957" spans="7:10" x14ac:dyDescent="0.25">
      <c r="G957" s="43"/>
      <c r="H957" s="43"/>
      <c r="I957" s="43"/>
      <c r="J957" s="43"/>
    </row>
    <row r="958" spans="7:10" x14ac:dyDescent="0.25">
      <c r="G958" s="43"/>
      <c r="H958" s="43"/>
      <c r="I958" s="43"/>
      <c r="J958" s="43"/>
    </row>
    <row r="959" spans="7:10" x14ac:dyDescent="0.25">
      <c r="G959" s="43"/>
      <c r="H959" s="43"/>
      <c r="I959" s="43"/>
      <c r="J959" s="43"/>
    </row>
    <row r="960" spans="7:10" x14ac:dyDescent="0.25">
      <c r="G960" s="43"/>
      <c r="H960" s="43"/>
      <c r="I960" s="43"/>
      <c r="J960" s="43"/>
    </row>
    <row r="961" spans="7:10" x14ac:dyDescent="0.25">
      <c r="G961" s="43"/>
      <c r="H961" s="43"/>
      <c r="I961" s="43"/>
      <c r="J961" s="43"/>
    </row>
    <row r="962" spans="7:10" x14ac:dyDescent="0.25">
      <c r="G962" s="43"/>
      <c r="H962" s="43"/>
      <c r="I962" s="43"/>
      <c r="J962" s="43"/>
    </row>
    <row r="963" spans="7:10" x14ac:dyDescent="0.25">
      <c r="G963" s="43"/>
      <c r="H963" s="43"/>
      <c r="I963" s="43"/>
      <c r="J963" s="43"/>
    </row>
    <row r="964" spans="7:10" x14ac:dyDescent="0.25">
      <c r="G964" s="43"/>
      <c r="H964" s="43"/>
      <c r="I964" s="43"/>
      <c r="J964" s="43"/>
    </row>
    <row r="965" spans="7:10" x14ac:dyDescent="0.25">
      <c r="G965" s="43"/>
      <c r="H965" s="43"/>
      <c r="I965" s="43"/>
      <c r="J965" s="43"/>
    </row>
    <row r="966" spans="7:10" x14ac:dyDescent="0.25">
      <c r="G966" s="43"/>
      <c r="H966" s="43"/>
      <c r="I966" s="43"/>
      <c r="J966" s="43"/>
    </row>
    <row r="967" spans="7:10" x14ac:dyDescent="0.25">
      <c r="G967" s="43"/>
      <c r="H967" s="43"/>
      <c r="I967" s="43"/>
      <c r="J967" s="43"/>
    </row>
    <row r="968" spans="7:10" x14ac:dyDescent="0.25">
      <c r="G968" s="43"/>
      <c r="H968" s="43"/>
      <c r="I968" s="43"/>
      <c r="J968" s="43"/>
    </row>
    <row r="969" spans="7:10" x14ac:dyDescent="0.25">
      <c r="G969" s="43"/>
      <c r="H969" s="43"/>
      <c r="I969" s="43"/>
      <c r="J969" s="43"/>
    </row>
    <row r="970" spans="7:10" x14ac:dyDescent="0.25">
      <c r="G970" s="43"/>
      <c r="H970" s="43"/>
      <c r="I970" s="43"/>
      <c r="J970" s="43"/>
    </row>
    <row r="971" spans="7:10" x14ac:dyDescent="0.25">
      <c r="G971" s="43"/>
      <c r="H971" s="43"/>
      <c r="I971" s="43"/>
      <c r="J971" s="43"/>
    </row>
    <row r="972" spans="7:10" x14ac:dyDescent="0.25">
      <c r="G972" s="43"/>
      <c r="H972" s="43"/>
      <c r="I972" s="43"/>
      <c r="J972" s="43"/>
    </row>
    <row r="973" spans="7:10" x14ac:dyDescent="0.25">
      <c r="G973" s="43"/>
      <c r="H973" s="43"/>
      <c r="I973" s="43"/>
      <c r="J973" s="43"/>
    </row>
    <row r="974" spans="7:10" x14ac:dyDescent="0.25">
      <c r="G974" s="43"/>
      <c r="H974" s="43"/>
      <c r="I974" s="43"/>
      <c r="J974" s="43"/>
    </row>
    <row r="975" spans="7:10" x14ac:dyDescent="0.25">
      <c r="G975" s="43"/>
      <c r="H975" s="43"/>
      <c r="I975" s="43"/>
      <c r="J975" s="43"/>
    </row>
    <row r="976" spans="7:10" x14ac:dyDescent="0.25">
      <c r="G976" s="43"/>
      <c r="H976" s="43"/>
      <c r="I976" s="43"/>
      <c r="J976" s="43"/>
    </row>
    <row r="977" spans="7:10" x14ac:dyDescent="0.25">
      <c r="G977" s="43"/>
      <c r="H977" s="43"/>
      <c r="I977" s="43"/>
      <c r="J977" s="43"/>
    </row>
    <row r="978" spans="7:10" x14ac:dyDescent="0.25">
      <c r="G978" s="43"/>
      <c r="H978" s="43"/>
      <c r="I978" s="43"/>
      <c r="J978" s="43"/>
    </row>
    <row r="979" spans="7:10" x14ac:dyDescent="0.25">
      <c r="G979" s="43"/>
      <c r="H979" s="43"/>
      <c r="I979" s="43"/>
      <c r="J979" s="43"/>
    </row>
    <row r="980" spans="7:10" x14ac:dyDescent="0.25">
      <c r="G980" s="43"/>
      <c r="H980" s="43"/>
      <c r="I980" s="43"/>
      <c r="J980" s="43"/>
    </row>
    <row r="981" spans="7:10" x14ac:dyDescent="0.25">
      <c r="G981" s="43"/>
      <c r="H981" s="43"/>
      <c r="I981" s="43"/>
      <c r="J981" s="43"/>
    </row>
    <row r="982" spans="7:10" x14ac:dyDescent="0.25">
      <c r="G982" s="43"/>
      <c r="H982" s="43"/>
      <c r="I982" s="43"/>
      <c r="J982" s="43"/>
    </row>
    <row r="983" spans="7:10" x14ac:dyDescent="0.25">
      <c r="G983" s="43"/>
      <c r="H983" s="43"/>
      <c r="I983" s="43"/>
      <c r="J983" s="43"/>
    </row>
    <row r="984" spans="7:10" x14ac:dyDescent="0.25">
      <c r="G984" s="43"/>
      <c r="H984" s="43"/>
      <c r="I984" s="43"/>
      <c r="J984" s="43"/>
    </row>
    <row r="985" spans="7:10" x14ac:dyDescent="0.25">
      <c r="G985" s="43"/>
      <c r="H985" s="43"/>
      <c r="I985" s="43"/>
      <c r="J985" s="43"/>
    </row>
    <row r="986" spans="7:10" x14ac:dyDescent="0.25">
      <c r="G986" s="43"/>
      <c r="H986" s="43"/>
      <c r="I986" s="43"/>
      <c r="J986" s="43"/>
    </row>
    <row r="987" spans="7:10" x14ac:dyDescent="0.25">
      <c r="G987" s="43"/>
      <c r="H987" s="43"/>
      <c r="I987" s="43"/>
      <c r="J987" s="43"/>
    </row>
    <row r="988" spans="7:10" x14ac:dyDescent="0.25">
      <c r="G988" s="43"/>
      <c r="H988" s="43"/>
      <c r="I988" s="43"/>
      <c r="J988" s="43"/>
    </row>
    <row r="989" spans="7:10" x14ac:dyDescent="0.25">
      <c r="G989" s="43"/>
      <c r="H989" s="43"/>
      <c r="I989" s="43"/>
      <c r="J989" s="43"/>
    </row>
    <row r="990" spans="7:10" x14ac:dyDescent="0.25">
      <c r="G990" s="43"/>
      <c r="H990" s="43"/>
      <c r="I990" s="43"/>
      <c r="J990" s="43"/>
    </row>
    <row r="991" spans="7:10" x14ac:dyDescent="0.25">
      <c r="G991" s="43"/>
      <c r="H991" s="43"/>
      <c r="I991" s="43"/>
      <c r="J991" s="43"/>
    </row>
    <row r="992" spans="7:10" x14ac:dyDescent="0.25">
      <c r="G992" s="43"/>
      <c r="H992" s="43"/>
      <c r="I992" s="43"/>
      <c r="J992" s="43"/>
    </row>
    <row r="993" spans="7:10" x14ac:dyDescent="0.25">
      <c r="G993" s="43"/>
      <c r="H993" s="43"/>
      <c r="I993" s="43"/>
      <c r="J993" s="43"/>
    </row>
    <row r="994" spans="7:10" x14ac:dyDescent="0.25">
      <c r="G994" s="43"/>
      <c r="H994" s="43"/>
      <c r="I994" s="43"/>
      <c r="J994" s="43"/>
    </row>
    <row r="995" spans="7:10" x14ac:dyDescent="0.25">
      <c r="G995" s="43"/>
      <c r="H995" s="43"/>
      <c r="I995" s="43"/>
      <c r="J995" s="43"/>
    </row>
    <row r="996" spans="7:10" x14ac:dyDescent="0.25">
      <c r="G996" s="43"/>
      <c r="H996" s="43"/>
      <c r="I996" s="43"/>
      <c r="J996" s="43"/>
    </row>
    <row r="997" spans="7:10" x14ac:dyDescent="0.25">
      <c r="G997" s="43"/>
      <c r="H997" s="43"/>
      <c r="I997" s="43"/>
      <c r="J997" s="43"/>
    </row>
    <row r="998" spans="7:10" x14ac:dyDescent="0.25">
      <c r="G998" s="43"/>
      <c r="H998" s="43"/>
      <c r="I998" s="43"/>
      <c r="J998" s="43"/>
    </row>
    <row r="999" spans="7:10" x14ac:dyDescent="0.25">
      <c r="G999" s="43"/>
      <c r="H999" s="43"/>
      <c r="I999" s="43"/>
      <c r="J999" s="43"/>
    </row>
    <row r="1000" spans="7:10" x14ac:dyDescent="0.25">
      <c r="G1000" s="43"/>
      <c r="H1000" s="43"/>
      <c r="I1000" s="43"/>
      <c r="J1000" s="43"/>
    </row>
    <row r="1001" spans="7:10" x14ac:dyDescent="0.25">
      <c r="G1001" s="43"/>
      <c r="H1001" s="43"/>
      <c r="I1001" s="43"/>
      <c r="J1001" s="43"/>
    </row>
    <row r="1002" spans="7:10" x14ac:dyDescent="0.25">
      <c r="G1002" s="43"/>
      <c r="H1002" s="43"/>
      <c r="I1002" s="43"/>
      <c r="J1002" s="43"/>
    </row>
    <row r="1003" spans="7:10" x14ac:dyDescent="0.25">
      <c r="G1003" s="43"/>
      <c r="H1003" s="43"/>
      <c r="I1003" s="43"/>
      <c r="J1003" s="43"/>
    </row>
    <row r="1004" spans="7:10" x14ac:dyDescent="0.25">
      <c r="G1004" s="43"/>
      <c r="H1004" s="43"/>
      <c r="I1004" s="43"/>
      <c r="J1004" s="43"/>
    </row>
    <row r="1005" spans="7:10" x14ac:dyDescent="0.25">
      <c r="G1005" s="43"/>
      <c r="H1005" s="43"/>
      <c r="I1005" s="43"/>
      <c r="J1005" s="43"/>
    </row>
    <row r="1006" spans="7:10" x14ac:dyDescent="0.25">
      <c r="G1006" s="43"/>
      <c r="H1006" s="43"/>
      <c r="I1006" s="43"/>
      <c r="J1006" s="43"/>
    </row>
    <row r="1007" spans="7:10" x14ac:dyDescent="0.25">
      <c r="G1007" s="43"/>
      <c r="H1007" s="43"/>
      <c r="I1007" s="43"/>
      <c r="J1007" s="43"/>
    </row>
    <row r="1008" spans="7:10" x14ac:dyDescent="0.25">
      <c r="G1008" s="43"/>
      <c r="H1008" s="43"/>
      <c r="I1008" s="43"/>
      <c r="J1008" s="43"/>
    </row>
    <row r="1009" spans="7:10" x14ac:dyDescent="0.25">
      <c r="G1009" s="43"/>
      <c r="H1009" s="43"/>
      <c r="I1009" s="43"/>
      <c r="J1009" s="43"/>
    </row>
    <row r="1010" spans="7:10" x14ac:dyDescent="0.25">
      <c r="G1010" s="43"/>
      <c r="H1010" s="43"/>
      <c r="I1010" s="43"/>
      <c r="J1010" s="43"/>
    </row>
    <row r="1011" spans="7:10" x14ac:dyDescent="0.25">
      <c r="G1011" s="43"/>
      <c r="H1011" s="43"/>
      <c r="I1011" s="43"/>
      <c r="J1011" s="43"/>
    </row>
    <row r="1012" spans="7:10" x14ac:dyDescent="0.25">
      <c r="G1012" s="43"/>
      <c r="H1012" s="43"/>
      <c r="I1012" s="43"/>
      <c r="J1012" s="43"/>
    </row>
    <row r="1013" spans="7:10" x14ac:dyDescent="0.25">
      <c r="G1013" s="43"/>
      <c r="H1013" s="43"/>
      <c r="I1013" s="43"/>
      <c r="J1013" s="43"/>
    </row>
    <row r="1014" spans="7:10" x14ac:dyDescent="0.25">
      <c r="G1014" s="43"/>
      <c r="H1014" s="43"/>
      <c r="I1014" s="43"/>
      <c r="J1014" s="43"/>
    </row>
    <row r="1015" spans="7:10" x14ac:dyDescent="0.25">
      <c r="G1015" s="43"/>
      <c r="H1015" s="43"/>
      <c r="I1015" s="43"/>
      <c r="J1015" s="43"/>
    </row>
    <row r="1016" spans="7:10" x14ac:dyDescent="0.25">
      <c r="G1016" s="43"/>
      <c r="H1016" s="43"/>
      <c r="I1016" s="43"/>
      <c r="J1016" s="43"/>
    </row>
    <row r="1017" spans="7:10" x14ac:dyDescent="0.25">
      <c r="G1017" s="43"/>
      <c r="H1017" s="43"/>
      <c r="I1017" s="43"/>
      <c r="J1017" s="43"/>
    </row>
    <row r="1018" spans="7:10" x14ac:dyDescent="0.25">
      <c r="G1018" s="43"/>
      <c r="H1018" s="43"/>
      <c r="I1018" s="43"/>
      <c r="J1018" s="43"/>
    </row>
    <row r="1019" spans="7:10" x14ac:dyDescent="0.25">
      <c r="G1019" s="43"/>
      <c r="H1019" s="43"/>
      <c r="I1019" s="43"/>
      <c r="J1019" s="43"/>
    </row>
    <row r="1020" spans="7:10" x14ac:dyDescent="0.25">
      <c r="G1020" s="43"/>
      <c r="H1020" s="43"/>
      <c r="I1020" s="43"/>
      <c r="J1020" s="43"/>
    </row>
    <row r="1021" spans="7:10" x14ac:dyDescent="0.25">
      <c r="G1021" s="43"/>
      <c r="H1021" s="43"/>
      <c r="I1021" s="43"/>
      <c r="J1021" s="43"/>
    </row>
    <row r="1022" spans="7:10" x14ac:dyDescent="0.25">
      <c r="G1022" s="43"/>
      <c r="H1022" s="43"/>
      <c r="I1022" s="43"/>
      <c r="J1022" s="43"/>
    </row>
    <row r="1023" spans="7:10" x14ac:dyDescent="0.25">
      <c r="G1023" s="43"/>
      <c r="H1023" s="43"/>
      <c r="I1023" s="43"/>
      <c r="J1023" s="43"/>
    </row>
    <row r="1024" spans="7:10" x14ac:dyDescent="0.25">
      <c r="G1024" s="43"/>
      <c r="H1024" s="43"/>
      <c r="I1024" s="43"/>
      <c r="J1024" s="43"/>
    </row>
    <row r="1025" spans="7:10" x14ac:dyDescent="0.25">
      <c r="G1025" s="43"/>
      <c r="H1025" s="43"/>
      <c r="I1025" s="43"/>
      <c r="J1025" s="43"/>
    </row>
    <row r="1026" spans="7:10" x14ac:dyDescent="0.25">
      <c r="G1026" s="43"/>
      <c r="H1026" s="43"/>
      <c r="I1026" s="43"/>
      <c r="J1026" s="43"/>
    </row>
    <row r="1027" spans="7:10" x14ac:dyDescent="0.25">
      <c r="G1027" s="43"/>
      <c r="H1027" s="43"/>
      <c r="I1027" s="43"/>
      <c r="J1027" s="43"/>
    </row>
    <row r="1028" spans="7:10" x14ac:dyDescent="0.25">
      <c r="G1028" s="43"/>
      <c r="H1028" s="43"/>
      <c r="I1028" s="43"/>
      <c r="J1028" s="43"/>
    </row>
    <row r="1029" spans="7:10" x14ac:dyDescent="0.25">
      <c r="G1029" s="43"/>
      <c r="H1029" s="43"/>
      <c r="I1029" s="43"/>
      <c r="J1029" s="43"/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S15:AD16 S31:AD3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70019975240F4888BECEFE42B46B78" ma:contentTypeVersion="5" ma:contentTypeDescription="Crie um novo documento." ma:contentTypeScope="" ma:versionID="7ab7dfddaa1aa6a1252233e1fa92a79c">
  <xsd:schema xmlns:xsd="http://www.w3.org/2001/XMLSchema" xmlns:xs="http://www.w3.org/2001/XMLSchema" xmlns:p="http://schemas.microsoft.com/office/2006/metadata/properties" xmlns:ns2="7139e3b9-e5f3-430e-a201-d7110dda498d" targetNamespace="http://schemas.microsoft.com/office/2006/metadata/properties" ma:root="true" ma:fieldsID="245a848e18f82c73bd2d92d4ed9fc04e" ns2:_="">
    <xsd:import namespace="7139e3b9-e5f3-430e-a201-d7110dda4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9e3b9-e5f3-430e-a201-d7110dda4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150B88-87B4-4E9A-B587-F3C8AE8C308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39e3b9-e5f3-430e-a201-d7110dda498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70A74D-4423-4617-86D1-B5095F446C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3F122C-D56B-4F92-B65E-0A739790D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9e3b9-e5f3-430e-a201-d7110dda4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15</vt:i4>
      </vt:variant>
    </vt:vector>
  </HeadingPairs>
  <TitlesOfParts>
    <vt:vector size="16" baseType="lpstr">
      <vt:lpstr>input</vt:lpstr>
      <vt:lpstr>ac_price</vt:lpstr>
      <vt:lpstr>buffer_mlb</vt:lpstr>
      <vt:lpstr>buffer_nac</vt:lpstr>
      <vt:lpstr>buscas</vt:lpstr>
      <vt:lpstr>check</vt:lpstr>
      <vt:lpstr>cpv_mat</vt:lpstr>
      <vt:lpstr>cpv_ovh</vt:lpstr>
      <vt:lpstr>cpv_sus</vt:lpstr>
      <vt:lpstr>fator_a</vt:lpstr>
      <vt:lpstr>fator_b</vt:lpstr>
      <vt:lpstr>ga</vt:lpstr>
      <vt:lpstr>perda_max_usa</vt:lpstr>
      <vt:lpstr>perda_min_usa</vt:lpstr>
      <vt:lpstr>wacc</vt:lpstr>
      <vt:lpstr>wip_ac_dia_voo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MACHADO MENDONCA</dc:creator>
  <cp:keywords/>
  <dc:description/>
  <cp:lastModifiedBy>Marcelo Machado</cp:lastModifiedBy>
  <cp:revision/>
  <dcterms:created xsi:type="dcterms:W3CDTF">2020-12-09T19:11:24Z</dcterms:created>
  <dcterms:modified xsi:type="dcterms:W3CDTF">2022-10-25T17:22:49Z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4a0dab44-078a-4164-ac1e-15547133538f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0x0101002670019975240F4888BECEFE42B46B78</vt:lpwstr>
  </property>
</Properties>
</file>