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ch\Downloads\"/>
    </mc:Choice>
  </mc:AlternateContent>
  <xr:revisionPtr revIDLastSave="0" documentId="13_ncr:1_{A0A7B4B2-D18F-4BC3-8D58-B5A2B57A8BA4}" xr6:coauthVersionLast="47" xr6:coauthVersionMax="47" xr10:uidLastSave="{00000000-0000-0000-0000-000000000000}"/>
  <bookViews>
    <workbookView xWindow="4536" yWindow="3300" windowWidth="17280" windowHeight="8880" xr2:uid="{00000000-000D-0000-FFFF-FFFF00000000}"/>
  </bookViews>
  <sheets>
    <sheet name="EVALUACION FASE 3" sheetId="1" r:id="rId1"/>
    <sheet name="Comentarios" sheetId="14" r:id="rId2"/>
    <sheet name="RUBRICA" sheetId="13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26" i="1"/>
  <c r="J32" i="1"/>
  <c r="K32" i="1" s="1"/>
  <c r="I32" i="1"/>
  <c r="G32" i="1"/>
  <c r="E32" i="1"/>
  <c r="J31" i="1"/>
  <c r="K31" i="1" s="1"/>
  <c r="I31" i="1"/>
  <c r="G31" i="1"/>
  <c r="E31" i="1"/>
  <c r="J30" i="1"/>
  <c r="K30" i="1" s="1"/>
  <c r="I30" i="1"/>
  <c r="F30" i="1"/>
  <c r="G30" i="1" s="1"/>
  <c r="E30" i="1"/>
  <c r="J29" i="1"/>
  <c r="K29" i="1" s="1"/>
  <c r="I29" i="1"/>
  <c r="G29" i="1"/>
  <c r="E29" i="1"/>
  <c r="J28" i="1"/>
  <c r="K28" i="1" s="1"/>
  <c r="I28" i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B11" i="1"/>
  <c r="E33" i="1" l="1"/>
  <c r="K33" i="1"/>
  <c r="G33" i="1"/>
  <c r="I33" i="1"/>
  <c r="C33" i="1" l="1"/>
  <c r="C34" i="1" s="1"/>
  <c r="D4" i="1" s="1"/>
  <c r="B12" i="1" l="1"/>
  <c r="B13" i="1"/>
  <c r="B14" i="1"/>
  <c r="B15" i="1"/>
  <c r="B16" i="1"/>
  <c r="B17" i="1"/>
  <c r="E11" i="1" l="1"/>
  <c r="E12" i="1"/>
  <c r="E13" i="1"/>
  <c r="E14" i="1"/>
  <c r="E15" i="1"/>
  <c r="E16" i="1"/>
  <c r="E17" i="1"/>
  <c r="G15" i="1" l="1"/>
  <c r="H15" i="1"/>
  <c r="I15" i="1" s="1"/>
  <c r="J15" i="1"/>
  <c r="K15" i="1" s="1"/>
  <c r="J17" i="1"/>
  <c r="K17" i="1" s="1"/>
  <c r="G17" i="1"/>
  <c r="J16" i="1"/>
  <c r="K16" i="1" s="1"/>
  <c r="G16" i="1"/>
  <c r="J14" i="1"/>
  <c r="K14" i="1" s="1"/>
  <c r="H14" i="1"/>
  <c r="I14" i="1" s="1"/>
  <c r="G14" i="1"/>
  <c r="J13" i="1"/>
  <c r="K13" i="1" s="1"/>
  <c r="H13" i="1"/>
  <c r="I13" i="1" s="1"/>
  <c r="G13" i="1"/>
  <c r="J12" i="1"/>
  <c r="H12" i="1"/>
  <c r="I12" i="1" s="1"/>
  <c r="G12" i="1"/>
  <c r="J11" i="1"/>
  <c r="K11" i="1" s="1"/>
  <c r="H11" i="1"/>
  <c r="I11" i="1" s="1"/>
  <c r="G11" i="1"/>
  <c r="E18" i="1" l="1"/>
  <c r="G18" i="1"/>
  <c r="I18" i="1"/>
  <c r="K12" i="1"/>
  <c r="K18" i="1" l="1"/>
  <c r="C18" i="1" s="1"/>
  <c r="C19" i="1" s="1"/>
  <c r="C4" i="1" s="1"/>
  <c r="E4" i="1" l="1"/>
</calcChain>
</file>

<file path=xl/sharedStrings.xml><?xml version="1.0" encoding="utf-8"?>
<sst xmlns="http://schemas.openxmlformats.org/spreadsheetml/2006/main" count="112" uniqueCount="67">
  <si>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</si>
  <si>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</si>
  <si>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</si>
  <si>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</si>
  <si>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</si>
  <si>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</si>
  <si>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</si>
  <si>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</si>
  <si>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</si>
  <si>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</si>
  <si>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</si>
  <si>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</si>
  <si>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</si>
  <si>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</si>
  <si>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</si>
  <si>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</si>
  <si>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</si>
  <si>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</si>
  <si>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</si>
  <si>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</si>
  <si>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</si>
  <si>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</si>
  <si>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</si>
  <si>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</si>
  <si>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</si>
  <si>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</si>
  <si>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</si>
  <si>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</si>
  <si>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</si>
  <si>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</si>
  <si>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</si>
  <si>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</si>
  <si>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</si>
  <si>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</si>
  <si>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</si>
  <si>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</si>
  <si>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</si>
  <si>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</si>
  <si>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</si>
  <si>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</si>
  <si>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</si>
  <si>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</si>
  <si>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</si>
  <si>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</si>
  <si>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</si>
  <si>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</si>
  <si>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</si>
  <si>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</si>
  <si>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</si>
  <si>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</si>
  <si>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</si>
  <si>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</si>
  <si>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</si>
  <si>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</si>
  <si>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</si>
  <si>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</si>
  <si>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</si>
  <si>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</si>
  <si>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</si>
  <si>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</si>
  <si>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</si>
  <si>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Marco Chamber</t>
  </si>
  <si>
    <t>x</t>
  </si>
  <si>
    <t>Juan Carlos Aravena</t>
  </si>
  <si>
    <t>Rocio Contreras Aguila</t>
  </si>
  <si>
    <t>NOTA: la sala donde comenzamos la defensa presentó problemas, lo que retrasó la presentaciòn. Esto no afectó en nada la nota del alumno.</t>
  </si>
  <si>
    <t>El alumno no respondio con propiedad las preguntas de la comisión, tuvo inconvenientes con las claves durante la presentación. Demostró falta de preparación.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</si>
</sst>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44"/>
  <sheetViews>
    <sheetView tabSelected="1" zoomScale="70" zoomScaleNormal="70" workbookViewId="0">
      <selection activeCell="D35" sqref="D35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777343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61</v>
      </c>
      <c r="C4" s="32">
        <f>C19</f>
        <v>7</v>
      </c>
      <c r="D4" s="38">
        <f>C34</f>
        <v>7</v>
      </c>
      <c r="E4" s="37">
        <f>C4*C$2+D4*D$2</f>
        <v>7</v>
      </c>
    </row>
    <row r="9" spans="1:11" ht="18" outlineLevel="1" x14ac:dyDescent="0.3">
      <c r="A9" s="39" t="s">
        <v>48</v>
      </c>
      <c r="B9" s="12" t="s">
        <v>64</v>
      </c>
      <c r="C9" s="43" t="s">
        <v>9</v>
      </c>
      <c r="D9" s="44" t="s">
        <v>10</v>
      </c>
      <c r="E9" s="46"/>
      <c r="F9" s="46"/>
      <c r="G9" s="46"/>
      <c r="H9" s="46"/>
      <c r="I9" s="46"/>
      <c r="J9" s="46"/>
      <c r="K9" s="45"/>
    </row>
    <row r="10" spans="1:11" ht="14.4" outlineLevel="1" x14ac:dyDescent="0.3">
      <c r="A10" s="40"/>
      <c r="B10" s="16" t="s">
        <v>11</v>
      </c>
      <c r="C10" s="42"/>
      <c r="D10" s="44" t="s">
        <v>5</v>
      </c>
      <c r="E10" s="45"/>
      <c r="F10" s="44" t="s">
        <v>6</v>
      </c>
      <c r="G10" s="45"/>
      <c r="H10" s="47" t="s">
        <v>17</v>
      </c>
      <c r="I10" s="45"/>
      <c r="J10" s="44" t="s">
        <v>7</v>
      </c>
      <c r="K10" s="45"/>
    </row>
    <row r="11" spans="1:11" ht="24" outlineLevel="1" x14ac:dyDescent="0.3">
      <c r="A11" s="41"/>
      <c r="B11" s="20" t="str">
        <f>RUBRICA!A4</f>
        <v xml:space="preserve">1. Presenta el proyecto considerando la relevancia, objetivos, metodología y desarrollo, de acuerdo a los estándares de calidad de la disciplina. </v>
      </c>
      <c r="C11" s="18" t="s">
        <v>5</v>
      </c>
      <c r="D11" s="13" t="s">
        <v>62</v>
      </c>
      <c r="E11" s="13">
        <f>IF(D11="X",100*0.15,"")</f>
        <v>15</v>
      </c>
      <c r="F11" s="13"/>
      <c r="G11" s="13" t="str">
        <f>IF(F11="X",60*0.15,"")</f>
        <v/>
      </c>
      <c r="H11" s="13" t="str">
        <f t="shared" ref="H11:H15" si="0">IF($C11=ML,"X","")</f>
        <v/>
      </c>
      <c r="I11" s="13" t="str">
        <f>IF(H11="X",30*0.15,"")</f>
        <v/>
      </c>
      <c r="J11" s="13" t="str">
        <f t="shared" ref="J11:J15" si="1">IF($C11=NL,"X","")</f>
        <v/>
      </c>
      <c r="K11" s="13" t="str">
        <f t="shared" ref="K11:K15" si="2">IF($J11="X",0,"")</f>
        <v/>
      </c>
    </row>
    <row r="12" spans="1:11" ht="26.55" customHeight="1" outlineLevel="1" x14ac:dyDescent="0.3">
      <c r="A12" s="41"/>
      <c r="B12" s="20" t="str">
        <f>RUBRICA!A5</f>
        <v xml:space="preserve">2. Presenta las evidencias del Proyecto APT, dando cuenta del cumplimiento de los objetivos y de acuerdo a los estándares de la disciplina. </v>
      </c>
      <c r="C12" s="18" t="s">
        <v>5</v>
      </c>
      <c r="D12" s="13" t="s">
        <v>62</v>
      </c>
      <c r="E12" s="13">
        <f>IF(D12="X",100*0.25,"")</f>
        <v>25</v>
      </c>
      <c r="F12" s="13"/>
      <c r="G12" s="13" t="str">
        <f>IF(F12="X",60*0.25,"")</f>
        <v/>
      </c>
      <c r="H12" s="13" t="str">
        <f t="shared" si="0"/>
        <v/>
      </c>
      <c r="I12" s="13" t="str">
        <f>IF(H12="X",30*0.25,"")</f>
        <v/>
      </c>
      <c r="J12" s="13" t="str">
        <f t="shared" si="1"/>
        <v/>
      </c>
      <c r="K12" s="13" t="str">
        <f t="shared" si="2"/>
        <v/>
      </c>
    </row>
    <row r="13" spans="1:11" ht="24" outlineLevel="1" x14ac:dyDescent="0.3">
      <c r="A13" s="41"/>
      <c r="B13" s="20" t="str">
        <f>RUBRICA!A6</f>
        <v>3. Responde las preguntas realizadas por la comisión, cumpliendo con los estándares de calidad de la disciplina.</v>
      </c>
      <c r="C13" s="18" t="s">
        <v>5</v>
      </c>
      <c r="D13" s="13" t="s">
        <v>62</v>
      </c>
      <c r="E13" s="13">
        <f>IF(D13="X",100*0.2,"")</f>
        <v>20</v>
      </c>
      <c r="F13" s="13"/>
      <c r="G13" s="13" t="str">
        <f>IF(F13="X",60*0.2,"")</f>
        <v/>
      </c>
      <c r="H13" s="13" t="str">
        <f t="shared" si="0"/>
        <v/>
      </c>
      <c r="I13" s="13" t="str">
        <f>IF(H13="X",30*0.2,"")</f>
        <v/>
      </c>
      <c r="J13" s="13" t="str">
        <f t="shared" si="1"/>
        <v/>
      </c>
      <c r="K13" s="13" t="str">
        <f t="shared" si="2"/>
        <v/>
      </c>
    </row>
    <row r="14" spans="1:11" ht="24" outlineLevel="1" x14ac:dyDescent="0.3">
      <c r="A14" s="41"/>
      <c r="B14" s="20" t="str">
        <f>RUBRICA!A7</f>
        <v>4. Expone el Proyecto APT, considerando el formato y el tiempo establecido para la presentación.</v>
      </c>
      <c r="C14" s="18" t="s">
        <v>5</v>
      </c>
      <c r="D14" s="13" t="s">
        <v>62</v>
      </c>
      <c r="E14" s="13">
        <f>IF(D14="X",100*0.05,"")</f>
        <v>5</v>
      </c>
      <c r="F14" s="13"/>
      <c r="G14" s="13" t="str">
        <f>IF(F14="X",60*0.05,"")</f>
        <v/>
      </c>
      <c r="H14" s="13" t="str">
        <f t="shared" si="0"/>
        <v/>
      </c>
      <c r="I14" s="13" t="str">
        <f>IF(H14="X",30*0.05,"")</f>
        <v/>
      </c>
      <c r="J14" s="13" t="str">
        <f t="shared" si="1"/>
        <v/>
      </c>
      <c r="K14" s="13" t="str">
        <f t="shared" si="2"/>
        <v/>
      </c>
    </row>
    <row r="15" spans="1:11" ht="24" outlineLevel="1" x14ac:dyDescent="0.3">
      <c r="A15" s="41"/>
      <c r="B15" s="20" t="str">
        <f>RUBRICA!A8</f>
        <v>5. Expresa sus ideas con fluidez, claridad y precisión, utilizando lenguaje técnico propio de la disciplina.</v>
      </c>
      <c r="C15" s="18" t="s">
        <v>5</v>
      </c>
      <c r="D15" s="13" t="s">
        <v>62</v>
      </c>
      <c r="E15" s="13">
        <f>IF(D15="X",100*0.05,"")</f>
        <v>5</v>
      </c>
      <c r="F15" s="13"/>
      <c r="G15" s="13" t="str">
        <f>IF(F15="X",60*0.05,"")</f>
        <v/>
      </c>
      <c r="H15" s="13" t="str">
        <f t="shared" si="0"/>
        <v/>
      </c>
      <c r="I15" s="13" t="str">
        <f>IF(H15="X",30*0.05,"")</f>
        <v/>
      </c>
      <c r="J15" s="13" t="str">
        <f t="shared" si="1"/>
        <v/>
      </c>
      <c r="K15" s="13" t="str">
        <f t="shared" si="2"/>
        <v/>
      </c>
    </row>
    <row r="16" spans="1:11" ht="24" outlineLevel="1" x14ac:dyDescent="0.3">
      <c r="A16" s="41"/>
      <c r="B16" s="20" t="str">
        <f>RUBRICA!A9</f>
        <v>6. Entrega la documentación y evidencias requerida por la asignatura de acuerdo a la estructura y nombres solicitados, guardando todas las evidencias de avances en Git</v>
      </c>
      <c r="C16" s="18" t="s">
        <v>5</v>
      </c>
      <c r="D16" s="13" t="s">
        <v>62</v>
      </c>
      <c r="E16" s="13">
        <f>IF(D16="X",100*0.2,"")</f>
        <v>20</v>
      </c>
      <c r="F16" s="13"/>
      <c r="G16" s="13" t="str">
        <f>IF(F16="X",60*0.2,"")</f>
        <v/>
      </c>
      <c r="H16" s="13"/>
      <c r="I16" s="13"/>
      <c r="J16" s="13" t="str">
        <f>IF($C16=NL,"X","")</f>
        <v/>
      </c>
      <c r="K16" s="13" t="str">
        <f t="shared" ref="K16:K17" si="3">IF($J16="X",0,"")</f>
        <v/>
      </c>
    </row>
    <row r="17" spans="1:11" ht="24" outlineLevel="1" x14ac:dyDescent="0.3">
      <c r="A17" s="41"/>
      <c r="B17" s="20" t="str">
        <f>RUBRICA!A10</f>
        <v xml:space="preserve">7. Expone el tema utilizando un lenguaje técnico disciplinar al presentar la propuesta y responde evidenciando un manejo de la información. </v>
      </c>
      <c r="C17" s="18" t="s">
        <v>5</v>
      </c>
      <c r="D17" s="13" t="s">
        <v>62</v>
      </c>
      <c r="E17" s="13">
        <f>IF(D17="X",100*0.1,"")</f>
        <v>10</v>
      </c>
      <c r="F17" s="13"/>
      <c r="G17" s="13" t="str">
        <f>IF(F17="X",60*0.1,"")</f>
        <v/>
      </c>
      <c r="H17" s="13"/>
      <c r="I17" s="13"/>
      <c r="J17" s="13" t="str">
        <f>IF($C17=NL,"X","")</f>
        <v/>
      </c>
      <c r="K17" s="13" t="str">
        <f t="shared" si="3"/>
        <v/>
      </c>
    </row>
    <row r="18" spans="1:11" ht="15.75" customHeight="1" outlineLevel="1" x14ac:dyDescent="0.35">
      <c r="A18" s="40"/>
      <c r="B18" s="19" t="s">
        <v>4</v>
      </c>
      <c r="C18" s="23">
        <f>E18+G18+I18+K18</f>
        <v>100</v>
      </c>
      <c r="D18" s="14"/>
      <c r="E18" s="14">
        <f>SUM(E11:E17)</f>
        <v>100</v>
      </c>
      <c r="F18" s="14"/>
      <c r="G18" s="14">
        <f>SUM(G11:G17)</f>
        <v>0</v>
      </c>
      <c r="H18" s="14"/>
      <c r="I18" s="14">
        <f>SUM(I11:I17)</f>
        <v>0</v>
      </c>
      <c r="J18" s="14"/>
      <c r="K18" s="14">
        <f>SUM(K11:K17)</f>
        <v>0</v>
      </c>
    </row>
    <row r="19" spans="1:11" ht="15.75" customHeight="1" outlineLevel="1" x14ac:dyDescent="0.35">
      <c r="A19" s="42"/>
      <c r="B19" s="22" t="s">
        <v>12</v>
      </c>
      <c r="C19" s="15">
        <f>VLOOKUP(C18,ESCALA_IEP!A2:B202,2,FALSE)</f>
        <v>7</v>
      </c>
    </row>
    <row r="20" spans="1:11" ht="15.75" customHeight="1" x14ac:dyDescent="0.3"/>
    <row r="21" spans="1:11" ht="15.75" customHeight="1" x14ac:dyDescent="0.3"/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60</v>
      </c>
      <c r="B24" s="12" t="s">
        <v>63</v>
      </c>
      <c r="C24" s="43" t="s">
        <v>9</v>
      </c>
      <c r="D24" s="44" t="s">
        <v>10</v>
      </c>
      <c r="E24" s="46"/>
      <c r="F24" s="46"/>
      <c r="G24" s="46"/>
      <c r="H24" s="46"/>
      <c r="I24" s="46"/>
      <c r="J24" s="46"/>
      <c r="K24" s="45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5"/>
      <c r="F25" s="44" t="s">
        <v>6</v>
      </c>
      <c r="G25" s="45"/>
      <c r="H25" s="47" t="s">
        <v>17</v>
      </c>
      <c r="I25" s="45"/>
      <c r="J25" s="44" t="s">
        <v>7</v>
      </c>
      <c r="K25" s="45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">
        <v>62</v>
      </c>
      <c r="E26" s="13">
        <f>IF(D26="X",100*0.15,"")</f>
        <v>15</v>
      </c>
      <c r="F26" s="13"/>
      <c r="G26" s="13" t="str">
        <f>IF(F26="X",60*0.15,"")</f>
        <v/>
      </c>
      <c r="H26" s="13" t="str">
        <f t="shared" ref="H26:H27" si="4">IF($C26=ML,"X","")</f>
        <v/>
      </c>
      <c r="I26" s="13" t="str">
        <f>IF(H26="X",30*0.15,"")</f>
        <v/>
      </c>
      <c r="J26" s="13" t="str">
        <f t="shared" ref="J26:J30" si="5">IF($C26=NL,"X","")</f>
        <v/>
      </c>
      <c r="K26" s="13" t="str">
        <f t="shared" ref="K26:K32" si="6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">
        <v>62</v>
      </c>
      <c r="E27" s="13">
        <f>IF(D27="X",100*0.25,"")</f>
        <v>25</v>
      </c>
      <c r="F27" s="13"/>
      <c r="G27" s="13" t="str">
        <f>IF(F27="X",60*0.25,"")</f>
        <v/>
      </c>
      <c r="H27" s="13" t="str">
        <f t="shared" si="4"/>
        <v/>
      </c>
      <c r="I27" s="13" t="str">
        <f>IF(H27="X",30*0.25,"")</f>
        <v/>
      </c>
      <c r="J27" s="13" t="str">
        <f t="shared" si="5"/>
        <v/>
      </c>
      <c r="K27" s="13" t="str">
        <f t="shared" si="6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">
        <v>62</v>
      </c>
      <c r="E28" s="13">
        <f>IF(D28="X",100*0.2,"")</f>
        <v>20</v>
      </c>
      <c r="F28" s="13"/>
      <c r="G28" s="13" t="str">
        <f>IF(F28="X",60*0.2,"")</f>
        <v/>
      </c>
      <c r="H28" s="13"/>
      <c r="I28" s="13" t="str">
        <f>IF(H28="X",30*0.2,"")</f>
        <v/>
      </c>
      <c r="J28" s="13" t="str">
        <f t="shared" si="5"/>
        <v/>
      </c>
      <c r="K28" s="13" t="str">
        <f t="shared" si="6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">
        <v>62</v>
      </c>
      <c r="E29" s="13">
        <f>IF(D29="X",100*0.05,"")</f>
        <v>5</v>
      </c>
      <c r="F29" s="13"/>
      <c r="G29" s="13" t="str">
        <f>IF(F29="X",60*0.05,"")</f>
        <v/>
      </c>
      <c r="H29" s="13"/>
      <c r="I29" s="13" t="str">
        <f>IF(H29="X",30*0.05,"")</f>
        <v/>
      </c>
      <c r="J29" s="13" t="str">
        <f t="shared" si="5"/>
        <v/>
      </c>
      <c r="K29" s="13" t="str">
        <f t="shared" si="6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">
        <v>62</v>
      </c>
      <c r="E30" s="13">
        <f>IF(D30="X",100*0.05,"")</f>
        <v>5</v>
      </c>
      <c r="F30" s="13" t="str">
        <f t="shared" ref="F30" si="7">IF($C30=L,"X","")</f>
        <v/>
      </c>
      <c r="G30" s="13" t="str">
        <f>IF(F30="X",60*0.05,"")</f>
        <v/>
      </c>
      <c r="H30" s="13"/>
      <c r="I30" s="13" t="str">
        <f>IF(H30="X",30*0.05,"")</f>
        <v/>
      </c>
      <c r="J30" s="13" t="str">
        <f t="shared" si="5"/>
        <v/>
      </c>
      <c r="K30" s="13" t="str">
        <f t="shared" si="6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">
        <v>62</v>
      </c>
      <c r="E31" s="13">
        <f>IF(D31="X",100*0.2,"")</f>
        <v>20</v>
      </c>
      <c r="F31" s="13"/>
      <c r="G31" s="13" t="str">
        <f>IF(F31="X",60*0.2,"")</f>
        <v/>
      </c>
      <c r="H31" s="13"/>
      <c r="I31" s="13" t="str">
        <f>IF(H31="X",30*0.2,"")</f>
        <v/>
      </c>
      <c r="J31" s="13" t="str">
        <f>IF($C31=NL,"X","")</f>
        <v/>
      </c>
      <c r="K31" s="13" t="str">
        <f t="shared" si="6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">
        <v>62</v>
      </c>
      <c r="E32" s="13">
        <f>IF(D32="X",100*0.1,"")</f>
        <v>10</v>
      </c>
      <c r="F32" s="13"/>
      <c r="G32" s="13" t="str">
        <f>IF(F32="X",60*0.1,"")</f>
        <v/>
      </c>
      <c r="H32" s="13"/>
      <c r="I32" s="13" t="str">
        <f>IF(H32="X",30*0.1,"")</f>
        <v/>
      </c>
      <c r="J32" s="13" t="str">
        <f>IF($C32=NL,"X","")</f>
        <v/>
      </c>
      <c r="K32" s="13" t="str">
        <f t="shared" si="6"/>
        <v/>
      </c>
    </row>
    <row r="33" spans="1:11" ht="24" customHeight="1" x14ac:dyDescent="0.35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VLOOKUP(C33,ESCALA_IEP!A41:B241,2,FALSE)</f>
        <v>7</v>
      </c>
    </row>
    <row r="35" spans="1:11" ht="15.75" customHeight="1" x14ac:dyDescent="0.3"/>
    <row r="36" spans="1:11" ht="15.75" customHeight="1" x14ac:dyDescent="0.3"/>
    <row r="37" spans="1:11" ht="15.75" customHeight="1" x14ac:dyDescent="0.3"/>
    <row r="38" spans="1:11" ht="15.75" customHeight="1" x14ac:dyDescent="0.3"/>
    <row r="39" spans="1:11" ht="15.75" customHeight="1" x14ac:dyDescent="0.3"/>
    <row r="40" spans="1:11" ht="15.75" customHeight="1" x14ac:dyDescent="0.3"/>
    <row r="41" spans="1:11" ht="15.75" customHeight="1" x14ac:dyDescent="0.3"/>
    <row r="42" spans="1:11" ht="15.75" customHeight="1" x14ac:dyDescent="0.3"/>
    <row r="43" spans="1:11" ht="15.75" customHeight="1" x14ac:dyDescent="0.3"/>
    <row r="44" spans="1:11" ht="15.75" customHeight="1" x14ac:dyDescent="0.3"/>
    <row r="45" spans="1:11" ht="15.75" customHeight="1" x14ac:dyDescent="0.3"/>
    <row r="46" spans="1:11" ht="15.75" customHeight="1" x14ac:dyDescent="0.3"/>
    <row r="47" spans="1:11" ht="15.75" customHeight="1" x14ac:dyDescent="0.3"/>
    <row r="48" spans="1:1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</sheetData>
  <mergeCells count="14">
    <mergeCell ref="A24:A34"/>
    <mergeCell ref="C24:C25"/>
    <mergeCell ref="D24:K24"/>
    <mergeCell ref="D25:E25"/>
    <mergeCell ref="F25:G25"/>
    <mergeCell ref="H25:I25"/>
    <mergeCell ref="J25:K25"/>
    <mergeCell ref="A9:A19"/>
    <mergeCell ref="C9:C10"/>
    <mergeCell ref="D10:E10"/>
    <mergeCell ref="D9:K9"/>
    <mergeCell ref="F10:G10"/>
    <mergeCell ref="H10:I10"/>
    <mergeCell ref="J10:K10"/>
  </mergeCells>
  <conditionalFormatting sqref="C4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C11:C17 C26:C32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8C1-6D77-BE43-AC94-BD2332D2A77D}">
  <dimension ref="B2:B4"/>
  <sheetViews>
    <sheetView workbookViewId="0">
      <selection activeCell="B5" sqref="B5"/>
    </sheetView>
  </sheetViews>
  <sheetFormatPr baseColWidth="10" defaultRowHeight="14.4" x14ac:dyDescent="0.3"/>
  <sheetData>
    <row r="2" spans="2:2" x14ac:dyDescent="0.3">
      <c r="B2" t="s">
        <v>65</v>
      </c>
    </row>
    <row r="4" spans="2:2" x14ac:dyDescent="0.3">
      <c r="B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4.4" x14ac:dyDescent="0.3"/>
  <cols>
    <col min="1" max="1" width="45.44140625" customWidth="1"/>
    <col min="2" max="2" width="31.109375" customWidth="1"/>
    <col min="3" max="3" width="24.109375" customWidth="1"/>
    <col min="4" max="4" width="29.777343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EVALUACION FASE 3</vt:lpstr>
      <vt:lpstr>Comentarios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MARCOS . CHAMBER COLINA</cp:lastModifiedBy>
  <dcterms:created xsi:type="dcterms:W3CDTF">2023-08-07T04:08:01Z</dcterms:created>
  <dcterms:modified xsi:type="dcterms:W3CDTF">2024-12-06T00:00:09Z</dcterms:modified>
</cp:coreProperties>
</file>