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PYR_pH5\"/>
    </mc:Choice>
  </mc:AlternateContent>
  <bookViews>
    <workbookView xWindow="0" yWindow="0" windowWidth="7470" windowHeight="12285" firstSheet="2" activeTab="5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8" l="1"/>
  <c r="F3" i="2" l="1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/>
  <c r="F18" i="2"/>
  <c r="G18" i="2" s="1"/>
  <c r="F19" i="2"/>
  <c r="G19" i="2" s="1"/>
  <c r="F2" i="2"/>
  <c r="G2" i="2" s="1"/>
  <c r="L10" i="7"/>
  <c r="L9" i="7"/>
  <c r="K9" i="7"/>
  <c r="G9" i="7"/>
  <c r="E9" i="7"/>
  <c r="D9" i="7"/>
  <c r="C9" i="7"/>
  <c r="L8" i="7"/>
  <c r="K8" i="7"/>
  <c r="H8" i="7"/>
  <c r="I8" i="7" s="1"/>
  <c r="E8" i="7"/>
  <c r="D8" i="7"/>
  <c r="K7" i="7"/>
  <c r="I7" i="7"/>
  <c r="E7" i="7"/>
  <c r="D7" i="7"/>
  <c r="L7" i="7" s="1"/>
  <c r="L6" i="7"/>
  <c r="K6" i="7"/>
  <c r="H6" i="7"/>
  <c r="I6" i="7" s="1"/>
  <c r="E6" i="7"/>
  <c r="D6" i="7"/>
  <c r="K5" i="7"/>
  <c r="H5" i="7"/>
  <c r="I5" i="7" s="1"/>
  <c r="J5" i="7" s="1"/>
  <c r="E5" i="7"/>
  <c r="D5" i="7"/>
  <c r="L5" i="7" s="1"/>
  <c r="K4" i="7"/>
  <c r="H4" i="7"/>
  <c r="I4" i="7" s="1"/>
  <c r="E4" i="7"/>
  <c r="D4" i="7"/>
  <c r="L4" i="7" s="1"/>
  <c r="L3" i="7"/>
  <c r="K3" i="7"/>
  <c r="I3" i="7"/>
  <c r="J3" i="7" s="1"/>
  <c r="H3" i="7"/>
  <c r="E3" i="7"/>
  <c r="D3" i="7"/>
  <c r="K2" i="7"/>
  <c r="E2" i="7"/>
  <c r="D2" i="7"/>
  <c r="L2" i="7" s="1"/>
  <c r="J7" i="7" l="1"/>
  <c r="J4" i="7"/>
  <c r="J6" i="7"/>
  <c r="J8" i="7"/>
  <c r="J7" i="8"/>
  <c r="J6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I10" i="5"/>
  <c r="Q10" i="5" s="1"/>
  <c r="J11" i="5"/>
  <c r="J12" i="5"/>
  <c r="J17" i="5"/>
  <c r="W10" i="5" l="1"/>
  <c r="F4" i="8"/>
  <c r="U10" i="5"/>
  <c r="F6" i="8"/>
  <c r="F3" i="8"/>
  <c r="F2" i="8"/>
  <c r="F5" i="8"/>
  <c r="F7" i="8"/>
  <c r="J18" i="5"/>
  <c r="I18" i="5"/>
  <c r="Q18" i="5" s="1"/>
  <c r="U18" i="5" s="1"/>
  <c r="J10" i="5"/>
  <c r="R10" i="5" s="1"/>
  <c r="J19" i="5"/>
  <c r="I19" i="5"/>
  <c r="Q19" i="5" s="1"/>
  <c r="U19" i="5" s="1"/>
  <c r="J3" i="5"/>
  <c r="I3" i="5"/>
  <c r="Q3" i="5" s="1"/>
  <c r="U3" i="5" s="1"/>
  <c r="J9" i="5"/>
  <c r="I9" i="5"/>
  <c r="Q9" i="5" s="1"/>
  <c r="U9" i="5" s="1"/>
  <c r="I16" i="5"/>
  <c r="Q16" i="5" s="1"/>
  <c r="W16" i="5" s="1"/>
  <c r="J16" i="5"/>
  <c r="I8" i="5"/>
  <c r="Q8" i="5" s="1"/>
  <c r="J8" i="5"/>
  <c r="R8" i="5" s="1"/>
  <c r="J15" i="5"/>
  <c r="I15" i="5"/>
  <c r="Q15" i="5" s="1"/>
  <c r="U15" i="5" s="1"/>
  <c r="J7" i="5"/>
  <c r="I7" i="5"/>
  <c r="Q7" i="5" s="1"/>
  <c r="W7" i="5" s="1"/>
  <c r="I14" i="5"/>
  <c r="Q14" i="5" s="1"/>
  <c r="J14" i="5"/>
  <c r="J6" i="5"/>
  <c r="I6" i="5"/>
  <c r="Q6" i="5" s="1"/>
  <c r="U6" i="5" s="1"/>
  <c r="J13" i="5"/>
  <c r="I13" i="5"/>
  <c r="Q13" i="5" s="1"/>
  <c r="W13" i="5" s="1"/>
  <c r="J5" i="5"/>
  <c r="I5" i="5"/>
  <c r="Q5" i="5" s="1"/>
  <c r="W5" i="5" s="1"/>
  <c r="I4" i="5"/>
  <c r="Q4" i="5" s="1"/>
  <c r="U4" i="5" s="1"/>
  <c r="J4" i="5"/>
  <c r="I17" i="5"/>
  <c r="Q17" i="5" s="1"/>
  <c r="I12" i="5"/>
  <c r="Q12" i="5" s="1"/>
  <c r="U12" i="5" s="1"/>
  <c r="I11" i="5"/>
  <c r="Q11" i="5" s="1"/>
  <c r="W11" i="5" s="1"/>
  <c r="J2" i="5"/>
  <c r="R18" i="5" l="1"/>
  <c r="R4" i="5"/>
  <c r="R14" i="5"/>
  <c r="R16" i="5"/>
  <c r="R17" i="5"/>
  <c r="R13" i="5"/>
  <c r="R12" i="5"/>
  <c r="R15" i="5"/>
  <c r="R6" i="5"/>
  <c r="R19" i="5"/>
  <c r="R5" i="5"/>
  <c r="R7" i="5"/>
  <c r="R9" i="5"/>
  <c r="R11" i="5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H5" i="8" l="1"/>
  <c r="G3" i="8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<sst xmlns="http://schemas.openxmlformats.org/spreadsheetml/2006/main" count="374" uniqueCount="147">
  <si>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</si>
  <si>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</si>
  <si>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</si>
  <si>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</si>
  <si>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</si>
  <si>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</si>
  <si>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</si>
  <si>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</si>
  <si>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</si>
  <si>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</si>
  <si>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</si>
  <si>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</si>
  <si>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</si>
  <si>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</si>
  <si>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</si>
  <si>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</si>
  <si>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</si>
  <si>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</si>
  <si>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</si>
  <si>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</si>
  <si>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</si>
  <si>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</si>
  <si>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</si>
  <si>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</si>
  <si>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</si>
  <si>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</si>
  <si>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</si>
  <si>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</si>
  <si>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</si>
  <si>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</si>
  <si>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</si>
  <si>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</si>
  <si>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</si>
  <si>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</si>
  <si>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</si>
  <si>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</si>
  <si>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</si>
  <si>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</si>
  <si>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</si>
  <si>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</si>
  <si>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</si>
  <si>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</si>
  <si>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</si>
  <si>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</si>
  <si>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</si>
  <si>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</si>
  <si>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</si>
  <si>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</si>
  <si>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</si>
  <si>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</si>
  <si>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</si>
  <si>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</si>
  <si>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</si>
  <si>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</si>
  <si>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</si>
  <si>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</si>
  <si>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</si>
  <si>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</si>
  <si>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</si>
  <si>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</si>
  <si>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</si>
  <si>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</si>
  <si>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</si>
  <si>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</si>
  <si>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</si>
  <si>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</si>
  <si>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</si>
  <si>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</si>
  <si>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</si>
  <si>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</si>
  <si>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</si>
  <si>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</si>
  <si>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</si>
  <si>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</si>
  <si>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</si>
  <si>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</si>
  <si>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</si>
  <si>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</si>
  <si>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</si>
  <si>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</si>
  <si>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</si>
  <si>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</si>
  <si>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</si>
  <si>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</si>
  <si>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</si>
  <si>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</si>
  <si>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</si>
  <si>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</si>
  <si>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</si>
  <si>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</si>
  <si>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</si>
  <si>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</si>
  <si>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</si>
  <si>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</si>
  <si>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</si>
  <si>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</si>
  <si>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</si>
  <si>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</si>
  <si>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</si>
  <si>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</si>
  <si>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</si>
  <si>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</si>
  <si>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</si>
  <si>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</si>
  <si>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</si>
  <si>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</si>
  <si>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</si>
  <si>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</si>
  <si>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</si>
  <si>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</si>
  <si>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</si>
  <si>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</si>
  <si>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</si>
  <si>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</si>
  <si>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</si>
  <si>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</si>
  <si>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</si>
  <si>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</si>
  <si>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</si>
  <si>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</si>
  <si>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</si>
  <si>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</si>
  <si>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</si>
  <si>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</si>
  <si>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</si>
  <si>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</si>
  <si>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</si>
  <si>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</si>
  <si>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</si>
  <si>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</si>
  <si>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</si>
  <si>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</si>
  <si>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</si>
  <si>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</si>
  <si>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</si>
  <si>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</si>
  <si>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</si>
  <si>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</si>
  <si>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</si>
  <si>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</si>
  <si>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</si>
  <si>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Pyrite</t>
  </si>
  <si>
    <t>Ra_Stock_5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</si>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</sst>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Data'!$I$3:$I$8</c:f>
              <c:numCache>
                <c:formatCode>General</c:formatCode>
                <c:ptCount val="6"/>
                <c:pt idx="0">
                  <c:v>0.31819999999999998</c:v>
                </c:pt>
                <c:pt idx="1">
                  <c:v>1.591</c:v>
                </c:pt>
                <c:pt idx="2">
                  <c:v>3.1819999999999999</c:v>
                </c:pt>
                <c:pt idx="3">
                  <c:v>15.91</c:v>
                </c:pt>
                <c:pt idx="4">
                  <c:v>31.82</c:v>
                </c:pt>
                <c:pt idx="5">
                  <c:v>159.1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Data'!$B$70:$B$75</c:f>
              <c:numCache>
                <c:formatCode>General</c:formatCode>
                <c:ptCount val="6"/>
                <c:pt idx="0">
                  <c:v>-1.7375179093564292</c:v>
                </c:pt>
                <c:pt idx="1">
                  <c:v>0.12652001269851265</c:v>
                </c:pt>
                <c:pt idx="2">
                  <c:v>2.0339381254012432</c:v>
                </c:pt>
                <c:pt idx="3">
                  <c:v>17.555200391349953</c:v>
                </c:pt>
                <c:pt idx="4">
                  <c:v>35.9801326442823</c:v>
                </c:pt>
                <c:pt idx="5">
                  <c:v>157.96292673562442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00416"/>
        <c:axId val="221902376"/>
      </c:scatterChart>
      <c:valAx>
        <c:axId val="22190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902376"/>
        <c:crosses val="autoZero"/>
        <c:crossBetween val="midCat"/>
      </c:valAx>
      <c:valAx>
        <c:axId val="221902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900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65</xdr:row>
      <xdr:rowOff>66675</xdr:rowOff>
    </xdr:from>
    <xdr:to>
      <xdr:col>11</xdr:col>
      <xdr:colOff>1181100</xdr:colOff>
      <xdr:row>96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Gamma Counter Results"/>
      <sheetName val="Quality Control Notes"/>
      <sheetName val="Calibration Data"/>
      <sheetName val="Stock Log"/>
    </sheetNames>
    <sheetDataSet>
      <sheetData sheetId="0"/>
      <sheetData sheetId="1"/>
      <sheetData sheetId="2"/>
      <sheetData sheetId="3"/>
      <sheetData sheetId="4">
        <row r="3">
          <cell r="F3">
            <v>3.4640522875816994E-3</v>
          </cell>
          <cell r="I3">
            <v>0.31819999999999998</v>
          </cell>
        </row>
        <row r="4">
          <cell r="F4">
            <v>7.9815435847137763E-3</v>
          </cell>
          <cell r="I4">
            <v>1.591</v>
          </cell>
        </row>
        <row r="5">
          <cell r="F5">
            <v>1.2604166666666666E-2</v>
          </cell>
          <cell r="I5">
            <v>3.1819999999999999</v>
          </cell>
        </row>
        <row r="6">
          <cell r="F6">
            <v>5.0219907407407408E-2</v>
          </cell>
          <cell r="I6">
            <v>15.91</v>
          </cell>
        </row>
        <row r="7">
          <cell r="F7">
            <v>9.4872685185185185E-2</v>
          </cell>
          <cell r="I7">
            <v>31.82</v>
          </cell>
        </row>
        <row r="8">
          <cell r="F8">
            <v>0.39049768518518518</v>
          </cell>
          <cell r="I8">
            <v>159.1</v>
          </cell>
        </row>
        <row r="70">
          <cell r="B70">
            <v>-1.7375179093564292</v>
          </cell>
        </row>
        <row r="71">
          <cell r="B71">
            <v>0.12652001269851265</v>
          </cell>
        </row>
        <row r="72">
          <cell r="B72">
            <v>2.0339381254012432</v>
          </cell>
        </row>
        <row r="73">
          <cell r="B73">
            <v>17.555200391349953</v>
          </cell>
        </row>
        <row r="74">
          <cell r="B74">
            <v>35.9801326442823</v>
          </cell>
        </row>
        <row r="75">
          <cell r="B75">
            <v>157.96292673562442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9">
        <v>42468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141</v>
      </c>
    </row>
    <row r="5" spans="1:5" x14ac:dyDescent="0.25">
      <c r="A5" t="s">
        <v>22</v>
      </c>
      <c r="B5" t="s">
        <v>142</v>
      </c>
    </row>
    <row r="6" spans="1:5" x14ac:dyDescent="0.25">
      <c r="A6" t="s">
        <v>6</v>
      </c>
      <c r="B6">
        <v>1407</v>
      </c>
      <c r="C6" s="17">
        <v>62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workbookViewId="0">
      <selection sqref="A1:XFD1048576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143</v>
      </c>
      <c r="K1" s="2" t="s">
        <v>48</v>
      </c>
      <c r="L1" s="2" t="s">
        <v>49</v>
      </c>
      <c r="M1" s="2"/>
      <c r="N1" s="2"/>
    </row>
    <row r="2" spans="1:31" x14ac:dyDescent="0.25">
      <c r="A2" s="3" t="s">
        <v>50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-2.6893013764520717</v>
      </c>
      <c r="L2">
        <f>D2*$B$30+$B$29</f>
        <v>0.13209164838024126</v>
      </c>
    </row>
    <row r="3" spans="1:31" x14ac:dyDescent="0.25">
      <c r="A3" s="3" t="s">
        <v>36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-1.7375179093564292</v>
      </c>
      <c r="L3">
        <f t="shared" ref="L3:L10" si="2">D3*$B$30+$B$29</f>
        <v>0.41681673309525025</v>
      </c>
    </row>
    <row r="4" spans="1:31" x14ac:dyDescent="0.25">
      <c r="A4" s="3" t="s">
        <v>37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0.12652001269851265</v>
      </c>
      <c r="L4">
        <f t="shared" si="2"/>
        <v>1.6756463301427775</v>
      </c>
    </row>
    <row r="5" spans="1:31" x14ac:dyDescent="0.25">
      <c r="A5" s="3" t="s">
        <v>38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2.0339381254012432</v>
      </c>
      <c r="L5">
        <f t="shared" si="2"/>
        <v>3.2236087246307998</v>
      </c>
    </row>
    <row r="6" spans="1:31" x14ac:dyDescent="0.25">
      <c r="A6" s="3" t="s">
        <v>39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17.555200391349953</v>
      </c>
      <c r="L6">
        <f t="shared" si="2"/>
        <v>15.781905933869924</v>
      </c>
    </row>
    <row r="7" spans="1:31" x14ac:dyDescent="0.25">
      <c r="A7" s="3" t="s">
        <v>40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35.9801326442823</v>
      </c>
      <c r="L7">
        <f t="shared" si="2"/>
        <v>31.685788675267496</v>
      </c>
    </row>
    <row r="8" spans="1:31" x14ac:dyDescent="0.25">
      <c r="A8" s="3" t="s">
        <v>41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157.96292673562442</v>
      </c>
      <c r="L8">
        <f t="shared" si="2"/>
        <v>159.1374336029937</v>
      </c>
    </row>
    <row r="9" spans="1:31" x14ac:dyDescent="0.25">
      <c r="A9" s="4" t="s">
        <v>144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780.8240178086387</v>
      </c>
      <c r="L9">
        <f t="shared" si="2"/>
        <v>675.45815221486782</v>
      </c>
    </row>
    <row r="10" spans="1:31" x14ac:dyDescent="0.25">
      <c r="A10" s="4" t="s">
        <v>145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3" customFormat="1" x14ac:dyDescent="0.25">
      <c r="A12" s="20" t="s">
        <v>51</v>
      </c>
      <c r="B12" s="21"/>
      <c r="C12" s="21"/>
      <c r="D12" s="21"/>
      <c r="E12" s="21"/>
      <c r="F12" s="21"/>
      <c r="G12" s="21"/>
      <c r="H12" s="21"/>
      <c r="I12" s="22"/>
      <c r="J12" s="21"/>
    </row>
    <row r="13" spans="1:31" x14ac:dyDescent="0.25">
      <c r="A13" t="s">
        <v>52</v>
      </c>
      <c r="B13" t="s">
        <v>146</v>
      </c>
      <c r="C13"/>
      <c r="D13"/>
      <c r="E13"/>
      <c r="F13"/>
      <c r="G13"/>
      <c r="H13"/>
      <c r="I13"/>
      <c r="K13" t="s">
        <v>52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53</v>
      </c>
      <c r="B15" s="6"/>
      <c r="C15"/>
      <c r="D15"/>
      <c r="E15"/>
      <c r="F15"/>
      <c r="G15"/>
      <c r="H15"/>
      <c r="I15"/>
      <c r="J15" s="24"/>
      <c r="K15" s="6" t="s">
        <v>53</v>
      </c>
      <c r="L15" s="6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25">
      <c r="A16" s="7" t="s">
        <v>54</v>
      </c>
      <c r="B16" s="7">
        <v>0.99999857522978297</v>
      </c>
      <c r="C16"/>
      <c r="D16"/>
      <c r="E16"/>
      <c r="F16"/>
      <c r="G16"/>
      <c r="H16"/>
      <c r="I16"/>
      <c r="J16" s="24"/>
      <c r="K16" s="7" t="s">
        <v>54</v>
      </c>
      <c r="L16" s="7">
        <v>0.99999857522978297</v>
      </c>
      <c r="T16" s="25"/>
      <c r="U16" s="25"/>
      <c r="V16" s="8"/>
      <c r="W16" s="8"/>
      <c r="X16" s="25"/>
      <c r="Y16" s="25"/>
      <c r="Z16" s="25"/>
      <c r="AA16" s="25"/>
      <c r="AB16" s="25"/>
      <c r="AC16" s="25"/>
      <c r="AD16" s="25"/>
      <c r="AE16" s="25"/>
    </row>
    <row r="17" spans="1:31" x14ac:dyDescent="0.25">
      <c r="A17" s="7" t="s">
        <v>55</v>
      </c>
      <c r="B17" s="7">
        <v>0.99999715046159587</v>
      </c>
      <c r="C17"/>
      <c r="D17"/>
      <c r="E17"/>
      <c r="F17"/>
      <c r="G17"/>
      <c r="H17"/>
      <c r="I17"/>
      <c r="J17" s="24"/>
      <c r="K17" s="7" t="s">
        <v>55</v>
      </c>
      <c r="L17" s="7">
        <v>0.99999715046159587</v>
      </c>
      <c r="T17" s="25"/>
      <c r="U17" s="25"/>
      <c r="V17" s="7"/>
      <c r="W17" s="7"/>
      <c r="X17" s="25"/>
      <c r="Y17" s="25"/>
      <c r="Z17" s="25"/>
      <c r="AA17" s="25"/>
      <c r="AB17" s="25"/>
      <c r="AC17" s="25"/>
      <c r="AD17" s="25"/>
      <c r="AE17" s="25"/>
    </row>
    <row r="18" spans="1:31" x14ac:dyDescent="0.25">
      <c r="A18" s="7" t="s">
        <v>56</v>
      </c>
      <c r="B18" s="7">
        <v>0.99999643807699479</v>
      </c>
      <c r="C18"/>
      <c r="D18"/>
      <c r="E18"/>
      <c r="F18"/>
      <c r="G18"/>
      <c r="H18"/>
      <c r="I18"/>
      <c r="J18" s="24"/>
      <c r="K18" s="7" t="s">
        <v>56</v>
      </c>
      <c r="L18" s="7">
        <v>0.99999643807699479</v>
      </c>
      <c r="T18" s="25"/>
      <c r="U18" s="25"/>
      <c r="V18" s="7"/>
      <c r="W18" s="7"/>
      <c r="X18" s="25"/>
      <c r="Y18" s="25"/>
      <c r="Z18" s="25"/>
      <c r="AA18" s="25"/>
      <c r="AB18" s="25"/>
      <c r="AC18" s="25"/>
      <c r="AD18" s="25"/>
      <c r="AE18" s="25"/>
    </row>
    <row r="19" spans="1:31" x14ac:dyDescent="0.25">
      <c r="A19" s="7" t="s">
        <v>57</v>
      </c>
      <c r="B19" s="7">
        <v>0.11666575259658109</v>
      </c>
      <c r="C19"/>
      <c r="D19"/>
      <c r="E19"/>
      <c r="F19"/>
      <c r="G19"/>
      <c r="H19"/>
      <c r="I19"/>
      <c r="J19" s="24"/>
      <c r="K19" s="7" t="s">
        <v>57</v>
      </c>
      <c r="L19" s="7">
        <v>0.98521674441589902</v>
      </c>
      <c r="T19" s="25"/>
      <c r="U19" s="25"/>
      <c r="V19" s="7"/>
      <c r="W19" s="7"/>
      <c r="X19" s="25"/>
      <c r="Y19" s="25"/>
      <c r="Z19" s="25"/>
      <c r="AA19" s="25"/>
      <c r="AB19" s="25"/>
      <c r="AC19" s="25"/>
      <c r="AD19" s="25"/>
      <c r="AE19" s="25"/>
    </row>
    <row r="20" spans="1:31" ht="15.75" customHeight="1" thickBot="1" x14ac:dyDescent="0.3">
      <c r="A20" s="9" t="s">
        <v>58</v>
      </c>
      <c r="B20" s="9">
        <v>6</v>
      </c>
      <c r="C20"/>
      <c r="D20"/>
      <c r="E20"/>
      <c r="F20"/>
      <c r="G20"/>
      <c r="H20"/>
      <c r="I20"/>
      <c r="J20" s="24"/>
      <c r="K20" s="9" t="s">
        <v>58</v>
      </c>
      <c r="L20" s="9">
        <v>6</v>
      </c>
      <c r="T20" s="25"/>
      <c r="U20" s="25"/>
      <c r="V20" s="7"/>
      <c r="W20" s="7"/>
      <c r="X20" s="25"/>
      <c r="Y20" s="25"/>
      <c r="Z20" s="25"/>
      <c r="AA20" s="25"/>
      <c r="AB20" s="25"/>
      <c r="AC20" s="25"/>
      <c r="AD20" s="25"/>
      <c r="AE20" s="25"/>
    </row>
    <row r="21" spans="1:31" x14ac:dyDescent="0.25">
      <c r="A21"/>
      <c r="B21"/>
      <c r="C21"/>
      <c r="D21"/>
      <c r="E21"/>
      <c r="F21"/>
      <c r="G21"/>
      <c r="H21"/>
      <c r="I21"/>
      <c r="J21" s="24"/>
      <c r="T21" s="25"/>
      <c r="U21" s="25"/>
      <c r="V21" s="7"/>
      <c r="W21" s="7"/>
      <c r="X21" s="25"/>
      <c r="Y21" s="25"/>
      <c r="Z21" s="25"/>
      <c r="AA21" s="25"/>
      <c r="AB21" s="25"/>
      <c r="AC21" s="25"/>
      <c r="AD21" s="25"/>
      <c r="AE21" s="25"/>
    </row>
    <row r="22" spans="1:31" ht="15.75" customHeight="1" thickBot="1" x14ac:dyDescent="0.3">
      <c r="A22" t="s">
        <v>59</v>
      </c>
      <c r="B22"/>
      <c r="C22"/>
      <c r="D22"/>
      <c r="E22"/>
      <c r="F22"/>
      <c r="G22"/>
      <c r="H22"/>
      <c r="I22"/>
      <c r="J22" s="24"/>
      <c r="K22" t="s">
        <v>59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25">
      <c r="A23" s="10"/>
      <c r="B23" s="10" t="s">
        <v>60</v>
      </c>
      <c r="C23" s="10" t="s">
        <v>61</v>
      </c>
      <c r="D23" s="10" t="s">
        <v>62</v>
      </c>
      <c r="E23" s="10" t="s">
        <v>63</v>
      </c>
      <c r="F23" s="10" t="s">
        <v>64</v>
      </c>
      <c r="G23"/>
      <c r="H23"/>
      <c r="I23"/>
      <c r="J23" s="24"/>
      <c r="K23" s="10"/>
      <c r="L23" s="10" t="s">
        <v>60</v>
      </c>
      <c r="M23" s="10" t="s">
        <v>61</v>
      </c>
      <c r="N23" s="10" t="s">
        <v>62</v>
      </c>
      <c r="O23" s="10" t="s">
        <v>63</v>
      </c>
      <c r="P23" s="10" t="s">
        <v>64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x14ac:dyDescent="0.25">
      <c r="A24" s="7" t="s">
        <v>65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4"/>
      <c r="K24" s="7" t="s">
        <v>65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5"/>
      <c r="U24" s="25"/>
      <c r="V24" s="13"/>
      <c r="W24" s="13"/>
      <c r="X24" s="13"/>
      <c r="Y24" s="13"/>
      <c r="Z24" s="13"/>
      <c r="AA24" s="13"/>
      <c r="AB24" s="25"/>
      <c r="AC24" s="25"/>
      <c r="AD24" s="25"/>
      <c r="AE24" s="25"/>
    </row>
    <row r="25" spans="1:31" x14ac:dyDescent="0.25">
      <c r="A25" s="7" t="s">
        <v>66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4"/>
      <c r="K25" s="7" t="s">
        <v>66</v>
      </c>
      <c r="L25" s="7">
        <v>4</v>
      </c>
      <c r="M25" s="7">
        <v>3.8826081339098519</v>
      </c>
      <c r="N25" s="7">
        <v>0.97065203347746298</v>
      </c>
      <c r="O25" s="7"/>
      <c r="P25" s="7"/>
      <c r="T25" s="25"/>
      <c r="U25" s="25"/>
      <c r="V25" s="7"/>
      <c r="W25" s="7"/>
      <c r="X25" s="7"/>
      <c r="Y25" s="7"/>
      <c r="Z25" s="7"/>
      <c r="AA25" s="7"/>
      <c r="AB25" s="25"/>
      <c r="AC25" s="25"/>
      <c r="AD25" s="25"/>
      <c r="AE25" s="25"/>
    </row>
    <row r="26" spans="1:31" ht="15.75" customHeight="1" thickBot="1" x14ac:dyDescent="0.3">
      <c r="A26" s="9" t="s">
        <v>67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4"/>
      <c r="K26" s="9" t="s">
        <v>67</v>
      </c>
      <c r="L26" s="9">
        <v>5</v>
      </c>
      <c r="M26" s="9">
        <v>1362539.3250423865</v>
      </c>
      <c r="N26" s="9"/>
      <c r="O26" s="9"/>
      <c r="P26" s="9"/>
      <c r="T26" s="25"/>
      <c r="U26" s="25"/>
      <c r="V26" s="7"/>
      <c r="W26" s="7"/>
      <c r="X26" s="7"/>
      <c r="Y26" s="7"/>
      <c r="Z26" s="7"/>
      <c r="AA26" s="7"/>
      <c r="AB26" s="25"/>
      <c r="AC26" s="25"/>
      <c r="AD26" s="25"/>
      <c r="AE26" s="25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4"/>
      <c r="T27" s="25"/>
      <c r="U27" s="25"/>
      <c r="V27" s="7"/>
      <c r="W27" s="7"/>
      <c r="X27" s="7"/>
      <c r="Y27" s="7"/>
      <c r="Z27" s="7"/>
      <c r="AA27" s="7"/>
      <c r="AB27" s="25"/>
      <c r="AC27" s="25"/>
      <c r="AD27" s="25"/>
      <c r="AE27" s="25"/>
    </row>
    <row r="28" spans="1:31" x14ac:dyDescent="0.25">
      <c r="A28" s="10"/>
      <c r="B28" s="10" t="s">
        <v>68</v>
      </c>
      <c r="C28" s="10" t="s">
        <v>57</v>
      </c>
      <c r="D28" s="10" t="s">
        <v>69</v>
      </c>
      <c r="E28" s="10" t="s">
        <v>70</v>
      </c>
      <c r="F28" s="10" t="s">
        <v>71</v>
      </c>
      <c r="G28" s="10" t="s">
        <v>72</v>
      </c>
      <c r="H28" s="10" t="s">
        <v>73</v>
      </c>
      <c r="I28" s="10" t="s">
        <v>74</v>
      </c>
      <c r="J28" s="11"/>
      <c r="K28" s="10"/>
      <c r="L28" s="10" t="s">
        <v>68</v>
      </c>
      <c r="M28" s="10" t="s">
        <v>57</v>
      </c>
      <c r="N28" s="10" t="s">
        <v>69</v>
      </c>
      <c r="O28" s="10" t="s">
        <v>70</v>
      </c>
      <c r="P28" s="10" t="s">
        <v>71</v>
      </c>
      <c r="Q28" s="10" t="s">
        <v>72</v>
      </c>
      <c r="R28" s="10" t="s">
        <v>73</v>
      </c>
      <c r="S28" s="10" t="s">
        <v>74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25">
      <c r="A29" s="7" t="s">
        <v>75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75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5"/>
      <c r="U29" s="25"/>
      <c r="V29" s="13"/>
      <c r="W29" s="13"/>
      <c r="X29" s="13"/>
      <c r="Y29" s="13"/>
      <c r="Z29" s="13"/>
      <c r="AA29" s="13"/>
      <c r="AB29" s="13"/>
      <c r="AC29" s="13"/>
      <c r="AD29" s="13"/>
      <c r="AE29" s="25"/>
    </row>
    <row r="30" spans="1:31" ht="15.75" customHeight="1" thickBot="1" x14ac:dyDescent="0.3">
      <c r="A30" s="9" t="s">
        <v>76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76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5"/>
      <c r="U30" s="25"/>
      <c r="V30" s="7"/>
      <c r="W30" s="7"/>
      <c r="X30" s="7"/>
      <c r="Y30" s="7"/>
      <c r="Z30" s="7"/>
      <c r="AA30" s="7"/>
      <c r="AB30" s="7"/>
      <c r="AC30" s="7"/>
      <c r="AD30" s="7"/>
      <c r="AE30" s="25"/>
    </row>
    <row r="31" spans="1:31" x14ac:dyDescent="0.25">
      <c r="A31"/>
      <c r="B31"/>
      <c r="C31"/>
      <c r="D31"/>
      <c r="E31"/>
      <c r="F31"/>
      <c r="G31"/>
      <c r="H31"/>
      <c r="I31"/>
      <c r="J31" s="24"/>
      <c r="T31" s="13"/>
      <c r="U31" s="25"/>
      <c r="V31" s="7"/>
      <c r="W31" s="7"/>
      <c r="X31" s="7"/>
      <c r="Y31" s="7"/>
      <c r="Z31" s="7"/>
      <c r="AA31" s="7"/>
      <c r="AB31" s="7"/>
      <c r="AC31" s="7"/>
      <c r="AD31" s="7"/>
      <c r="AE31" s="25"/>
    </row>
    <row r="32" spans="1:31" x14ac:dyDescent="0.25">
      <c r="A32"/>
      <c r="B32"/>
      <c r="C32"/>
      <c r="D32"/>
      <c r="E32"/>
      <c r="F32"/>
      <c r="G32"/>
      <c r="H32"/>
      <c r="I32"/>
      <c r="J32" s="24"/>
      <c r="T32" s="7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x14ac:dyDescent="0.25">
      <c r="A33"/>
      <c r="B33"/>
      <c r="C33"/>
      <c r="D33"/>
      <c r="E33"/>
      <c r="F33"/>
      <c r="G33"/>
      <c r="H33"/>
      <c r="I33"/>
      <c r="J33" s="24"/>
      <c r="T33" s="7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x14ac:dyDescent="0.25">
      <c r="A34" t="s">
        <v>77</v>
      </c>
      <c r="B34"/>
      <c r="C34"/>
      <c r="D34"/>
      <c r="E34"/>
      <c r="F34"/>
      <c r="G34"/>
      <c r="H34"/>
      <c r="I34"/>
      <c r="J34" s="24"/>
      <c r="K34" t="s">
        <v>77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x14ac:dyDescent="0.25">
      <c r="A36" s="10" t="s">
        <v>78</v>
      </c>
      <c r="B36" s="10" t="s">
        <v>79</v>
      </c>
      <c r="C36" s="10" t="s">
        <v>80</v>
      </c>
      <c r="D36"/>
      <c r="E36"/>
      <c r="F36"/>
      <c r="G36"/>
      <c r="H36"/>
      <c r="I36"/>
      <c r="J36" s="24"/>
      <c r="K36" s="10" t="s">
        <v>78</v>
      </c>
      <c r="L36" s="10" t="s">
        <v>79</v>
      </c>
      <c r="M36" s="10" t="s">
        <v>80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4"/>
      <c r="K37" s="7">
        <v>1</v>
      </c>
      <c r="L37" s="7">
        <v>2.7269332567861202</v>
      </c>
      <c r="M37" s="7">
        <v>0.83195563210276857</v>
      </c>
      <c r="T37" s="25"/>
      <c r="U37" s="25"/>
      <c r="V37" s="13"/>
      <c r="W37" s="13"/>
      <c r="X37" s="13"/>
      <c r="Y37" s="25"/>
      <c r="Z37" s="25"/>
      <c r="AA37" s="25"/>
      <c r="AB37" s="25"/>
      <c r="AC37" s="25"/>
      <c r="AD37" s="25"/>
      <c r="AE37" s="25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4"/>
      <c r="K38" s="7">
        <v>2</v>
      </c>
      <c r="L38" s="7">
        <v>13.475435347111743</v>
      </c>
      <c r="M38" s="7">
        <v>0.71400909733270268</v>
      </c>
      <c r="T38" s="25"/>
      <c r="U38" s="25"/>
      <c r="V38" s="7"/>
      <c r="W38" s="7"/>
      <c r="X38" s="7"/>
      <c r="Y38" s="25"/>
      <c r="Z38" s="25"/>
      <c r="AA38" s="25"/>
      <c r="AB38" s="25"/>
      <c r="AC38" s="25"/>
      <c r="AD38" s="25"/>
      <c r="AE38" s="25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4"/>
      <c r="K39" s="7">
        <v>3</v>
      </c>
      <c r="L39" s="7">
        <v>26.911062960018771</v>
      </c>
      <c r="M39" s="7">
        <v>0.35060370664789531</v>
      </c>
      <c r="T39" s="25"/>
      <c r="U39" s="25"/>
      <c r="V39" s="7"/>
      <c r="W39" s="7"/>
      <c r="X39" s="7"/>
      <c r="Y39" s="25"/>
      <c r="Z39" s="25"/>
      <c r="AA39" s="25"/>
      <c r="AB39" s="25"/>
      <c r="AC39" s="25"/>
      <c r="AD39" s="25"/>
      <c r="AE39" s="25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4"/>
      <c r="K40" s="7">
        <v>4</v>
      </c>
      <c r="L40" s="7">
        <v>134.39608386327501</v>
      </c>
      <c r="M40" s="7">
        <v>-1.0821949743861126</v>
      </c>
      <c r="T40" s="25"/>
      <c r="U40" s="25"/>
      <c r="V40" s="7"/>
      <c r="W40" s="7"/>
      <c r="X40" s="7"/>
      <c r="Y40" s="25"/>
      <c r="Z40" s="25"/>
      <c r="AA40" s="25"/>
      <c r="AB40" s="25"/>
      <c r="AC40" s="25"/>
      <c r="AD40" s="25"/>
      <c r="AE40" s="25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4"/>
      <c r="K41" s="7">
        <v>5</v>
      </c>
      <c r="L41" s="7">
        <v>268.7523599923453</v>
      </c>
      <c r="M41" s="7">
        <v>-1.1334711034564293</v>
      </c>
      <c r="T41" s="25"/>
      <c r="U41" s="25"/>
      <c r="V41" s="7"/>
      <c r="W41" s="7"/>
      <c r="X41" s="7"/>
      <c r="Y41" s="25"/>
      <c r="Z41" s="25"/>
      <c r="AA41" s="25"/>
      <c r="AB41" s="25"/>
      <c r="AC41" s="25"/>
      <c r="AD41" s="25"/>
      <c r="AE41" s="25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4"/>
      <c r="K42" s="9">
        <v>6</v>
      </c>
      <c r="L42" s="9">
        <v>1343.6025690249076</v>
      </c>
      <c r="M42" s="9">
        <v>0.31909764175907185</v>
      </c>
      <c r="T42" s="25"/>
      <c r="U42" s="25"/>
      <c r="V42" s="7"/>
      <c r="W42" s="7"/>
      <c r="X42" s="7"/>
      <c r="Y42" s="25"/>
      <c r="Z42" s="25"/>
      <c r="AA42" s="25"/>
      <c r="AB42" s="25"/>
      <c r="AC42" s="25"/>
      <c r="AD42" s="25"/>
      <c r="AE42" s="25"/>
    </row>
    <row r="43" spans="1:31" ht="15.75" customHeight="1" x14ac:dyDescent="0.25">
      <c r="A43" s="12"/>
      <c r="B43" s="12"/>
      <c r="C43" s="12"/>
      <c r="J43" s="24"/>
      <c r="K43" s="7"/>
      <c r="L43" s="7"/>
      <c r="M43" s="7"/>
      <c r="N43" s="7"/>
      <c r="O43" s="25"/>
      <c r="P43" s="25"/>
      <c r="Q43" s="25"/>
      <c r="R43" s="25"/>
      <c r="S43" s="25"/>
      <c r="T43" s="25"/>
      <c r="U43" s="25"/>
      <c r="V43" s="7"/>
      <c r="W43" s="7"/>
      <c r="X43" s="7"/>
      <c r="Y43" s="25"/>
      <c r="Z43" s="25"/>
      <c r="AA43" s="25"/>
      <c r="AB43" s="25"/>
      <c r="AC43" s="25"/>
      <c r="AD43" s="25"/>
      <c r="AE43" s="25"/>
    </row>
    <row r="44" spans="1:31" s="23" customForma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6"/>
      <c r="L44" s="26"/>
      <c r="M44" s="26"/>
      <c r="N44" s="26"/>
      <c r="V44" s="26"/>
      <c r="W44" s="26"/>
      <c r="X44" s="26"/>
    </row>
    <row r="45" spans="1:31" x14ac:dyDescent="0.25">
      <c r="A45" s="14" t="s">
        <v>81</v>
      </c>
      <c r="J45" s="24"/>
      <c r="K45" s="7"/>
      <c r="L45" s="7"/>
      <c r="M45" s="7"/>
      <c r="N45" s="7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x14ac:dyDescent="0.25">
      <c r="A46" t="s">
        <v>52</v>
      </c>
      <c r="B46"/>
      <c r="C46"/>
      <c r="D46"/>
      <c r="E46"/>
      <c r="F46"/>
      <c r="G46"/>
      <c r="H46"/>
      <c r="I46"/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x14ac:dyDescent="0.25">
      <c r="A48" s="6" t="s">
        <v>53</v>
      </c>
      <c r="B48" s="6"/>
      <c r="C48"/>
      <c r="D48"/>
      <c r="E48"/>
      <c r="F48"/>
      <c r="G48"/>
      <c r="H48"/>
      <c r="I48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x14ac:dyDescent="0.25">
      <c r="A49" s="7" t="s">
        <v>54</v>
      </c>
      <c r="B49" s="7">
        <v>0.99924092193949743</v>
      </c>
      <c r="C49"/>
      <c r="D49"/>
      <c r="E49"/>
      <c r="F49"/>
      <c r="G49"/>
      <c r="H49"/>
      <c r="I49"/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x14ac:dyDescent="0.25">
      <c r="A50" s="7" t="s">
        <v>55</v>
      </c>
      <c r="B50" s="7">
        <v>0.99848242007849675</v>
      </c>
      <c r="C50"/>
      <c r="D50"/>
      <c r="E50"/>
      <c r="F50"/>
      <c r="G50"/>
      <c r="H50"/>
      <c r="I50"/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x14ac:dyDescent="0.25">
      <c r="A51" s="7" t="s">
        <v>56</v>
      </c>
      <c r="B51" s="7">
        <v>0.99810302509812088</v>
      </c>
      <c r="C51"/>
      <c r="D51"/>
      <c r="E51"/>
      <c r="F51"/>
      <c r="G51"/>
      <c r="H51"/>
      <c r="I51"/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25">
      <c r="A52" s="7" t="s">
        <v>57</v>
      </c>
      <c r="B52" s="7">
        <v>2.6923524740569098</v>
      </c>
      <c r="C52"/>
      <c r="D52"/>
      <c r="E52"/>
      <c r="F52"/>
      <c r="G52"/>
      <c r="H52"/>
      <c r="I52"/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5.75" customHeight="1" thickBot="1" x14ac:dyDescent="0.3">
      <c r="A53" s="9" t="s">
        <v>58</v>
      </c>
      <c r="B53" s="9">
        <v>6</v>
      </c>
      <c r="C53"/>
      <c r="D53"/>
      <c r="E53"/>
      <c r="F53"/>
      <c r="G53"/>
      <c r="H53"/>
      <c r="I53"/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x14ac:dyDescent="0.25">
      <c r="A54"/>
      <c r="B54"/>
      <c r="C54"/>
      <c r="D54"/>
      <c r="E54"/>
      <c r="F54"/>
      <c r="G54"/>
      <c r="H54"/>
      <c r="I54"/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5.75" customHeight="1" thickBot="1" x14ac:dyDescent="0.3">
      <c r="A55" t="s">
        <v>59</v>
      </c>
      <c r="B55"/>
      <c r="C55"/>
      <c r="D55"/>
      <c r="E55"/>
      <c r="F55"/>
      <c r="G55"/>
      <c r="H55"/>
      <c r="I55"/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x14ac:dyDescent="0.25">
      <c r="A56" s="10"/>
      <c r="B56" s="10" t="s">
        <v>60</v>
      </c>
      <c r="C56" s="10" t="s">
        <v>61</v>
      </c>
      <c r="D56" s="10" t="s">
        <v>62</v>
      </c>
      <c r="E56" s="10" t="s">
        <v>63</v>
      </c>
      <c r="F56" s="10" t="s">
        <v>64</v>
      </c>
      <c r="G56"/>
      <c r="H56"/>
      <c r="I56"/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x14ac:dyDescent="0.25">
      <c r="A57" s="7" t="s">
        <v>65</v>
      </c>
      <c r="B57" s="7">
        <v>1</v>
      </c>
      <c r="C57" s="7">
        <v>19077.113940621759</v>
      </c>
      <c r="D57" s="7">
        <v>19077.113940621759</v>
      </c>
      <c r="E57" s="7">
        <v>2631.7755155575519</v>
      </c>
      <c r="F57" s="7">
        <v>8.6408056270436361E-7</v>
      </c>
      <c r="G57"/>
      <c r="H57"/>
      <c r="I57"/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x14ac:dyDescent="0.25">
      <c r="A58" s="7" t="s">
        <v>66</v>
      </c>
      <c r="B58" s="7">
        <v>4</v>
      </c>
      <c r="C58" s="7">
        <v>28.995047378241452</v>
      </c>
      <c r="D58" s="7">
        <v>7.248761844560363</v>
      </c>
      <c r="E58" s="7"/>
      <c r="F58" s="7"/>
      <c r="G58"/>
      <c r="H58"/>
      <c r="I58"/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5.75" customHeight="1" thickBot="1" x14ac:dyDescent="0.3">
      <c r="A59" s="9" t="s">
        <v>67</v>
      </c>
      <c r="B59" s="9">
        <v>5</v>
      </c>
      <c r="C59" s="9">
        <v>19106.108988</v>
      </c>
      <c r="D59" s="9"/>
      <c r="E59" s="9"/>
      <c r="F59" s="9"/>
      <c r="G59"/>
      <c r="H59"/>
      <c r="I59"/>
      <c r="J59" s="2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x14ac:dyDescent="0.25">
      <c r="A61" s="10"/>
      <c r="B61" s="10" t="s">
        <v>68</v>
      </c>
      <c r="C61" s="10" t="s">
        <v>57</v>
      </c>
      <c r="D61" s="10" t="s">
        <v>69</v>
      </c>
      <c r="E61" s="10" t="s">
        <v>70</v>
      </c>
      <c r="F61" s="10" t="s">
        <v>71</v>
      </c>
      <c r="G61" s="10" t="s">
        <v>72</v>
      </c>
      <c r="H61" s="10" t="s">
        <v>73</v>
      </c>
      <c r="I61" s="10" t="s">
        <v>74</v>
      </c>
      <c r="J61" s="1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x14ac:dyDescent="0.25">
      <c r="A62" s="7" t="s">
        <v>75</v>
      </c>
      <c r="B62" s="7">
        <v>-3.166878676942801</v>
      </c>
      <c r="C62" s="7">
        <v>1.3307749314427235</v>
      </c>
      <c r="D62" s="7">
        <v>-2.3797252278486458</v>
      </c>
      <c r="E62" s="7">
        <v>7.6011981534629777E-2</v>
      </c>
      <c r="F62" s="7">
        <v>-6.8617022214668797</v>
      </c>
      <c r="G62" s="7">
        <v>0.52794486758127768</v>
      </c>
      <c r="H62" s="7">
        <v>-6.8617022214668797</v>
      </c>
      <c r="I62" s="7">
        <v>0.52794486758127768</v>
      </c>
      <c r="J62" s="1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5.75" customHeight="1" thickBot="1" x14ac:dyDescent="0.3">
      <c r="A63" s="9" t="s">
        <v>76</v>
      </c>
      <c r="B63" s="9">
        <v>412.62678762399031</v>
      </c>
      <c r="C63" s="9">
        <v>8.0432764859340793</v>
      </c>
      <c r="D63" s="9">
        <v>51.300833478195578</v>
      </c>
      <c r="E63" s="9">
        <v>8.6408056270436361E-7</v>
      </c>
      <c r="F63" s="9">
        <v>390.29507199486613</v>
      </c>
      <c r="G63" s="9">
        <v>434.95850325311449</v>
      </c>
      <c r="H63" s="9">
        <v>390.29507199486613</v>
      </c>
      <c r="I63" s="9">
        <v>434.95850325311449</v>
      </c>
      <c r="J63" s="1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x14ac:dyDescent="0.25">
      <c r="A64"/>
      <c r="B64"/>
      <c r="C64"/>
      <c r="D64"/>
      <c r="E64"/>
      <c r="F64"/>
      <c r="G64"/>
      <c r="H64"/>
      <c r="I64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x14ac:dyDescent="0.25">
      <c r="A65"/>
      <c r="B65"/>
      <c r="C65"/>
      <c r="D65"/>
      <c r="E65"/>
      <c r="F65"/>
      <c r="G65"/>
      <c r="H65"/>
      <c r="I65"/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x14ac:dyDescent="0.25">
      <c r="A66"/>
      <c r="B66"/>
      <c r="C66"/>
      <c r="D66"/>
      <c r="E66"/>
      <c r="F66"/>
      <c r="G66"/>
      <c r="H66"/>
      <c r="I66"/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x14ac:dyDescent="0.25">
      <c r="A67" t="s">
        <v>77</v>
      </c>
      <c r="B67"/>
      <c r="C67"/>
      <c r="D67"/>
      <c r="E67"/>
      <c r="F67"/>
      <c r="G67"/>
      <c r="H67"/>
      <c r="I67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x14ac:dyDescent="0.25">
      <c r="A69" s="10" t="s">
        <v>78</v>
      </c>
      <c r="B69" s="10" t="s">
        <v>79</v>
      </c>
      <c r="C69" s="10" t="s">
        <v>80</v>
      </c>
      <c r="D69"/>
      <c r="E69"/>
      <c r="F69"/>
      <c r="G69"/>
      <c r="H69"/>
      <c r="I69"/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x14ac:dyDescent="0.25">
      <c r="A70" s="7">
        <v>1</v>
      </c>
      <c r="B70" s="7">
        <v>-1.7375179093564292</v>
      </c>
      <c r="C70" s="7">
        <v>2.0557179093564293</v>
      </c>
      <c r="D70"/>
      <c r="E70"/>
      <c r="F70"/>
      <c r="G70"/>
      <c r="H70"/>
      <c r="I70"/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x14ac:dyDescent="0.25">
      <c r="A71" s="7">
        <v>2</v>
      </c>
      <c r="B71" s="7">
        <v>0.12652001269851265</v>
      </c>
      <c r="C71" s="7">
        <v>1.4644799873014873</v>
      </c>
      <c r="D71"/>
      <c r="E71"/>
      <c r="F71"/>
      <c r="G71"/>
      <c r="H71"/>
      <c r="I71"/>
      <c r="J71" s="2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x14ac:dyDescent="0.25">
      <c r="A72" s="7">
        <v>3</v>
      </c>
      <c r="B72" s="7">
        <v>2.0339381254012432</v>
      </c>
      <c r="C72" s="7">
        <v>1.1480618745987567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17.555200391349953</v>
      </c>
      <c r="C73" s="7">
        <v>-1.6452003913499524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35.9801326442823</v>
      </c>
      <c r="C74" s="7">
        <v>-4.1601326442822995</v>
      </c>
      <c r="D74"/>
      <c r="E74"/>
      <c r="F74"/>
      <c r="G74"/>
      <c r="H74"/>
      <c r="I74"/>
    </row>
    <row r="75" spans="1:31" ht="15.75" customHeight="1" thickBot="1" x14ac:dyDescent="0.3">
      <c r="A75" s="9">
        <v>6</v>
      </c>
      <c r="B75" s="9">
        <v>157.96292673562442</v>
      </c>
      <c r="C75" s="9">
        <v>1.137073264375573</v>
      </c>
      <c r="D75"/>
      <c r="E75"/>
      <c r="F75"/>
      <c r="G75"/>
      <c r="H75"/>
      <c r="I75"/>
    </row>
    <row r="76" spans="1:31" x14ac:dyDescent="0.25">
      <c r="E76"/>
      <c r="F76"/>
      <c r="G76"/>
      <c r="H76"/>
      <c r="I7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57" workbookViewId="0">
      <selection activeCell="C77" sqref="C77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8">
        <v>42502.436805555553</v>
      </c>
      <c r="B2" t="s">
        <v>116</v>
      </c>
      <c r="C2">
        <v>103.3</v>
      </c>
      <c r="D2">
        <v>6.22</v>
      </c>
      <c r="E2">
        <v>0.09</v>
      </c>
      <c r="F2">
        <v>202.07</v>
      </c>
    </row>
    <row r="3" spans="1:6" x14ac:dyDescent="0.25">
      <c r="A3" s="18">
        <v>42502.436805555553</v>
      </c>
      <c r="B3" t="s">
        <v>117</v>
      </c>
      <c r="C3">
        <v>79.5</v>
      </c>
      <c r="D3">
        <v>7.09</v>
      </c>
      <c r="E3">
        <v>0.11</v>
      </c>
      <c r="F3">
        <v>212.71</v>
      </c>
    </row>
    <row r="4" spans="1:6" x14ac:dyDescent="0.25">
      <c r="A4" s="18">
        <v>42502.436805497688</v>
      </c>
      <c r="B4" t="s">
        <v>118</v>
      </c>
      <c r="C4">
        <v>89.5</v>
      </c>
      <c r="D4">
        <v>6.69</v>
      </c>
      <c r="E4">
        <v>0.1</v>
      </c>
      <c r="F4">
        <v>223.34</v>
      </c>
    </row>
    <row r="5" spans="1:6" x14ac:dyDescent="0.25">
      <c r="A5" s="18">
        <v>42502.436805497688</v>
      </c>
      <c r="B5" t="s">
        <v>119</v>
      </c>
      <c r="C5">
        <v>268.60000000000002</v>
      </c>
      <c r="D5">
        <v>3.86</v>
      </c>
      <c r="E5">
        <v>0.03</v>
      </c>
      <c r="F5">
        <v>233.97</v>
      </c>
    </row>
    <row r="6" spans="1:6" x14ac:dyDescent="0.25">
      <c r="A6" s="18">
        <v>42502.436805497688</v>
      </c>
      <c r="B6" t="s">
        <v>120</v>
      </c>
      <c r="C6">
        <v>282.10000000000002</v>
      </c>
      <c r="D6">
        <v>3.77</v>
      </c>
      <c r="E6">
        <v>0.03</v>
      </c>
      <c r="F6">
        <v>244.61</v>
      </c>
    </row>
    <row r="7" spans="1:6" x14ac:dyDescent="0.25">
      <c r="A7" s="18">
        <v>42502.436805497688</v>
      </c>
      <c r="B7" t="s">
        <v>121</v>
      </c>
      <c r="C7">
        <v>284</v>
      </c>
      <c r="D7">
        <v>3.75</v>
      </c>
      <c r="E7">
        <v>0.02</v>
      </c>
      <c r="F7">
        <v>255.24</v>
      </c>
    </row>
    <row r="8" spans="1:6" x14ac:dyDescent="0.25">
      <c r="A8" s="18">
        <v>42502.436805497688</v>
      </c>
      <c r="B8" t="s">
        <v>122</v>
      </c>
      <c r="C8">
        <v>1139.0999999999999</v>
      </c>
      <c r="D8">
        <v>1.87</v>
      </c>
      <c r="E8">
        <v>0.01</v>
      </c>
      <c r="F8">
        <v>265.95999999999998</v>
      </c>
    </row>
    <row r="9" spans="1:6" x14ac:dyDescent="0.25">
      <c r="A9" s="18">
        <v>42502.436805497688</v>
      </c>
      <c r="B9" t="s">
        <v>123</v>
      </c>
      <c r="C9">
        <v>1156.0999999999999</v>
      </c>
      <c r="D9">
        <v>1.86</v>
      </c>
      <c r="E9">
        <v>0.01</v>
      </c>
      <c r="F9">
        <v>276.58999999999997</v>
      </c>
    </row>
    <row r="10" spans="1:6" x14ac:dyDescent="0.25">
      <c r="A10" s="18">
        <v>42502.436805497688</v>
      </c>
      <c r="B10" t="s">
        <v>124</v>
      </c>
      <c r="C10">
        <v>1186.7</v>
      </c>
      <c r="D10">
        <v>1.84</v>
      </c>
      <c r="E10">
        <v>0.01</v>
      </c>
      <c r="F10">
        <v>287.23</v>
      </c>
    </row>
    <row r="11" spans="1:6" x14ac:dyDescent="0.25">
      <c r="A11" s="18">
        <v>42502.436805497688</v>
      </c>
      <c r="B11" t="s">
        <v>125</v>
      </c>
      <c r="C11">
        <v>2244.9</v>
      </c>
      <c r="D11">
        <v>1.33</v>
      </c>
      <c r="E11">
        <v>0</v>
      </c>
      <c r="F11">
        <v>297.87</v>
      </c>
    </row>
    <row r="12" spans="1:6" x14ac:dyDescent="0.25">
      <c r="A12" s="18">
        <v>42502.436805497688</v>
      </c>
      <c r="B12" t="s">
        <v>126</v>
      </c>
      <c r="C12">
        <v>2270.5</v>
      </c>
      <c r="D12">
        <v>1.33</v>
      </c>
      <c r="E12">
        <v>0</v>
      </c>
      <c r="F12">
        <v>308.5</v>
      </c>
    </row>
    <row r="13" spans="1:6" x14ac:dyDescent="0.25">
      <c r="A13" s="18">
        <v>42502.436805497688</v>
      </c>
      <c r="B13" t="s">
        <v>127</v>
      </c>
      <c r="C13">
        <v>2222.9</v>
      </c>
      <c r="D13">
        <v>1.34</v>
      </c>
      <c r="E13">
        <v>0</v>
      </c>
      <c r="F13">
        <v>319.14999999999998</v>
      </c>
    </row>
    <row r="14" spans="1:6" x14ac:dyDescent="0.25">
      <c r="A14" s="18">
        <v>42502.436805497688</v>
      </c>
      <c r="B14" t="s">
        <v>128</v>
      </c>
      <c r="C14">
        <v>5654.1</v>
      </c>
      <c r="D14">
        <v>0.84</v>
      </c>
      <c r="E14">
        <v>0</v>
      </c>
      <c r="F14">
        <v>329.8</v>
      </c>
    </row>
    <row r="15" spans="1:6" x14ac:dyDescent="0.25">
      <c r="A15" s="18">
        <v>42502.436805497688</v>
      </c>
      <c r="B15" t="s">
        <v>129</v>
      </c>
      <c r="C15">
        <v>5477.7</v>
      </c>
      <c r="D15">
        <v>0.85</v>
      </c>
      <c r="E15">
        <v>0</v>
      </c>
      <c r="F15">
        <v>340.44</v>
      </c>
    </row>
    <row r="16" spans="1:6" x14ac:dyDescent="0.25">
      <c r="A16" s="18">
        <v>42502.436805497688</v>
      </c>
      <c r="B16" t="s">
        <v>130</v>
      </c>
      <c r="C16">
        <v>5581.4</v>
      </c>
      <c r="D16">
        <v>0.85</v>
      </c>
      <c r="E16">
        <v>0</v>
      </c>
      <c r="F16">
        <v>351.1</v>
      </c>
    </row>
    <row r="17" spans="1:6" x14ac:dyDescent="0.25">
      <c r="A17" s="18">
        <v>42502.436805497688</v>
      </c>
      <c r="B17" t="s">
        <v>131</v>
      </c>
      <c r="C17">
        <v>10696.2</v>
      </c>
      <c r="D17">
        <v>0.61</v>
      </c>
      <c r="E17">
        <v>0</v>
      </c>
      <c r="F17">
        <v>361.77</v>
      </c>
    </row>
    <row r="18" spans="1:6" x14ac:dyDescent="0.25">
      <c r="A18" s="18">
        <v>42502.436805497688</v>
      </c>
      <c r="B18" t="s">
        <v>132</v>
      </c>
      <c r="C18">
        <v>10663</v>
      </c>
      <c r="D18">
        <v>0.61</v>
      </c>
      <c r="E18">
        <v>0</v>
      </c>
      <c r="F18">
        <v>372.43</v>
      </c>
    </row>
    <row r="19" spans="1:6" x14ac:dyDescent="0.25">
      <c r="A19" s="18">
        <v>42502.436805497688</v>
      </c>
      <c r="B19" t="s">
        <v>133</v>
      </c>
      <c r="C19">
        <v>10513.5</v>
      </c>
      <c r="D19">
        <v>0.62</v>
      </c>
      <c r="E19">
        <v>0</v>
      </c>
      <c r="F19">
        <v>383.1</v>
      </c>
    </row>
    <row r="20" spans="1:6" x14ac:dyDescent="0.25">
      <c r="A20" s="18">
        <v>42505.584722222222</v>
      </c>
      <c r="B20" t="s">
        <v>116</v>
      </c>
      <c r="C20">
        <v>96.4</v>
      </c>
      <c r="D20">
        <v>6.44</v>
      </c>
      <c r="E20">
        <v>0.11</v>
      </c>
      <c r="F20">
        <v>202.08</v>
      </c>
    </row>
    <row r="21" spans="1:6" x14ac:dyDescent="0.25">
      <c r="A21" s="18">
        <v>42505.584722222222</v>
      </c>
      <c r="B21" t="s">
        <v>117</v>
      </c>
      <c r="C21">
        <v>82.2</v>
      </c>
      <c r="D21">
        <v>6.98</v>
      </c>
      <c r="E21">
        <v>0.09</v>
      </c>
      <c r="F21">
        <v>212.69</v>
      </c>
    </row>
    <row r="22" spans="1:6" x14ac:dyDescent="0.25">
      <c r="A22" s="18">
        <v>42505.584722164349</v>
      </c>
      <c r="B22" t="s">
        <v>118</v>
      </c>
      <c r="C22">
        <v>84.3</v>
      </c>
      <c r="D22">
        <v>6.89</v>
      </c>
      <c r="E22">
        <v>0.09</v>
      </c>
      <c r="F22">
        <v>223.32</v>
      </c>
    </row>
    <row r="23" spans="1:6" x14ac:dyDescent="0.25">
      <c r="A23" s="18">
        <v>42505.584722164349</v>
      </c>
      <c r="B23" t="s">
        <v>119</v>
      </c>
      <c r="C23">
        <v>272.8</v>
      </c>
      <c r="D23">
        <v>3.83</v>
      </c>
      <c r="E23">
        <v>0.03</v>
      </c>
      <c r="F23">
        <v>233.94</v>
      </c>
    </row>
    <row r="24" spans="1:6" x14ac:dyDescent="0.25">
      <c r="A24" s="18">
        <v>42505.584722164349</v>
      </c>
      <c r="B24" t="s">
        <v>120</v>
      </c>
      <c r="C24">
        <v>282</v>
      </c>
      <c r="D24">
        <v>3.77</v>
      </c>
      <c r="E24">
        <v>0.03</v>
      </c>
      <c r="F24">
        <v>244.58</v>
      </c>
    </row>
    <row r="25" spans="1:6" x14ac:dyDescent="0.25">
      <c r="A25" s="18">
        <v>42505.584722164349</v>
      </c>
      <c r="B25" t="s">
        <v>121</v>
      </c>
      <c r="C25">
        <v>302.5</v>
      </c>
      <c r="D25">
        <v>3.64</v>
      </c>
      <c r="E25">
        <v>0.03</v>
      </c>
      <c r="F25">
        <v>255.21</v>
      </c>
    </row>
    <row r="26" spans="1:6" x14ac:dyDescent="0.25">
      <c r="A26" s="18">
        <v>42505.584722164349</v>
      </c>
      <c r="B26" t="s">
        <v>122</v>
      </c>
      <c r="C26">
        <v>1142.0999999999999</v>
      </c>
      <c r="D26">
        <v>1.87</v>
      </c>
      <c r="E26">
        <v>0.01</v>
      </c>
      <c r="F26">
        <v>265.94</v>
      </c>
    </row>
    <row r="27" spans="1:6" x14ac:dyDescent="0.25">
      <c r="A27" s="18">
        <v>42505.584722164349</v>
      </c>
      <c r="B27" t="s">
        <v>123</v>
      </c>
      <c r="C27">
        <v>1144.2</v>
      </c>
      <c r="D27">
        <v>1.87</v>
      </c>
      <c r="E27">
        <v>0.01</v>
      </c>
      <c r="F27">
        <v>276.57</v>
      </c>
    </row>
    <row r="28" spans="1:6" x14ac:dyDescent="0.25">
      <c r="A28" s="18">
        <v>42505.584722164349</v>
      </c>
      <c r="B28" t="s">
        <v>124</v>
      </c>
      <c r="C28">
        <v>1178.9000000000001</v>
      </c>
      <c r="D28">
        <v>1.84</v>
      </c>
      <c r="E28">
        <v>0.01</v>
      </c>
      <c r="F28">
        <v>287.20999999999998</v>
      </c>
    </row>
    <row r="29" spans="1:6" x14ac:dyDescent="0.25">
      <c r="A29" s="18">
        <v>42505.584722164349</v>
      </c>
      <c r="B29" t="s">
        <v>125</v>
      </c>
      <c r="C29">
        <v>2196.1999999999998</v>
      </c>
      <c r="D29">
        <v>1.35</v>
      </c>
      <c r="E29">
        <v>0</v>
      </c>
      <c r="F29">
        <v>297.85000000000002</v>
      </c>
    </row>
    <row r="30" spans="1:6" x14ac:dyDescent="0.25">
      <c r="A30" s="18">
        <v>42505.584722164349</v>
      </c>
      <c r="B30" t="s">
        <v>126</v>
      </c>
      <c r="C30">
        <v>2205</v>
      </c>
      <c r="D30">
        <v>1.35</v>
      </c>
      <c r="E30">
        <v>0</v>
      </c>
      <c r="F30">
        <v>308.48</v>
      </c>
    </row>
    <row r="31" spans="1:6" x14ac:dyDescent="0.25">
      <c r="A31" s="18">
        <v>42505.584722164349</v>
      </c>
      <c r="B31" t="s">
        <v>127</v>
      </c>
      <c r="C31">
        <v>2180.4</v>
      </c>
      <c r="D31">
        <v>1.35</v>
      </c>
      <c r="E31">
        <v>0</v>
      </c>
      <c r="F31">
        <v>319.11</v>
      </c>
    </row>
    <row r="32" spans="1:6" x14ac:dyDescent="0.25">
      <c r="A32" s="18">
        <v>42505.584722164349</v>
      </c>
      <c r="B32" t="s">
        <v>128</v>
      </c>
      <c r="C32">
        <v>5547.1</v>
      </c>
      <c r="D32">
        <v>0.85</v>
      </c>
      <c r="E32">
        <v>0</v>
      </c>
      <c r="F32">
        <v>329.76</v>
      </c>
    </row>
    <row r="33" spans="1:6" x14ac:dyDescent="0.25">
      <c r="A33" s="18">
        <v>42505.584722164349</v>
      </c>
      <c r="B33" t="s">
        <v>129</v>
      </c>
      <c r="C33">
        <v>5360.7</v>
      </c>
      <c r="D33">
        <v>0.86</v>
      </c>
      <c r="E33">
        <v>0</v>
      </c>
      <c r="F33">
        <v>340.41</v>
      </c>
    </row>
    <row r="34" spans="1:6" x14ac:dyDescent="0.25">
      <c r="A34" s="18">
        <v>42505.584722164349</v>
      </c>
      <c r="B34" t="s">
        <v>130</v>
      </c>
      <c r="C34">
        <v>5502.7</v>
      </c>
      <c r="D34">
        <v>0.85</v>
      </c>
      <c r="E34">
        <v>0</v>
      </c>
      <c r="F34">
        <v>351.04</v>
      </c>
    </row>
    <row r="35" spans="1:6" x14ac:dyDescent="0.25">
      <c r="A35" s="18">
        <v>42505.584722164349</v>
      </c>
      <c r="B35" t="s">
        <v>131</v>
      </c>
      <c r="C35">
        <v>10416.4</v>
      </c>
      <c r="D35">
        <v>0.62</v>
      </c>
      <c r="E35">
        <v>0</v>
      </c>
      <c r="F35">
        <v>361.71</v>
      </c>
    </row>
    <row r="36" spans="1:6" x14ac:dyDescent="0.25">
      <c r="A36" s="18">
        <v>42505.584722164349</v>
      </c>
      <c r="B36" t="s">
        <v>132</v>
      </c>
      <c r="C36">
        <v>10464.1</v>
      </c>
      <c r="D36">
        <v>0.62</v>
      </c>
      <c r="E36">
        <v>0</v>
      </c>
      <c r="F36">
        <v>372.38</v>
      </c>
    </row>
    <row r="37" spans="1:6" x14ac:dyDescent="0.25">
      <c r="A37" s="18">
        <v>42505.584722164349</v>
      </c>
      <c r="B37" t="s">
        <v>133</v>
      </c>
      <c r="C37">
        <v>10405.5</v>
      </c>
      <c r="D37">
        <v>0.62</v>
      </c>
      <c r="E37">
        <v>0</v>
      </c>
      <c r="F37">
        <v>383.04</v>
      </c>
    </row>
    <row r="38" spans="1:6" x14ac:dyDescent="0.25">
      <c r="A38" s="18">
        <v>42506.541666666664</v>
      </c>
      <c r="B38" t="s">
        <v>116</v>
      </c>
      <c r="C38">
        <v>94.1</v>
      </c>
      <c r="D38">
        <v>6.52</v>
      </c>
      <c r="E38">
        <v>0.08</v>
      </c>
      <c r="F38">
        <v>202.07</v>
      </c>
    </row>
    <row r="39" spans="1:6" x14ac:dyDescent="0.25">
      <c r="A39" s="18">
        <v>42506.541666666664</v>
      </c>
      <c r="B39" t="s">
        <v>117</v>
      </c>
      <c r="C39">
        <v>80.400000000000006</v>
      </c>
      <c r="D39">
        <v>7.05</v>
      </c>
      <c r="E39">
        <v>0.09</v>
      </c>
      <c r="F39">
        <v>212.71</v>
      </c>
    </row>
    <row r="40" spans="1:6" x14ac:dyDescent="0.25">
      <c r="A40" s="18">
        <v>42506.541666666664</v>
      </c>
      <c r="B40" t="s">
        <v>118</v>
      </c>
      <c r="C40">
        <v>84.7</v>
      </c>
      <c r="D40">
        <v>6.87</v>
      </c>
      <c r="E40">
        <v>0.1</v>
      </c>
      <c r="F40">
        <v>223.34</v>
      </c>
    </row>
    <row r="41" spans="1:6" x14ac:dyDescent="0.25">
      <c r="A41" s="18">
        <v>42506.541666666664</v>
      </c>
      <c r="B41" t="s">
        <v>119</v>
      </c>
      <c r="C41">
        <v>266.60000000000002</v>
      </c>
      <c r="D41">
        <v>3.87</v>
      </c>
      <c r="E41">
        <v>0.03</v>
      </c>
      <c r="F41">
        <v>233.97</v>
      </c>
    </row>
    <row r="42" spans="1:6" x14ac:dyDescent="0.25">
      <c r="A42" s="18">
        <v>42506.541666666664</v>
      </c>
      <c r="B42" t="s">
        <v>120</v>
      </c>
      <c r="C42">
        <v>276.39999999999998</v>
      </c>
      <c r="D42">
        <v>3.8</v>
      </c>
      <c r="E42">
        <v>0.03</v>
      </c>
      <c r="F42">
        <v>244.61</v>
      </c>
    </row>
    <row r="43" spans="1:6" x14ac:dyDescent="0.25">
      <c r="A43" s="18">
        <v>42506.541666666664</v>
      </c>
      <c r="B43" t="s">
        <v>121</v>
      </c>
      <c r="C43">
        <v>283.2</v>
      </c>
      <c r="D43">
        <v>3.76</v>
      </c>
      <c r="E43">
        <v>0.03</v>
      </c>
      <c r="F43">
        <v>255.24</v>
      </c>
    </row>
    <row r="44" spans="1:6" x14ac:dyDescent="0.25">
      <c r="A44" s="18">
        <v>42506.541666666664</v>
      </c>
      <c r="B44" t="s">
        <v>122</v>
      </c>
      <c r="C44">
        <v>1130</v>
      </c>
      <c r="D44">
        <v>1.88</v>
      </c>
      <c r="E44">
        <v>0.01</v>
      </c>
      <c r="F44">
        <v>265.98</v>
      </c>
    </row>
    <row r="45" spans="1:6" x14ac:dyDescent="0.25">
      <c r="A45" s="18">
        <v>42506.541666666664</v>
      </c>
      <c r="B45" t="s">
        <v>123</v>
      </c>
      <c r="C45">
        <v>1116.3</v>
      </c>
      <c r="D45">
        <v>1.89</v>
      </c>
      <c r="E45">
        <v>0.01</v>
      </c>
      <c r="F45">
        <v>276.61</v>
      </c>
    </row>
    <row r="46" spans="1:6" x14ac:dyDescent="0.25">
      <c r="A46" s="18">
        <v>42506.541666666664</v>
      </c>
      <c r="B46" t="s">
        <v>124</v>
      </c>
      <c r="C46">
        <v>1151.9000000000001</v>
      </c>
      <c r="D46">
        <v>1.86</v>
      </c>
      <c r="E46">
        <v>0.01</v>
      </c>
      <c r="F46">
        <v>287.25</v>
      </c>
    </row>
    <row r="47" spans="1:6" x14ac:dyDescent="0.25">
      <c r="A47" s="18">
        <v>42506.541666666664</v>
      </c>
      <c r="B47" t="s">
        <v>125</v>
      </c>
      <c r="C47">
        <v>2188.4</v>
      </c>
      <c r="D47">
        <v>1.35</v>
      </c>
      <c r="E47">
        <v>0</v>
      </c>
      <c r="F47">
        <v>297.88</v>
      </c>
    </row>
    <row r="48" spans="1:6" x14ac:dyDescent="0.25">
      <c r="A48" s="18">
        <v>42506.541666666664</v>
      </c>
      <c r="B48" t="s">
        <v>126</v>
      </c>
      <c r="C48">
        <v>2134.6999999999998</v>
      </c>
      <c r="D48">
        <v>1.37</v>
      </c>
      <c r="E48">
        <v>0</v>
      </c>
      <c r="F48">
        <v>308.52999999999997</v>
      </c>
    </row>
    <row r="49" spans="1:6" x14ac:dyDescent="0.25">
      <c r="A49" s="18">
        <v>42506.541666666664</v>
      </c>
      <c r="B49" t="s">
        <v>127</v>
      </c>
      <c r="C49">
        <v>2142.3000000000002</v>
      </c>
      <c r="D49">
        <v>1.37</v>
      </c>
      <c r="E49">
        <v>0</v>
      </c>
      <c r="F49">
        <v>319.17</v>
      </c>
    </row>
    <row r="50" spans="1:6" x14ac:dyDescent="0.25">
      <c r="A50" s="18">
        <v>42506.541666666664</v>
      </c>
      <c r="B50" t="s">
        <v>128</v>
      </c>
      <c r="C50">
        <v>5497</v>
      </c>
      <c r="D50">
        <v>0.85</v>
      </c>
      <c r="E50">
        <v>0</v>
      </c>
      <c r="F50">
        <v>329.81</v>
      </c>
    </row>
    <row r="51" spans="1:6" x14ac:dyDescent="0.25">
      <c r="A51" s="18">
        <v>42506.541666666664</v>
      </c>
      <c r="B51" t="s">
        <v>129</v>
      </c>
      <c r="C51">
        <v>5333.2</v>
      </c>
      <c r="D51">
        <v>0.87</v>
      </c>
      <c r="E51">
        <v>0</v>
      </c>
      <c r="F51">
        <v>340.46</v>
      </c>
    </row>
    <row r="52" spans="1:6" x14ac:dyDescent="0.25">
      <c r="A52" s="18">
        <v>42506.541666666664</v>
      </c>
      <c r="B52" t="s">
        <v>130</v>
      </c>
      <c r="C52">
        <v>5445.9</v>
      </c>
      <c r="D52">
        <v>0.86</v>
      </c>
      <c r="E52">
        <v>0</v>
      </c>
      <c r="F52">
        <v>351.12</v>
      </c>
    </row>
    <row r="53" spans="1:6" x14ac:dyDescent="0.25">
      <c r="A53" s="18">
        <v>42506.541666666664</v>
      </c>
      <c r="B53" t="s">
        <v>131</v>
      </c>
      <c r="C53">
        <v>10396.4</v>
      </c>
      <c r="D53">
        <v>0.62</v>
      </c>
      <c r="E53">
        <v>0</v>
      </c>
      <c r="F53">
        <v>361.79</v>
      </c>
    </row>
    <row r="54" spans="1:6" x14ac:dyDescent="0.25">
      <c r="A54" s="18">
        <v>42506.541666666664</v>
      </c>
      <c r="B54" t="s">
        <v>132</v>
      </c>
      <c r="C54">
        <v>10552.3</v>
      </c>
      <c r="D54">
        <v>0.62</v>
      </c>
      <c r="E54">
        <v>0</v>
      </c>
      <c r="F54">
        <v>372.46</v>
      </c>
    </row>
    <row r="55" spans="1:6" x14ac:dyDescent="0.25">
      <c r="A55" s="18">
        <v>42506.541666666664</v>
      </c>
      <c r="B55" t="s">
        <v>133</v>
      </c>
      <c r="C55">
        <v>10413.4</v>
      </c>
      <c r="D55">
        <v>0.62</v>
      </c>
      <c r="E55">
        <v>0</v>
      </c>
      <c r="F55">
        <v>383.13</v>
      </c>
    </row>
    <row r="56" spans="1:6" x14ac:dyDescent="0.25">
      <c r="A56" s="18">
        <v>42530.357638888891</v>
      </c>
      <c r="B56" t="s">
        <v>116</v>
      </c>
      <c r="C56">
        <v>97</v>
      </c>
      <c r="D56">
        <v>6.42</v>
      </c>
      <c r="E56">
        <v>0.09</v>
      </c>
      <c r="F56">
        <v>202.12</v>
      </c>
    </row>
    <row r="57" spans="1:6" x14ac:dyDescent="0.25">
      <c r="A57" s="18">
        <v>42530.357638888891</v>
      </c>
      <c r="B57" t="s">
        <v>117</v>
      </c>
      <c r="C57">
        <v>79</v>
      </c>
      <c r="D57">
        <v>7.12</v>
      </c>
      <c r="E57">
        <v>7.0000000000000007E-2</v>
      </c>
      <c r="F57">
        <v>212.74</v>
      </c>
    </row>
    <row r="58" spans="1:6" x14ac:dyDescent="0.25">
      <c r="A58" s="18">
        <v>42530.357638888891</v>
      </c>
      <c r="B58" t="s">
        <v>118</v>
      </c>
      <c r="C58">
        <v>92</v>
      </c>
      <c r="D58">
        <v>6.59</v>
      </c>
      <c r="E58">
        <v>7.0000000000000007E-2</v>
      </c>
      <c r="F58">
        <v>223.37</v>
      </c>
    </row>
    <row r="59" spans="1:6" x14ac:dyDescent="0.25">
      <c r="A59" s="18">
        <v>42530.357638888891</v>
      </c>
      <c r="B59" t="s">
        <v>119</v>
      </c>
      <c r="C59">
        <v>286</v>
      </c>
      <c r="D59">
        <v>3.74</v>
      </c>
      <c r="E59">
        <v>0.02</v>
      </c>
      <c r="F59">
        <v>233.99</v>
      </c>
    </row>
    <row r="60" spans="1:6" x14ac:dyDescent="0.25">
      <c r="A60" s="18">
        <v>42530.357638888891</v>
      </c>
      <c r="B60" t="s">
        <v>120</v>
      </c>
      <c r="C60">
        <v>274.7</v>
      </c>
      <c r="D60">
        <v>3.82</v>
      </c>
      <c r="E60">
        <v>0.03</v>
      </c>
      <c r="F60">
        <v>244.63</v>
      </c>
    </row>
    <row r="61" spans="1:6" x14ac:dyDescent="0.25">
      <c r="A61" s="18">
        <v>42530.357638888891</v>
      </c>
      <c r="B61" t="s">
        <v>121</v>
      </c>
      <c r="C61">
        <v>291.2</v>
      </c>
      <c r="D61">
        <v>3.71</v>
      </c>
      <c r="E61">
        <v>0.03</v>
      </c>
      <c r="F61">
        <v>255.26</v>
      </c>
    </row>
    <row r="62" spans="1:6" x14ac:dyDescent="0.25">
      <c r="A62" s="18">
        <v>42530.357638888891</v>
      </c>
      <c r="B62" t="s">
        <v>122</v>
      </c>
      <c r="C62">
        <v>1119.5</v>
      </c>
      <c r="D62">
        <v>1.89</v>
      </c>
      <c r="E62">
        <v>0.01</v>
      </c>
      <c r="F62">
        <v>265.99</v>
      </c>
    </row>
    <row r="63" spans="1:6" x14ac:dyDescent="0.25">
      <c r="A63" s="18">
        <v>42530.357638888891</v>
      </c>
      <c r="B63" t="s">
        <v>123</v>
      </c>
      <c r="C63">
        <v>1131.0999999999999</v>
      </c>
      <c r="D63">
        <v>1.88</v>
      </c>
      <c r="E63">
        <v>0</v>
      </c>
      <c r="F63">
        <v>276.60000000000002</v>
      </c>
    </row>
    <row r="64" spans="1:6" x14ac:dyDescent="0.25">
      <c r="A64" s="18">
        <v>42530.357638888891</v>
      </c>
      <c r="B64" t="s">
        <v>124</v>
      </c>
      <c r="C64">
        <v>1142</v>
      </c>
      <c r="D64">
        <v>1.87</v>
      </c>
      <c r="E64">
        <v>0.01</v>
      </c>
      <c r="F64">
        <v>287.24</v>
      </c>
    </row>
    <row r="65" spans="1:6" x14ac:dyDescent="0.25">
      <c r="A65" s="18">
        <v>42530.357638888891</v>
      </c>
      <c r="B65" t="s">
        <v>125</v>
      </c>
      <c r="C65">
        <v>2238.9</v>
      </c>
      <c r="D65">
        <v>1.34</v>
      </c>
      <c r="E65">
        <v>0.01</v>
      </c>
      <c r="F65">
        <v>297.88</v>
      </c>
    </row>
    <row r="66" spans="1:6" x14ac:dyDescent="0.25">
      <c r="A66" s="18">
        <v>42530.357638888891</v>
      </c>
      <c r="B66" t="s">
        <v>126</v>
      </c>
      <c r="C66">
        <v>2260.3000000000002</v>
      </c>
      <c r="D66">
        <v>1.33</v>
      </c>
      <c r="E66">
        <v>0</v>
      </c>
      <c r="F66">
        <v>308.51</v>
      </c>
    </row>
    <row r="67" spans="1:6" x14ac:dyDescent="0.25">
      <c r="A67" s="18">
        <v>42530.357638888891</v>
      </c>
      <c r="B67" t="s">
        <v>127</v>
      </c>
      <c r="C67">
        <v>2164.4</v>
      </c>
      <c r="D67">
        <v>1.36</v>
      </c>
      <c r="E67">
        <v>0</v>
      </c>
      <c r="F67">
        <v>319.14</v>
      </c>
    </row>
    <row r="68" spans="1:6" x14ac:dyDescent="0.25">
      <c r="A68" s="18">
        <v>42530.357638888891</v>
      </c>
      <c r="B68" t="s">
        <v>128</v>
      </c>
      <c r="C68">
        <v>5542.1</v>
      </c>
      <c r="D68">
        <v>0.85</v>
      </c>
      <c r="E68">
        <v>0</v>
      </c>
      <c r="F68">
        <v>329.79</v>
      </c>
    </row>
    <row r="69" spans="1:6" x14ac:dyDescent="0.25">
      <c r="A69" s="18">
        <v>42530.357638888891</v>
      </c>
      <c r="B69" t="s">
        <v>129</v>
      </c>
      <c r="C69">
        <v>5436.8</v>
      </c>
      <c r="D69">
        <v>0.86</v>
      </c>
      <c r="E69">
        <v>0</v>
      </c>
      <c r="F69">
        <v>340.44</v>
      </c>
    </row>
    <row r="70" spans="1:6" x14ac:dyDescent="0.25">
      <c r="A70" s="18">
        <v>42530.357638888891</v>
      </c>
      <c r="B70" t="s">
        <v>130</v>
      </c>
      <c r="C70">
        <v>5620.7</v>
      </c>
      <c r="D70">
        <v>0.84</v>
      </c>
      <c r="E70">
        <v>0</v>
      </c>
      <c r="F70">
        <v>351.09</v>
      </c>
    </row>
    <row r="71" spans="1:6" x14ac:dyDescent="0.25">
      <c r="A71" s="18">
        <v>42530.357638888891</v>
      </c>
      <c r="B71" t="s">
        <v>131</v>
      </c>
      <c r="C71">
        <v>10709</v>
      </c>
      <c r="D71">
        <v>0.61</v>
      </c>
      <c r="E71">
        <v>0</v>
      </c>
      <c r="F71">
        <v>361.76</v>
      </c>
    </row>
    <row r="72" spans="1:6" x14ac:dyDescent="0.25">
      <c r="A72" s="18">
        <v>42530.357638888891</v>
      </c>
      <c r="B72" t="s">
        <v>132</v>
      </c>
      <c r="C72">
        <v>10492.9</v>
      </c>
      <c r="D72">
        <v>0.62</v>
      </c>
      <c r="E72">
        <v>0</v>
      </c>
      <c r="F72">
        <v>372.43</v>
      </c>
    </row>
    <row r="73" spans="1:6" x14ac:dyDescent="0.25">
      <c r="A73" s="18">
        <v>42530.357638888891</v>
      </c>
      <c r="B73" t="s">
        <v>133</v>
      </c>
      <c r="C73">
        <v>10446.9</v>
      </c>
      <c r="D73">
        <v>0.62</v>
      </c>
      <c r="E73">
        <v>0</v>
      </c>
      <c r="F73">
        <v>383.1</v>
      </c>
    </row>
    <row r="74" spans="1:6" x14ac:dyDescent="0.25">
      <c r="A74" s="18">
        <v>42531.56527777778</v>
      </c>
      <c r="B74" t="s">
        <v>116</v>
      </c>
      <c r="C74">
        <v>97.9</v>
      </c>
      <c r="D74">
        <v>6.39</v>
      </c>
      <c r="E74">
        <v>0.06</v>
      </c>
      <c r="F74">
        <v>202.02</v>
      </c>
    </row>
    <row r="75" spans="1:6" x14ac:dyDescent="0.25">
      <c r="A75" s="18">
        <v>42531.56527777778</v>
      </c>
      <c r="B75" t="s">
        <v>117</v>
      </c>
      <c r="C75">
        <v>76</v>
      </c>
      <c r="D75">
        <v>7.25</v>
      </c>
      <c r="E75">
        <v>0.08</v>
      </c>
      <c r="F75">
        <v>212.63</v>
      </c>
    </row>
    <row r="76" spans="1:6" x14ac:dyDescent="0.25">
      <c r="A76" s="18">
        <v>42531.56527777778</v>
      </c>
      <c r="B76" t="s">
        <v>118</v>
      </c>
      <c r="C76">
        <v>85.9</v>
      </c>
      <c r="D76">
        <v>6.82</v>
      </c>
      <c r="E76">
        <v>0.05</v>
      </c>
      <c r="F76">
        <v>223.27</v>
      </c>
    </row>
    <row r="77" spans="1:6" x14ac:dyDescent="0.25">
      <c r="A77" s="18">
        <v>42531.56527777778</v>
      </c>
      <c r="B77" t="s">
        <v>119</v>
      </c>
      <c r="C77">
        <v>269</v>
      </c>
      <c r="D77">
        <v>3.86</v>
      </c>
      <c r="E77">
        <v>0.02</v>
      </c>
      <c r="F77">
        <v>233.89</v>
      </c>
    </row>
    <row r="78" spans="1:6" x14ac:dyDescent="0.25">
      <c r="A78" s="18">
        <v>42531.56527777778</v>
      </c>
      <c r="B78" t="s">
        <v>120</v>
      </c>
      <c r="C78">
        <v>282</v>
      </c>
      <c r="D78">
        <v>3.77</v>
      </c>
      <c r="E78">
        <v>0.02</v>
      </c>
      <c r="F78">
        <v>244.52</v>
      </c>
    </row>
    <row r="79" spans="1:6" x14ac:dyDescent="0.25">
      <c r="A79" s="18">
        <v>42531.56527777778</v>
      </c>
      <c r="B79" t="s">
        <v>121</v>
      </c>
      <c r="C79">
        <v>289</v>
      </c>
      <c r="D79">
        <v>3.72</v>
      </c>
      <c r="E79">
        <v>0.02</v>
      </c>
      <c r="F79">
        <v>255.14</v>
      </c>
    </row>
    <row r="80" spans="1:6" x14ac:dyDescent="0.25">
      <c r="A80" s="18">
        <v>42531.56527777778</v>
      </c>
      <c r="B80" t="s">
        <v>122</v>
      </c>
      <c r="C80">
        <v>1127.4000000000001</v>
      </c>
      <c r="D80">
        <v>1.88</v>
      </c>
      <c r="E80">
        <v>0.01</v>
      </c>
      <c r="F80">
        <v>265.87</v>
      </c>
    </row>
    <row r="81" spans="1:6" x14ac:dyDescent="0.25">
      <c r="A81" s="18">
        <v>42531.56527777778</v>
      </c>
      <c r="B81" t="s">
        <v>123</v>
      </c>
      <c r="C81">
        <v>1148.0999999999999</v>
      </c>
      <c r="D81">
        <v>1.87</v>
      </c>
      <c r="E81">
        <v>0</v>
      </c>
      <c r="F81">
        <v>276.51</v>
      </c>
    </row>
    <row r="82" spans="1:6" x14ac:dyDescent="0.25">
      <c r="A82" s="18">
        <v>42531.56527777778</v>
      </c>
      <c r="B82" t="s">
        <v>124</v>
      </c>
      <c r="C82">
        <v>1114.3</v>
      </c>
      <c r="D82">
        <v>1.89</v>
      </c>
      <c r="E82">
        <v>0.01</v>
      </c>
      <c r="F82">
        <v>287.12</v>
      </c>
    </row>
    <row r="83" spans="1:6" x14ac:dyDescent="0.25">
      <c r="A83" s="18">
        <v>42531.56527777778</v>
      </c>
      <c r="B83" t="s">
        <v>125</v>
      </c>
      <c r="C83">
        <v>2277.9</v>
      </c>
      <c r="D83">
        <v>1.33</v>
      </c>
      <c r="E83">
        <v>0.01</v>
      </c>
      <c r="F83">
        <v>297.77</v>
      </c>
    </row>
    <row r="84" spans="1:6" x14ac:dyDescent="0.25">
      <c r="A84" s="18">
        <v>42531.56527777778</v>
      </c>
      <c r="B84" t="s">
        <v>126</v>
      </c>
      <c r="C84">
        <v>2269.6</v>
      </c>
      <c r="D84">
        <v>1.33</v>
      </c>
      <c r="E84">
        <v>0</v>
      </c>
      <c r="F84">
        <v>308.39999999999998</v>
      </c>
    </row>
    <row r="85" spans="1:6" x14ac:dyDescent="0.25">
      <c r="A85" s="18">
        <v>42531.56527777778</v>
      </c>
      <c r="B85" t="s">
        <v>127</v>
      </c>
      <c r="C85">
        <v>2166</v>
      </c>
      <c r="D85">
        <v>1.36</v>
      </c>
      <c r="E85">
        <v>0</v>
      </c>
      <c r="F85">
        <v>319.02999999999997</v>
      </c>
    </row>
    <row r="86" spans="1:6" x14ac:dyDescent="0.25">
      <c r="A86" s="18">
        <v>42531.56527777778</v>
      </c>
      <c r="B86" t="s">
        <v>128</v>
      </c>
      <c r="C86">
        <v>5450.8</v>
      </c>
      <c r="D86">
        <v>0.86</v>
      </c>
      <c r="E86">
        <v>0</v>
      </c>
      <c r="F86">
        <v>329.67</v>
      </c>
    </row>
    <row r="87" spans="1:6" x14ac:dyDescent="0.25">
      <c r="A87" s="18">
        <v>42531.56527777778</v>
      </c>
      <c r="B87" t="s">
        <v>129</v>
      </c>
      <c r="C87">
        <v>5388</v>
      </c>
      <c r="D87">
        <v>0.86</v>
      </c>
      <c r="E87">
        <v>0</v>
      </c>
      <c r="F87">
        <v>340.32</v>
      </c>
    </row>
    <row r="88" spans="1:6" x14ac:dyDescent="0.25">
      <c r="A88" s="18">
        <v>42531.56527777778</v>
      </c>
      <c r="B88" t="s">
        <v>130</v>
      </c>
      <c r="C88">
        <v>5607.5</v>
      </c>
      <c r="D88">
        <v>0.84</v>
      </c>
      <c r="E88">
        <v>0</v>
      </c>
      <c r="F88">
        <v>350.98</v>
      </c>
    </row>
    <row r="89" spans="1:6" x14ac:dyDescent="0.25">
      <c r="A89" s="18">
        <v>42531.56527777778</v>
      </c>
      <c r="B89" t="s">
        <v>131</v>
      </c>
      <c r="C89">
        <v>10660.5</v>
      </c>
      <c r="D89">
        <v>0.61</v>
      </c>
      <c r="E89">
        <v>0</v>
      </c>
      <c r="F89">
        <v>361.64</v>
      </c>
    </row>
    <row r="90" spans="1:6" x14ac:dyDescent="0.25">
      <c r="A90" s="18">
        <v>42531.56527777778</v>
      </c>
      <c r="B90" t="s">
        <v>132</v>
      </c>
      <c r="C90">
        <v>10488.4</v>
      </c>
      <c r="D90">
        <v>0.62</v>
      </c>
      <c r="E90">
        <v>0</v>
      </c>
      <c r="F90">
        <v>372.31</v>
      </c>
    </row>
    <row r="91" spans="1:6" x14ac:dyDescent="0.25">
      <c r="A91" s="18">
        <v>42531.56527777778</v>
      </c>
      <c r="B91" t="s">
        <v>133</v>
      </c>
      <c r="C91">
        <v>10349.299999999999</v>
      </c>
      <c r="D91">
        <v>0.62</v>
      </c>
      <c r="E91">
        <v>0</v>
      </c>
      <c r="F91">
        <v>382.98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5" sqref="F5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113</v>
      </c>
      <c r="C1" t="s">
        <v>23</v>
      </c>
      <c r="D1" t="s">
        <v>21</v>
      </c>
      <c r="E1" t="s">
        <v>110</v>
      </c>
      <c r="F1" t="s">
        <v>111</v>
      </c>
      <c r="G1" t="s">
        <v>112</v>
      </c>
    </row>
    <row r="2" spans="1:7" x14ac:dyDescent="0.25">
      <c r="A2" t="s">
        <v>116</v>
      </c>
      <c r="B2" s="15" t="s">
        <v>114</v>
      </c>
      <c r="C2">
        <v>1.629</v>
      </c>
      <c r="D2">
        <v>0.10422342</v>
      </c>
      <c r="E2" s="1" t="s">
        <v>51</v>
      </c>
      <c r="F2" s="1">
        <f>(C2-'Calibration Data'!$L$29)/'Calibration Data'!$L$30</f>
        <v>0.18818658627092116</v>
      </c>
      <c r="G2" s="17">
        <f>'Calibration Data'!$L$19/ABS('Calibration Data'!$L$30)*SQRT(1/'Calibration Data'!$L$20+1+(F2-AVERAGE('Calibration Data'!$L$3:$L$9))^2/('Calibration Data'!$L$30^2*SUM('Calibration Data'!$J$3:$J$8)))</f>
        <v>0.12664707738018557</v>
      </c>
    </row>
    <row r="3" spans="1:7" x14ac:dyDescent="0.25">
      <c r="A3" t="s">
        <v>117</v>
      </c>
      <c r="B3" s="15" t="s">
        <v>114</v>
      </c>
      <c r="C3">
        <v>1.3236666666666701</v>
      </c>
      <c r="D3">
        <v>9.395386E-2</v>
      </c>
      <c r="E3" s="1" t="s">
        <v>51</v>
      </c>
      <c r="F3" s="1">
        <f>(C3-'Calibration Data'!$L$29)/'Calibration Data'!$L$30</f>
        <v>0.1520300815411641</v>
      </c>
      <c r="G3" s="17">
        <f>'Calibration Data'!$L$19/ABS('Calibration Data'!$L$30)*SQRT(1/'Calibration Data'!$L$20+1+(F3-AVERAGE('Calibration Data'!$L$3:$L$9))^2/('Calibration Data'!$L$30^2*SUM('Calibration Data'!$J$3:$J$8)))</f>
        <v>0.12664743842321835</v>
      </c>
    </row>
    <row r="4" spans="1:7" x14ac:dyDescent="0.25">
      <c r="A4" t="s">
        <v>118</v>
      </c>
      <c r="B4" s="15" t="s">
        <v>114</v>
      </c>
      <c r="C4">
        <v>1.4546666666666701</v>
      </c>
      <c r="D4">
        <v>9.8510026666666695E-2</v>
      </c>
      <c r="E4" s="1" t="s">
        <v>51</v>
      </c>
      <c r="F4" s="1">
        <f>(C4-'Calibration Data'!$L$29)/'Calibration Data'!$L$30</f>
        <v>0.16754264306823252</v>
      </c>
      <c r="G4" s="17">
        <f>'Calibration Data'!$L$19/ABS('Calibration Data'!$L$30)*SQRT(1/'Calibration Data'!$L$20+1+(F4-AVERAGE('Calibration Data'!$L$3:$L$9))^2/('Calibration Data'!$L$30^2*SUM('Calibration Data'!$J$3:$J$8)))</f>
        <v>0.12664728350906426</v>
      </c>
    </row>
    <row r="5" spans="1:7" x14ac:dyDescent="0.25">
      <c r="A5" t="s">
        <v>119</v>
      </c>
      <c r="B5" s="15" t="s">
        <v>114</v>
      </c>
      <c r="C5">
        <v>4.5433333333333303</v>
      </c>
      <c r="D5">
        <v>0.174100533333333</v>
      </c>
      <c r="E5" s="1" t="s">
        <v>51</v>
      </c>
      <c r="F5" s="1">
        <f>(C5-'Calibration Data'!$L$29)/'Calibration Data'!$L$30</f>
        <v>0.53329174003977431</v>
      </c>
      <c r="G5" s="17">
        <f>'Calibration Data'!$L$19/ABS('Calibration Data'!$L$30)*SQRT(1/'Calibration Data'!$L$20+1+(F5-AVERAGE('Calibration Data'!$L$3:$L$9))^2/('Calibration Data'!$L$30^2*SUM('Calibration Data'!$J$3:$J$8)))</f>
        <v>0.12664363644856619</v>
      </c>
    </row>
    <row r="6" spans="1:7" x14ac:dyDescent="0.25">
      <c r="A6" t="s">
        <v>120</v>
      </c>
      <c r="B6" s="15" t="s">
        <v>114</v>
      </c>
      <c r="C6">
        <v>4.6573333333333302</v>
      </c>
      <c r="D6">
        <v>0.17632664000000001</v>
      </c>
      <c r="E6" s="1" t="s">
        <v>51</v>
      </c>
      <c r="F6" s="1">
        <f>(C6-'Calibration Data'!$L$29)/'Calibration Data'!$L$30</f>
        <v>0.54679122106333</v>
      </c>
      <c r="G6" s="17">
        <f>'Calibration Data'!$L$19/ABS('Calibration Data'!$L$30)*SQRT(1/'Calibration Data'!$L$20+1+(F6-AVERAGE('Calibration Data'!$L$3:$L$9))^2/('Calibration Data'!$L$30^2*SUM('Calibration Data'!$J$3:$J$8)))</f>
        <v>0.12664350203864069</v>
      </c>
    </row>
    <row r="7" spans="1:7" x14ac:dyDescent="0.25">
      <c r="A7" t="s">
        <v>121</v>
      </c>
      <c r="B7" s="15" t="s">
        <v>114</v>
      </c>
      <c r="C7">
        <v>4.8330000000000002</v>
      </c>
      <c r="D7">
        <v>0.17959428</v>
      </c>
      <c r="E7" s="1" t="s">
        <v>51</v>
      </c>
      <c r="F7" s="1">
        <f>(C7-'Calibration Data'!$L$29)/'Calibration Data'!$L$30</f>
        <v>0.56759305293296158</v>
      </c>
      <c r="G7" s="17">
        <f>'Calibration Data'!$L$19/ABS('Calibration Data'!$L$30)*SQRT(1/'Calibration Data'!$L$20+1+(F7-AVERAGE('Calibration Data'!$L$3:$L$9))^2/('Calibration Data'!$L$30^2*SUM('Calibration Data'!$J$3:$J$8)))</f>
        <v>0.12664329494945353</v>
      </c>
    </row>
    <row r="8" spans="1:7" ht="15.75" customHeight="1" x14ac:dyDescent="0.25">
      <c r="A8" t="s">
        <v>122</v>
      </c>
      <c r="B8" s="15" t="s">
        <v>114</v>
      </c>
      <c r="C8">
        <v>18.860333333333301</v>
      </c>
      <c r="D8">
        <v>0.35419706000000001</v>
      </c>
      <c r="E8" s="1" t="s">
        <v>51</v>
      </c>
      <c r="F8" s="1">
        <f>(C8-'Calibration Data'!$L$29)/'Calibration Data'!$L$30</f>
        <v>2.228660773498083</v>
      </c>
      <c r="G8" s="17">
        <f>'Calibration Data'!$L$19/ABS('Calibration Data'!$L$30)*SQRT(1/'Calibration Data'!$L$20+1+(F8-AVERAGE('Calibration Data'!$L$3:$L$9))^2/('Calibration Data'!$L$30^2*SUM('Calibration Data'!$J$3:$J$8)))</f>
        <v>0.12662686756754299</v>
      </c>
    </row>
    <row r="9" spans="1:7" x14ac:dyDescent="0.25">
      <c r="A9" t="s">
        <v>123</v>
      </c>
      <c r="B9" s="15" t="s">
        <v>114</v>
      </c>
      <c r="C9">
        <v>18.986000000000001</v>
      </c>
      <c r="D9">
        <v>0.35579764000000003</v>
      </c>
      <c r="E9" s="1" t="s">
        <v>51</v>
      </c>
      <c r="F9" s="1">
        <f>(C9-'Calibration Data'!$L$29)/'Calibration Data'!$L$30</f>
        <v>2.2435417803573867</v>
      </c>
      <c r="G9" s="17">
        <f>'Calibration Data'!$L$19/ABS('Calibration Data'!$L$30)*SQRT(1/'Calibration Data'!$L$20+1+(F9-AVERAGE('Calibration Data'!$L$3:$L$9))^2/('Calibration Data'!$L$30^2*SUM('Calibration Data'!$J$3:$J$8)))</f>
        <v>0.12662672137366474</v>
      </c>
    </row>
    <row r="10" spans="1:7" x14ac:dyDescent="0.25">
      <c r="A10" t="s">
        <v>124</v>
      </c>
      <c r="B10" s="15" t="s">
        <v>114</v>
      </c>
      <c r="C10">
        <v>19.245999999999999</v>
      </c>
      <c r="D10">
        <v>0.3579756</v>
      </c>
      <c r="E10" s="1" t="s">
        <v>51</v>
      </c>
      <c r="F10" s="1">
        <f>(C10-'Calibration Data'!$L$29)/'Calibration Data'!$L$30</f>
        <v>2.2743300704111102</v>
      </c>
      <c r="G10" s="17">
        <f>'Calibration Data'!$L$19/ABS('Calibration Data'!$L$30)*SQRT(1/'Calibration Data'!$L$20+1+(F10-AVERAGE('Calibration Data'!$L$3:$L$9))^2/('Calibration Data'!$L$30^2*SUM('Calibration Data'!$J$3:$J$8)))</f>
        <v>0.12662641895849799</v>
      </c>
    </row>
    <row r="11" spans="1:7" x14ac:dyDescent="0.25">
      <c r="A11" t="s">
        <v>125</v>
      </c>
      <c r="B11" s="15" t="s">
        <v>114</v>
      </c>
      <c r="C11">
        <v>37.154333333333298</v>
      </c>
      <c r="D11">
        <v>0.497868066666667</v>
      </c>
      <c r="E11" s="1" t="s">
        <v>51</v>
      </c>
      <c r="F11" s="1">
        <f>(C11-'Calibration Data'!$L$29)/'Calibration Data'!$L$30</f>
        <v>4.39497222827816</v>
      </c>
      <c r="G11" s="17">
        <f>'Calibration Data'!$L$19/ABS('Calibration Data'!$L$30)*SQRT(1/'Calibration Data'!$L$20+1+(F11-AVERAGE('Calibration Data'!$L$3:$L$9))^2/('Calibration Data'!$L$30^2*SUM('Calibration Data'!$J$3:$J$8)))</f>
        <v>0.12660576739760557</v>
      </c>
    </row>
    <row r="12" spans="1:7" x14ac:dyDescent="0.25">
      <c r="A12" t="s">
        <v>126</v>
      </c>
      <c r="B12" s="15" t="s">
        <v>114</v>
      </c>
      <c r="C12">
        <v>37.133666666666699</v>
      </c>
      <c r="D12">
        <v>0.49833380666666699</v>
      </c>
      <c r="E12" s="1" t="s">
        <v>51</v>
      </c>
      <c r="F12" s="1">
        <f>(C12-'Calibration Data'!$L$29)/'Calibration Data'!$L$30</f>
        <v>4.3925249539405637</v>
      </c>
      <c r="G12" s="17">
        <f>'Calibration Data'!$L$19/ABS('Calibration Data'!$L$30)*SQRT(1/'Calibration Data'!$L$20+1+(F12-AVERAGE('Calibration Data'!$L$3:$L$9))^2/('Calibration Data'!$L$30^2*SUM('Calibration Data'!$J$3:$J$8)))</f>
        <v>0.12660579102746167</v>
      </c>
    </row>
    <row r="13" spans="1:7" x14ac:dyDescent="0.25">
      <c r="A13" t="s">
        <v>127</v>
      </c>
      <c r="B13" s="15" t="s">
        <v>114</v>
      </c>
      <c r="C13">
        <v>36.253333333333302</v>
      </c>
      <c r="D13">
        <v>0.49159520000000001</v>
      </c>
      <c r="E13" s="1" t="s">
        <v>51</v>
      </c>
      <c r="F13" s="1">
        <f>(C13-'Calibration Data'!$L$29)/'Calibration Data'!$L$30</f>
        <v>4.2882789615919874</v>
      </c>
      <c r="G13" s="17">
        <f>'Calibration Data'!$L$19/ABS('Calibration Data'!$L$30)*SQRT(1/'Calibration Data'!$L$20+1+(F13-AVERAGE('Calibration Data'!$L$3:$L$9))^2/('Calibration Data'!$L$30^2*SUM('Calibration Data'!$J$3:$J$8)))</f>
        <v>0.12660679801779359</v>
      </c>
    </row>
    <row r="14" spans="1:7" x14ac:dyDescent="0.25">
      <c r="A14" t="s">
        <v>128</v>
      </c>
      <c r="B14" s="15" t="s">
        <v>114</v>
      </c>
      <c r="C14">
        <v>92.3036666666667</v>
      </c>
      <c r="D14">
        <v>0.784581166666667</v>
      </c>
      <c r="E14" s="1" t="s">
        <v>51</v>
      </c>
      <c r="F14" s="1">
        <f>(C14-'Calibration Data'!$L$29)/'Calibration Data'!$L$30</f>
        <v>10.925563270340305</v>
      </c>
      <c r="G14" s="17">
        <f>'Calibration Data'!$L$19/ABS('Calibration Data'!$L$30)*SQRT(1/'Calibration Data'!$L$20+1+(F14-AVERAGE('Calibration Data'!$L$3:$L$9))^2/('Calibration Data'!$L$30^2*SUM('Calibration Data'!$J$3:$J$8)))</f>
        <v>0.12654437901282267</v>
      </c>
    </row>
    <row r="15" spans="1:7" x14ac:dyDescent="0.25">
      <c r="A15" t="s">
        <v>129</v>
      </c>
      <c r="B15" s="15" t="s">
        <v>114</v>
      </c>
      <c r="C15">
        <v>89.988</v>
      </c>
      <c r="D15">
        <v>0.77389680000000005</v>
      </c>
      <c r="E15" s="1" t="s">
        <v>51</v>
      </c>
      <c r="F15" s="1">
        <f>(C15-'Calibration Data'!$L$29)/'Calibration Data'!$L$30</f>
        <v>10.651350128028483</v>
      </c>
      <c r="G15" s="17">
        <f>'Calibration Data'!$L$19/ABS('Calibration Data'!$L$30)*SQRT(1/'Calibration Data'!$L$20+1+(F15-AVERAGE('Calibration Data'!$L$3:$L$9))^2/('Calibration Data'!$L$30^2*SUM('Calibration Data'!$J$3:$J$8)))</f>
        <v>0.12654688953747062</v>
      </c>
    </row>
    <row r="16" spans="1:7" x14ac:dyDescent="0.25">
      <c r="A16" t="s">
        <v>130</v>
      </c>
      <c r="B16" s="15" t="s">
        <v>114</v>
      </c>
      <c r="C16">
        <v>92.527333333333303</v>
      </c>
      <c r="D16">
        <v>0.784631786666667</v>
      </c>
      <c r="E16" s="1" t="s">
        <v>51</v>
      </c>
      <c r="F16" s="1">
        <f>(C16-'Calibration Data'!$L$29)/'Calibration Data'!$L$30</f>
        <v>10.952049094219847</v>
      </c>
      <c r="G16" s="17">
        <f>'Calibration Data'!$L$19/ABS('Calibration Data'!$L$30)*SQRT(1/'Calibration Data'!$L$20+1+(F16-AVERAGE('Calibration Data'!$L$3:$L$9))^2/('Calibration Data'!$L$30^2*SUM('Calibration Data'!$J$3:$J$8)))</f>
        <v>0.12654413683683696</v>
      </c>
    </row>
    <row r="17" spans="1:7" x14ac:dyDescent="0.25">
      <c r="A17" t="s">
        <v>131</v>
      </c>
      <c r="B17" s="15" t="s">
        <v>114</v>
      </c>
      <c r="C17">
        <v>176.261666666667</v>
      </c>
      <c r="D17">
        <v>1.08224663333333</v>
      </c>
      <c r="E17" s="1" t="s">
        <v>51</v>
      </c>
      <c r="F17" s="1">
        <f>(C17-'Calibration Data'!$L$29)/'Calibration Data'!$L$30</f>
        <v>20.867575794688527</v>
      </c>
      <c r="G17" s="17">
        <f>'Calibration Data'!$L$19/ABS('Calibration Data'!$L$30)*SQRT(1/'Calibration Data'!$L$20+1+(F17-AVERAGE('Calibration Data'!$L$3:$L$9))^2/('Calibration Data'!$L$30^2*SUM('Calibration Data'!$J$3:$J$8)))</f>
        <v>0.12645733426536981</v>
      </c>
    </row>
    <row r="18" spans="1:7" x14ac:dyDescent="0.25">
      <c r="A18" t="s">
        <v>132</v>
      </c>
      <c r="B18" s="15" t="s">
        <v>114</v>
      </c>
      <c r="C18">
        <v>175.535666666667</v>
      </c>
      <c r="D18">
        <v>1.0848104199999999</v>
      </c>
      <c r="E18" s="1" t="s">
        <v>51</v>
      </c>
      <c r="F18" s="1">
        <f>(C18-'Calibration Data'!$L$29)/'Calibration Data'!$L$30</f>
        <v>20.781605415538515</v>
      </c>
      <c r="G18" s="17">
        <f>'Calibration Data'!$L$19/ABS('Calibration Data'!$L$30)*SQRT(1/'Calibration Data'!$L$20+1+(F18-AVERAGE('Calibration Data'!$L$3:$L$9))^2/('Calibration Data'!$L$30^2*SUM('Calibration Data'!$J$3:$J$8)))</f>
        <v>0.12645805374697608</v>
      </c>
    </row>
    <row r="19" spans="1:7" x14ac:dyDescent="0.25">
      <c r="A19" t="s">
        <v>133</v>
      </c>
      <c r="B19" s="15" t="s">
        <v>114</v>
      </c>
      <c r="C19">
        <v>173.762</v>
      </c>
      <c r="D19">
        <v>1.0773244</v>
      </c>
      <c r="E19" s="1" t="s">
        <v>51</v>
      </c>
      <c r="F19" s="1">
        <f>(C19-'Calibration Data'!$L$29)/'Calibration Data'!$L$30</f>
        <v>20.571574016338648</v>
      </c>
      <c r="G19" s="17">
        <f>'Calibration Data'!$L$19/ABS('Calibration Data'!$L$30)*SQRT(1/'Calibration Data'!$L$20+1+(F19-AVERAGE('Calibration Data'!$L$3:$L$9))^2/('Calibration Data'!$L$30^2*SUM('Calibration Data'!$J$3:$J$8)))</f>
        <v>0.12645981392703273</v>
      </c>
    </row>
    <row r="20" spans="1:7" x14ac:dyDescent="0.25">
      <c r="A20" s="15" t="s">
        <v>92</v>
      </c>
      <c r="B20" s="16" t="s">
        <v>115</v>
      </c>
    </row>
    <row r="21" spans="1:7" x14ac:dyDescent="0.25">
      <c r="A21" s="15" t="s">
        <v>93</v>
      </c>
      <c r="B21" s="16" t="s">
        <v>115</v>
      </c>
    </row>
    <row r="22" spans="1:7" x14ac:dyDescent="0.25">
      <c r="A22" s="15" t="s">
        <v>94</v>
      </c>
      <c r="B22" s="16" t="s">
        <v>115</v>
      </c>
    </row>
    <row r="23" spans="1:7" x14ac:dyDescent="0.25">
      <c r="A23" s="15" t="s">
        <v>95</v>
      </c>
      <c r="B23" s="16" t="s">
        <v>115</v>
      </c>
    </row>
    <row r="24" spans="1:7" x14ac:dyDescent="0.25">
      <c r="A24" s="15" t="s">
        <v>96</v>
      </c>
      <c r="B24" s="16" t="s">
        <v>115</v>
      </c>
    </row>
    <row r="25" spans="1:7" x14ac:dyDescent="0.25">
      <c r="A25" s="15" t="s">
        <v>97</v>
      </c>
      <c r="B25" s="16" t="s">
        <v>115</v>
      </c>
    </row>
    <row r="26" spans="1:7" x14ac:dyDescent="0.25">
      <c r="A26" s="15" t="s">
        <v>98</v>
      </c>
      <c r="B26" s="16" t="s">
        <v>115</v>
      </c>
    </row>
    <row r="27" spans="1:7" x14ac:dyDescent="0.25">
      <c r="A27" s="15" t="s">
        <v>99</v>
      </c>
      <c r="B27" s="16" t="s">
        <v>115</v>
      </c>
    </row>
    <row r="28" spans="1:7" x14ac:dyDescent="0.25">
      <c r="A28" s="15" t="s">
        <v>100</v>
      </c>
      <c r="B28" s="16" t="s">
        <v>115</v>
      </c>
    </row>
    <row r="29" spans="1:7" x14ac:dyDescent="0.25">
      <c r="A29" s="15" t="s">
        <v>101</v>
      </c>
      <c r="B29" s="16" t="s">
        <v>115</v>
      </c>
    </row>
    <row r="30" spans="1:7" x14ac:dyDescent="0.25">
      <c r="A30" s="15" t="s">
        <v>102</v>
      </c>
      <c r="B30" s="16" t="s">
        <v>115</v>
      </c>
    </row>
    <row r="31" spans="1:7" x14ac:dyDescent="0.25">
      <c r="A31" s="15" t="s">
        <v>103</v>
      </c>
      <c r="B31" s="16" t="s">
        <v>115</v>
      </c>
    </row>
    <row r="32" spans="1:7" x14ac:dyDescent="0.25">
      <c r="A32" s="15" t="s">
        <v>104</v>
      </c>
      <c r="B32" s="16" t="s">
        <v>115</v>
      </c>
    </row>
    <row r="33" spans="1:2" x14ac:dyDescent="0.25">
      <c r="A33" s="15" t="s">
        <v>105</v>
      </c>
      <c r="B33" s="16" t="s">
        <v>115</v>
      </c>
    </row>
    <row r="34" spans="1:2" x14ac:dyDescent="0.25">
      <c r="A34" s="15" t="s">
        <v>106</v>
      </c>
      <c r="B34" s="16" t="s">
        <v>115</v>
      </c>
    </row>
    <row r="35" spans="1:2" x14ac:dyDescent="0.25">
      <c r="A35" s="15" t="s">
        <v>107</v>
      </c>
      <c r="B35" s="16" t="s">
        <v>115</v>
      </c>
    </row>
    <row r="36" spans="1:2" x14ac:dyDescent="0.25">
      <c r="A36" s="15" t="s">
        <v>108</v>
      </c>
      <c r="B36" s="16" t="s">
        <v>115</v>
      </c>
    </row>
    <row r="37" spans="1:2" x14ac:dyDescent="0.25">
      <c r="A37" s="15" t="s">
        <v>109</v>
      </c>
      <c r="B37" s="16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86</v>
      </c>
      <c r="H1" t="s">
        <v>87</v>
      </c>
      <c r="I1" t="s">
        <v>82</v>
      </c>
      <c r="J1" t="s">
        <v>83</v>
      </c>
      <c r="K1" t="s">
        <v>88</v>
      </c>
      <c r="L1" t="s">
        <v>89</v>
      </c>
      <c r="M1" t="s">
        <v>84</v>
      </c>
      <c r="N1" t="s">
        <v>85</v>
      </c>
      <c r="O1" t="s">
        <v>90</v>
      </c>
      <c r="P1" t="s">
        <v>91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137</v>
      </c>
    </row>
    <row r="2" spans="1:23" x14ac:dyDescent="0.25">
      <c r="A2" t="s">
        <v>116</v>
      </c>
      <c r="B2">
        <v>0</v>
      </c>
      <c r="C2">
        <v>0</v>
      </c>
      <c r="D2" s="1">
        <v>5.04</v>
      </c>
      <c r="E2" s="1">
        <v>4.2999999999999997E-2</v>
      </c>
      <c r="F2" s="1">
        <v>1</v>
      </c>
      <c r="G2" s="1">
        <v>100</v>
      </c>
      <c r="H2" s="1">
        <v>5</v>
      </c>
      <c r="I2" s="1">
        <f>'Count-&gt;Actual Activity'!F2</f>
        <v>0.18818658627092116</v>
      </c>
      <c r="J2" s="1">
        <f>'Count-&gt;Actual Activity'!G2</f>
        <v>0.12664707738018557</v>
      </c>
      <c r="K2" s="1">
        <v>10</v>
      </c>
      <c r="L2" s="1">
        <v>0.02</v>
      </c>
      <c r="M2" s="1"/>
      <c r="N2" s="1"/>
      <c r="O2" s="1"/>
      <c r="P2" s="1"/>
      <c r="Q2">
        <f>I2/K2</f>
        <v>1.8818658627092116E-2</v>
      </c>
      <c r="R2">
        <f>SQRT((L2/K2)^2+(J2/I2)^2)*Q2</f>
        <v>1.2664763663688211E-2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:U19" si="0">(S2-Q2*G2)/E2</f>
        <v>-43.764322388586315</v>
      </c>
      <c r="W2" t="e">
        <f t="shared" ref="W2:W19" si="1">(S2-Q2*G2)/S2</f>
        <v>#DIV/0!</v>
      </c>
    </row>
    <row r="3" spans="1:23" x14ac:dyDescent="0.25">
      <c r="A3" t="s">
        <v>117</v>
      </c>
      <c r="B3">
        <v>0</v>
      </c>
      <c r="C3">
        <v>0</v>
      </c>
      <c r="D3" s="1">
        <v>5.0199999999999996</v>
      </c>
      <c r="E3" s="1">
        <v>4.2000000000000003E-2</v>
      </c>
      <c r="F3" s="1">
        <v>1</v>
      </c>
      <c r="G3" s="1">
        <v>100</v>
      </c>
      <c r="H3" s="1">
        <v>5</v>
      </c>
      <c r="I3" s="1">
        <f>'Count-&gt;Actual Activity'!F3</f>
        <v>0.1520300815411641</v>
      </c>
      <c r="J3" s="1">
        <f>'Count-&gt;Actual Activity'!G3</f>
        <v>0.12664743842321835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1.5203008154116409E-2</v>
      </c>
      <c r="R3">
        <f t="shared" ref="R3:R19" si="3">SQRT((L3/K3)^2+(J3/I3)^2)*Q3</f>
        <v>1.2664780342250574E-2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si="0"/>
        <v>-36.197638462181921</v>
      </c>
      <c r="W3" t="e">
        <f t="shared" si="1"/>
        <v>#DIV/0!</v>
      </c>
    </row>
    <row r="4" spans="1:23" x14ac:dyDescent="0.25">
      <c r="A4" t="s">
        <v>118</v>
      </c>
      <c r="B4">
        <v>0</v>
      </c>
      <c r="C4">
        <v>0</v>
      </c>
      <c r="D4" s="1">
        <v>5.03</v>
      </c>
      <c r="E4" s="1">
        <v>3.7999999999999999E-2</v>
      </c>
      <c r="F4" s="1">
        <v>1</v>
      </c>
      <c r="G4" s="1">
        <v>100</v>
      </c>
      <c r="H4" s="1">
        <v>5</v>
      </c>
      <c r="I4" s="1">
        <f>'Count-&gt;Actual Activity'!F4</f>
        <v>0.16754264306823252</v>
      </c>
      <c r="J4" s="1">
        <f>'Count-&gt;Actual Activity'!G4</f>
        <v>0.12664728350906426</v>
      </c>
      <c r="K4" s="1">
        <v>10</v>
      </c>
      <c r="L4" s="1">
        <v>0.02</v>
      </c>
      <c r="M4" s="1"/>
      <c r="N4" s="1"/>
      <c r="O4" s="1"/>
      <c r="P4" s="1"/>
      <c r="Q4">
        <f t="shared" si="2"/>
        <v>1.6754264306823252E-2</v>
      </c>
      <c r="R4">
        <f t="shared" si="3"/>
        <v>1.2664772679513157E-2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0"/>
        <v>-44.090169228482246</v>
      </c>
      <c r="W4" t="e">
        <f t="shared" si="1"/>
        <v>#DIV/0!</v>
      </c>
    </row>
    <row r="5" spans="1:23" x14ac:dyDescent="0.25">
      <c r="A5" t="s">
        <v>119</v>
      </c>
      <c r="B5" s="17">
        <v>6.9499999999999996E-3</v>
      </c>
      <c r="C5" s="17">
        <v>1.0000000000000001E-5</v>
      </c>
      <c r="D5" s="1">
        <v>4.97</v>
      </c>
      <c r="E5" s="1">
        <v>3.5999999999999997E-2</v>
      </c>
      <c r="F5" s="1">
        <v>1</v>
      </c>
      <c r="G5" s="1">
        <v>100</v>
      </c>
      <c r="H5" s="1">
        <v>5</v>
      </c>
      <c r="I5" s="1">
        <f>'Count-&gt;Actual Activity'!F5</f>
        <v>0.53329174003977431</v>
      </c>
      <c r="J5" s="1">
        <f>'Count-&gt;Actual Activity'!G5</f>
        <v>0.12664363644856619</v>
      </c>
      <c r="K5" s="1">
        <v>10</v>
      </c>
      <c r="L5" s="1">
        <v>0.02</v>
      </c>
      <c r="M5" s="1"/>
      <c r="N5" s="1"/>
      <c r="O5" s="1"/>
      <c r="P5" s="1"/>
      <c r="Q5">
        <f t="shared" si="2"/>
        <v>5.332917400397743E-2</v>
      </c>
      <c r="R5">
        <f t="shared" si="3"/>
        <v>1.2664812771311141E-2</v>
      </c>
      <c r="S5">
        <f>B5*Parameters!$B$6</f>
        <v>9.778649999999999</v>
      </c>
      <c r="T5">
        <f>SQRT((C5/B5)^2+(Parameters!$C$6/Parameters!$B$6)^2)*'Bottle Results'!S5</f>
        <v>0.43112964975747142</v>
      </c>
      <c r="U5">
        <f t="shared" si="0"/>
        <v>123.49257221117379</v>
      </c>
      <c r="W5">
        <f t="shared" si="1"/>
        <v>0.45463664203159504</v>
      </c>
    </row>
    <row r="6" spans="1:23" x14ac:dyDescent="0.25">
      <c r="A6" t="s">
        <v>120</v>
      </c>
      <c r="B6" s="17">
        <v>6.9499999999999996E-3</v>
      </c>
      <c r="C6" s="17">
        <v>1.0000000000000001E-5</v>
      </c>
      <c r="D6" s="1">
        <v>5.05</v>
      </c>
      <c r="E6" s="1">
        <v>4.2000000000000003E-2</v>
      </c>
      <c r="F6" s="1">
        <v>1</v>
      </c>
      <c r="G6" s="1">
        <v>100</v>
      </c>
      <c r="H6" s="1">
        <v>5</v>
      </c>
      <c r="I6" s="1">
        <f>'Count-&gt;Actual Activity'!F6</f>
        <v>0.54679122106333</v>
      </c>
      <c r="J6" s="1">
        <f>'Count-&gt;Actual Activity'!G6</f>
        <v>0.12664350203864069</v>
      </c>
      <c r="K6" s="1">
        <v>10</v>
      </c>
      <c r="L6" s="1">
        <v>0.02</v>
      </c>
      <c r="M6" s="1"/>
      <c r="N6" s="1"/>
      <c r="O6" s="1"/>
      <c r="P6" s="1"/>
      <c r="Q6">
        <f t="shared" si="2"/>
        <v>5.4679122106333002E-2</v>
      </c>
      <c r="R6">
        <f t="shared" si="3"/>
        <v>1.266482235610469E-2</v>
      </c>
      <c r="S6">
        <f>B6*Parameters!$B$6</f>
        <v>9.778649999999999</v>
      </c>
      <c r="T6">
        <f>SQRT((C6/B6)^2+(Parameters!$C$6/Parameters!$B$6)^2)*'Bottle Results'!S6</f>
        <v>0.43112964975747142</v>
      </c>
      <c r="U6">
        <f t="shared" si="0"/>
        <v>102.63661403254044</v>
      </c>
      <c r="W6">
        <f t="shared" si="1"/>
        <v>0.4408315860948801</v>
      </c>
    </row>
    <row r="7" spans="1:23" x14ac:dyDescent="0.25">
      <c r="A7" t="s">
        <v>121</v>
      </c>
      <c r="B7" s="17">
        <v>6.9499999999999996E-3</v>
      </c>
      <c r="C7" s="17">
        <v>1.0000000000000001E-5</v>
      </c>
      <c r="D7" s="1">
        <v>5.05</v>
      </c>
      <c r="E7" s="1">
        <v>3.5000000000000003E-2</v>
      </c>
      <c r="F7" s="1">
        <v>1</v>
      </c>
      <c r="G7" s="1">
        <v>100</v>
      </c>
      <c r="H7" s="1">
        <v>5</v>
      </c>
      <c r="I7" s="1">
        <f>'Count-&gt;Actual Activity'!F7</f>
        <v>0.56759305293296158</v>
      </c>
      <c r="J7" s="1">
        <f>'Count-&gt;Actual Activity'!G7</f>
        <v>0.12664329494945353</v>
      </c>
      <c r="K7" s="1">
        <v>10</v>
      </c>
      <c r="L7" s="1">
        <v>0.02</v>
      </c>
      <c r="M7" s="1"/>
      <c r="N7" s="1"/>
      <c r="O7" s="1"/>
      <c r="P7" s="1"/>
      <c r="Q7">
        <f t="shared" si="2"/>
        <v>5.6759305293296161E-2</v>
      </c>
      <c r="R7">
        <f t="shared" si="3"/>
        <v>1.2664838255244018E-2</v>
      </c>
      <c r="S7">
        <f>B7*Parameters!$B$6</f>
        <v>9.778649999999999</v>
      </c>
      <c r="T7">
        <f>SQRT((C7/B7)^2+(Parameters!$C$6/Parameters!$B$6)^2)*'Bottle Results'!S7</f>
        <v>0.43112964975747142</v>
      </c>
      <c r="U7">
        <f t="shared" si="0"/>
        <v>117.22055630486808</v>
      </c>
      <c r="W7">
        <f t="shared" si="1"/>
        <v>0.41955888294093596</v>
      </c>
    </row>
    <row r="8" spans="1:23" ht="15.75" customHeight="1" x14ac:dyDescent="0.25">
      <c r="A8" t="s">
        <v>122</v>
      </c>
      <c r="B8" s="17">
        <v>3.4799999999999998E-2</v>
      </c>
      <c r="C8" s="17">
        <v>1E-4</v>
      </c>
      <c r="D8" s="1">
        <v>5</v>
      </c>
      <c r="E8" s="1">
        <v>3.5999999999999997E-2</v>
      </c>
      <c r="F8" s="1">
        <v>1</v>
      </c>
      <c r="G8" s="1">
        <v>100</v>
      </c>
      <c r="H8" s="1">
        <v>5</v>
      </c>
      <c r="I8" s="1">
        <f>'Count-&gt;Actual Activity'!F8</f>
        <v>2.228660773498083</v>
      </c>
      <c r="J8" s="1">
        <f>'Count-&gt;Actual Activity'!G8</f>
        <v>0.12662686756754299</v>
      </c>
      <c r="K8" s="1">
        <v>10</v>
      </c>
      <c r="L8" s="1">
        <v>0.02</v>
      </c>
      <c r="M8" s="1"/>
      <c r="N8" s="1"/>
      <c r="O8" s="1"/>
      <c r="P8" s="1"/>
      <c r="Q8">
        <f t="shared" si="2"/>
        <v>0.22286607734980829</v>
      </c>
      <c r="R8">
        <f t="shared" si="3"/>
        <v>1.2670529312282651E-2</v>
      </c>
      <c r="S8">
        <f>B8*Parameters!$B$6</f>
        <v>48.9636</v>
      </c>
      <c r="T8">
        <f>SQRT((C8/B8)^2+(Parameters!$C$6/Parameters!$B$6)^2)*'Bottle Results'!S8</f>
        <v>2.1621827512955516</v>
      </c>
      <c r="U8">
        <f t="shared" si="0"/>
        <v>741.02756291719925</v>
      </c>
      <c r="W8">
        <f t="shared" si="1"/>
        <v>0.54483314676656069</v>
      </c>
    </row>
    <row r="9" spans="1:23" x14ac:dyDescent="0.25">
      <c r="A9" t="s">
        <v>123</v>
      </c>
      <c r="B9" s="17">
        <v>3.4799999999999998E-2</v>
      </c>
      <c r="C9" s="17">
        <v>1E-4</v>
      </c>
      <c r="D9" s="1">
        <v>4.96</v>
      </c>
      <c r="E9" s="1">
        <v>3.5000000000000003E-2</v>
      </c>
      <c r="F9" s="1">
        <v>1</v>
      </c>
      <c r="G9" s="1">
        <v>100</v>
      </c>
      <c r="H9" s="1">
        <v>5</v>
      </c>
      <c r="I9" s="1">
        <f>'Count-&gt;Actual Activity'!F9</f>
        <v>2.2435417803573867</v>
      </c>
      <c r="J9" s="1">
        <f>'Count-&gt;Actual Activity'!G9</f>
        <v>0.12662672137366474</v>
      </c>
      <c r="K9" s="1">
        <v>10</v>
      </c>
      <c r="L9" s="1">
        <v>0.02</v>
      </c>
      <c r="M9" s="1"/>
      <c r="N9" s="1"/>
      <c r="O9" s="1"/>
      <c r="P9" s="1"/>
      <c r="Q9">
        <f t="shared" si="2"/>
        <v>0.22435417803573868</v>
      </c>
      <c r="R9">
        <f t="shared" si="3"/>
        <v>1.2670619749927215E-2</v>
      </c>
      <c r="S9">
        <f>B9*Parameters!$B$6</f>
        <v>48.9636</v>
      </c>
      <c r="T9">
        <f>SQRT((C9/B9)^2+(Parameters!$C$6/Parameters!$B$6)^2)*'Bottle Results'!S9</f>
        <v>2.1621827512955516</v>
      </c>
      <c r="U9">
        <f t="shared" si="0"/>
        <v>757.94806275503231</v>
      </c>
      <c r="W9">
        <f t="shared" si="1"/>
        <v>0.5417939489013498</v>
      </c>
    </row>
    <row r="10" spans="1:23" x14ac:dyDescent="0.25">
      <c r="A10" t="s">
        <v>124</v>
      </c>
      <c r="B10" s="17">
        <v>3.4799999999999998E-2</v>
      </c>
      <c r="C10" s="17">
        <v>1E-4</v>
      </c>
      <c r="D10" s="1">
        <v>5.01</v>
      </c>
      <c r="E10" s="1">
        <v>3.6999999999999998E-2</v>
      </c>
      <c r="F10" s="1">
        <v>1</v>
      </c>
      <c r="G10" s="1">
        <v>100</v>
      </c>
      <c r="H10" s="1">
        <v>5</v>
      </c>
      <c r="I10" s="1">
        <f>'Count-&gt;Actual Activity'!F10</f>
        <v>2.2743300704111102</v>
      </c>
      <c r="J10" s="1">
        <f>'Count-&gt;Actual Activity'!G10</f>
        <v>0.12662641895849799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0.22743300704111102</v>
      </c>
      <c r="R10">
        <f t="shared" si="3"/>
        <v>1.2670809085188589E-2</v>
      </c>
      <c r="S10">
        <f>B10*Parameters!$B$6</f>
        <v>48.9636</v>
      </c>
      <c r="T10">
        <f>SQRT((C10/B10)^2+(Parameters!$C$6/Parameters!$B$6)^2)*'Bottle Results'!S10</f>
        <v>2.1621827512955516</v>
      </c>
      <c r="U10">
        <f t="shared" si="0"/>
        <v>708.65673772672699</v>
      </c>
      <c r="W10">
        <f t="shared" si="1"/>
        <v>0.53550595331815665</v>
      </c>
    </row>
    <row r="11" spans="1:23" x14ac:dyDescent="0.25">
      <c r="A11" t="s">
        <v>125</v>
      </c>
      <c r="B11" s="17">
        <v>6.9500000000000006E-2</v>
      </c>
      <c r="C11" s="17">
        <v>1E-4</v>
      </c>
      <c r="D11" s="1">
        <v>4.97</v>
      </c>
      <c r="E11" s="1">
        <v>4.2000000000000003E-2</v>
      </c>
      <c r="F11" s="1">
        <v>1</v>
      </c>
      <c r="G11" s="1">
        <v>100</v>
      </c>
      <c r="H11" s="1">
        <v>5</v>
      </c>
      <c r="I11" s="1">
        <f>'Count-&gt;Actual Activity'!F11</f>
        <v>4.39497222827816</v>
      </c>
      <c r="J11" s="1">
        <f>'Count-&gt;Actual Activity'!G11</f>
        <v>0.12660576739760557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0.439497222827816</v>
      </c>
      <c r="R11">
        <f t="shared" si="3"/>
        <v>1.2691053329761857E-2</v>
      </c>
      <c r="S11">
        <f>B11*Parameters!$B$6</f>
        <v>97.786500000000004</v>
      </c>
      <c r="T11">
        <f>SQRT((C11/B11)^2+(Parameters!$C$6/Parameters!$B$6)^2)*'Bottle Results'!S11</f>
        <v>4.3112964975747143</v>
      </c>
      <c r="U11">
        <f t="shared" si="0"/>
        <v>1281.8280408861524</v>
      </c>
      <c r="W11">
        <f t="shared" si="1"/>
        <v>0.55055429652578225</v>
      </c>
    </row>
    <row r="12" spans="1:23" x14ac:dyDescent="0.25">
      <c r="A12" t="s">
        <v>126</v>
      </c>
      <c r="B12" s="17">
        <v>6.9500000000000006E-2</v>
      </c>
      <c r="C12" s="17">
        <v>1E-4</v>
      </c>
      <c r="D12" s="1">
        <v>5</v>
      </c>
      <c r="E12" s="1">
        <v>4.8000000000000001E-2</v>
      </c>
      <c r="F12" s="1">
        <v>1</v>
      </c>
      <c r="G12" s="1">
        <v>100</v>
      </c>
      <c r="H12" s="1">
        <v>5</v>
      </c>
      <c r="I12" s="1">
        <f>'Count-&gt;Actual Activity'!F12</f>
        <v>4.3925249539405637</v>
      </c>
      <c r="J12" s="1">
        <f>'Count-&gt;Actual Activity'!G12</f>
        <v>0.12660579102746167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0.43925249539405636</v>
      </c>
      <c r="R12">
        <f t="shared" si="3"/>
        <v>1.2691021796361888E-2</v>
      </c>
      <c r="S12">
        <f>B12*Parameters!$B$6</f>
        <v>97.786500000000004</v>
      </c>
      <c r="T12">
        <f>SQRT((C12/B12)^2+(Parameters!$C$6/Parameters!$B$6)^2)*'Bottle Results'!S12</f>
        <v>4.3112964975747143</v>
      </c>
      <c r="U12">
        <f t="shared" si="0"/>
        <v>1122.1093845957159</v>
      </c>
      <c r="W12">
        <f t="shared" si="1"/>
        <v>0.55080456362171026</v>
      </c>
    </row>
    <row r="13" spans="1:23" x14ac:dyDescent="0.25">
      <c r="A13" t="s">
        <v>127</v>
      </c>
      <c r="B13" s="17">
        <v>6.9500000000000006E-2</v>
      </c>
      <c r="C13" s="17">
        <v>1E-4</v>
      </c>
      <c r="D13" s="1">
        <v>5.01</v>
      </c>
      <c r="E13" s="1">
        <v>3.5000000000000003E-2</v>
      </c>
      <c r="F13" s="1">
        <v>1</v>
      </c>
      <c r="G13" s="1">
        <v>100</v>
      </c>
      <c r="H13" s="1">
        <v>5</v>
      </c>
      <c r="I13" s="1">
        <f>'Count-&gt;Actual Activity'!F13</f>
        <v>4.2882789615919874</v>
      </c>
      <c r="J13" s="1">
        <f>'Count-&gt;Actual Activity'!G13</f>
        <v>0.12660679801779359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0.42882789615919875</v>
      </c>
      <c r="R13">
        <f t="shared" si="3"/>
        <v>1.2689696076001235E-2</v>
      </c>
      <c r="S13">
        <f>B13*Parameters!$B$6</f>
        <v>97.786500000000004</v>
      </c>
      <c r="T13">
        <f>SQRT((C13/B13)^2+(Parameters!$C$6/Parameters!$B$6)^2)*'Bottle Results'!S13</f>
        <v>4.3112964975747143</v>
      </c>
      <c r="U13">
        <f t="shared" si="0"/>
        <v>1568.6774395451464</v>
      </c>
      <c r="W13">
        <f t="shared" si="1"/>
        <v>0.56146513459506298</v>
      </c>
    </row>
    <row r="14" spans="1:23" x14ac:dyDescent="0.25">
      <c r="A14" t="s">
        <v>128</v>
      </c>
      <c r="B14" s="17">
        <v>0.17399999999999999</v>
      </c>
      <c r="C14" s="17">
        <v>1E-3</v>
      </c>
      <c r="D14" s="1">
        <v>5.04</v>
      </c>
      <c r="E14" s="1">
        <v>3.4000000000000002E-2</v>
      </c>
      <c r="F14" s="1">
        <v>1</v>
      </c>
      <c r="G14" s="1">
        <v>100</v>
      </c>
      <c r="H14" s="1">
        <v>5</v>
      </c>
      <c r="I14" s="1">
        <f>'Count-&gt;Actual Activity'!F14</f>
        <v>10.925563270340305</v>
      </c>
      <c r="J14" s="1">
        <f>'Count-&gt;Actual Activity'!G14</f>
        <v>0.12654437901282267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1.0925563270340306</v>
      </c>
      <c r="R14">
        <f t="shared" si="3"/>
        <v>1.2841710007174961E-2</v>
      </c>
      <c r="S14">
        <f>B14*Parameters!$B$6</f>
        <v>244.81799999999998</v>
      </c>
      <c r="T14">
        <f>SQRT((C14/B14)^2+(Parameters!$C$6/Parameters!$B$6)^2)*'Bottle Results'!S14</f>
        <v>10.879365468629134</v>
      </c>
      <c r="U14">
        <f t="shared" si="0"/>
        <v>3987.1284498999084</v>
      </c>
      <c r="W14">
        <f t="shared" si="1"/>
        <v>0.55372712503409438</v>
      </c>
    </row>
    <row r="15" spans="1:23" x14ac:dyDescent="0.25">
      <c r="A15" t="s">
        <v>129</v>
      </c>
      <c r="B15" s="17">
        <v>0.17399999999999999</v>
      </c>
      <c r="C15" s="17">
        <v>1E-3</v>
      </c>
      <c r="D15" s="1">
        <v>5.05</v>
      </c>
      <c r="E15" s="1">
        <v>4.2000000000000003E-2</v>
      </c>
      <c r="F15" s="1">
        <v>1</v>
      </c>
      <c r="G15" s="1">
        <v>100</v>
      </c>
      <c r="H15" s="1">
        <v>5</v>
      </c>
      <c r="I15" s="1">
        <f>'Count-&gt;Actual Activity'!F15</f>
        <v>10.651350128028483</v>
      </c>
      <c r="J15" s="1">
        <f>'Count-&gt;Actual Activity'!G15</f>
        <v>0.12654688953747062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1.0651350128028483</v>
      </c>
      <c r="R15">
        <f t="shared" si="3"/>
        <v>1.2832739493112217E-2</v>
      </c>
      <c r="S15">
        <f>B15*Parameters!$B$6</f>
        <v>244.81799999999998</v>
      </c>
      <c r="T15">
        <f>SQRT((C15/B15)^2+(Parameters!$C$6/Parameters!$B$6)^2)*'Bottle Results'!S15</f>
        <v>10.879365468629134</v>
      </c>
      <c r="U15">
        <f t="shared" si="0"/>
        <v>3292.964255231313</v>
      </c>
      <c r="W15">
        <f t="shared" si="1"/>
        <v>0.56492781870497744</v>
      </c>
    </row>
    <row r="16" spans="1:23" x14ac:dyDescent="0.25">
      <c r="A16" t="s">
        <v>130</v>
      </c>
      <c r="B16" s="17">
        <v>0.17399999999999999</v>
      </c>
      <c r="C16" s="17">
        <v>1E-3</v>
      </c>
      <c r="D16" s="1">
        <v>5.0199999999999996</v>
      </c>
      <c r="E16" s="1">
        <v>3.3000000000000002E-2</v>
      </c>
      <c r="F16" s="1">
        <v>1</v>
      </c>
      <c r="G16" s="1">
        <v>100</v>
      </c>
      <c r="H16" s="1">
        <v>5</v>
      </c>
      <c r="I16" s="1">
        <f>'Count-&gt;Actual Activity'!F16</f>
        <v>10.952049094219847</v>
      </c>
      <c r="J16" s="1">
        <f>'Count-&gt;Actual Activity'!G16</f>
        <v>0.12654413683683696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1.0952049094219847</v>
      </c>
      <c r="R16">
        <f t="shared" si="3"/>
        <v>1.2842588557307643E-2</v>
      </c>
      <c r="S16">
        <f>B16*Parameters!$B$6</f>
        <v>244.81799999999998</v>
      </c>
      <c r="T16">
        <f>SQRT((C16/B16)^2+(Parameters!$C$6/Parameters!$B$6)^2)*'Bottle Results'!S16</f>
        <v>10.879365468629134</v>
      </c>
      <c r="U16">
        <f t="shared" si="0"/>
        <v>4099.9245169030755</v>
      </c>
      <c r="W16">
        <f t="shared" si="1"/>
        <v>0.55264526733247354</v>
      </c>
    </row>
    <row r="17" spans="1:23" x14ac:dyDescent="0.25">
      <c r="A17" t="s">
        <v>131</v>
      </c>
      <c r="B17" s="17">
        <v>0.34799999999999998</v>
      </c>
      <c r="C17" s="17">
        <v>1E-3</v>
      </c>
      <c r="D17" s="1">
        <v>4.9800000000000004</v>
      </c>
      <c r="E17" s="1">
        <v>3.9E-2</v>
      </c>
      <c r="F17" s="1">
        <v>1</v>
      </c>
      <c r="G17" s="1">
        <v>100</v>
      </c>
      <c r="H17" s="1">
        <v>5</v>
      </c>
      <c r="I17" s="1">
        <f>'Count-&gt;Actual Activity'!F17</f>
        <v>20.867575794688527</v>
      </c>
      <c r="J17" s="1">
        <f>'Count-&gt;Actual Activity'!G17</f>
        <v>0.12645733426536981</v>
      </c>
      <c r="K17" s="1">
        <v>10</v>
      </c>
      <c r="L17" s="1">
        <v>0.02</v>
      </c>
      <c r="Q17">
        <f t="shared" si="2"/>
        <v>2.0867575794688529</v>
      </c>
      <c r="R17">
        <f t="shared" si="3"/>
        <v>1.3316636312407032E-2</v>
      </c>
      <c r="S17">
        <f>B17*Parameters!$B$6</f>
        <v>489.63599999999997</v>
      </c>
      <c r="T17">
        <f>SQRT((C17/B17)^2+(Parameters!$C$6/Parameters!$B$6)^2)*'Bottle Results'!S17</f>
        <v>21.621827512955516</v>
      </c>
      <c r="U17">
        <f t="shared" si="0"/>
        <v>7204.1087705926848</v>
      </c>
      <c r="W17">
        <f t="shared" si="1"/>
        <v>0.57381451129638084</v>
      </c>
    </row>
    <row r="18" spans="1:23" x14ac:dyDescent="0.25">
      <c r="A18" t="s">
        <v>132</v>
      </c>
      <c r="B18" s="17">
        <v>0.34799999999999998</v>
      </c>
      <c r="C18" s="17">
        <v>1E-3</v>
      </c>
      <c r="D18" s="1">
        <v>5.0599999999999996</v>
      </c>
      <c r="E18" s="1">
        <v>4.9000000000000002E-2</v>
      </c>
      <c r="F18" s="1">
        <v>1</v>
      </c>
      <c r="G18" s="1">
        <v>100</v>
      </c>
      <c r="H18" s="1">
        <v>5</v>
      </c>
      <c r="I18" s="1">
        <f>'Count-&gt;Actual Activity'!F18</f>
        <v>20.781605415538515</v>
      </c>
      <c r="J18" s="1">
        <f>'Count-&gt;Actual Activity'!G18</f>
        <v>0.12645805374697608</v>
      </c>
      <c r="K18" s="1">
        <v>10</v>
      </c>
      <c r="L18" s="1">
        <v>0.02</v>
      </c>
      <c r="Q18">
        <f t="shared" si="2"/>
        <v>2.0781605415538515</v>
      </c>
      <c r="R18">
        <f t="shared" si="3"/>
        <v>1.3311325949003597E-2</v>
      </c>
      <c r="S18">
        <f>B18*Parameters!$B$6</f>
        <v>489.63599999999997</v>
      </c>
      <c r="T18">
        <f>SQRT((C18/B18)^2+(Parameters!$C$6/Parameters!$B$6)^2)*'Bottle Results'!S18</f>
        <v>21.621827512955516</v>
      </c>
      <c r="U18">
        <f t="shared" si="0"/>
        <v>5751.427466216629</v>
      </c>
      <c r="W18">
        <f t="shared" si="1"/>
        <v>0.57557031313999552</v>
      </c>
    </row>
    <row r="19" spans="1:23" x14ac:dyDescent="0.25">
      <c r="A19" t="s">
        <v>133</v>
      </c>
      <c r="B19" s="17">
        <v>0.34799999999999998</v>
      </c>
      <c r="C19" s="17">
        <v>1E-3</v>
      </c>
      <c r="D19" s="1">
        <v>5</v>
      </c>
      <c r="E19" s="1">
        <v>3.3000000000000002E-2</v>
      </c>
      <c r="F19" s="1">
        <v>1</v>
      </c>
      <c r="G19" s="1">
        <v>100</v>
      </c>
      <c r="H19" s="1">
        <v>5</v>
      </c>
      <c r="I19" s="1">
        <f>'Count-&gt;Actual Activity'!F19</f>
        <v>20.571574016338648</v>
      </c>
      <c r="J19" s="1">
        <f>'Count-&gt;Actual Activity'!G19</f>
        <v>0.12645981392703273</v>
      </c>
      <c r="K19" s="1">
        <v>10</v>
      </c>
      <c r="L19" s="1">
        <v>0.02</v>
      </c>
      <c r="Q19">
        <f t="shared" si="2"/>
        <v>2.057157401633865</v>
      </c>
      <c r="R19">
        <f t="shared" si="3"/>
        <v>1.3298437189571766E-2</v>
      </c>
      <c r="S19">
        <f>B19*Parameters!$B$6</f>
        <v>489.63599999999997</v>
      </c>
      <c r="T19">
        <f>SQRT((C19/B19)^2+(Parameters!$C$6/Parameters!$B$6)^2)*'Bottle Results'!S19</f>
        <v>21.621827512955516</v>
      </c>
      <c r="U19">
        <f t="shared" si="0"/>
        <v>8603.6442374731341</v>
      </c>
      <c r="W19">
        <f t="shared" si="1"/>
        <v>0.57985985474232593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P15" sqref="P15"/>
    </sheetView>
  </sheetViews>
  <sheetFormatPr defaultRowHeight="15" x14ac:dyDescent="0.25"/>
  <sheetData>
    <row r="1" spans="1:10" x14ac:dyDescent="0.25">
      <c r="A1" t="s">
        <v>15</v>
      </c>
      <c r="B1" t="s">
        <v>29</v>
      </c>
      <c r="C1" t="s">
        <v>134</v>
      </c>
      <c r="D1" t="s">
        <v>31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</row>
    <row r="2" spans="1:10" x14ac:dyDescent="0.25">
      <c r="A2">
        <v>0</v>
      </c>
      <c r="B2">
        <f>AVERAGE('Bottle Results'!Q2:Q4)</f>
        <v>1.6925310362677259E-2</v>
      </c>
      <c r="C2">
        <f>_xlfn.STDEV.S('Bottle Results'!Q2:Q4)</f>
        <v>1.8138838580790591E-3</v>
      </c>
      <c r="D2">
        <f>AVERAGE('Bottle Results'!U2:U4)</f>
        <v>-41.350710026416827</v>
      </c>
      <c r="E2">
        <f>_xlfn.STDEV.S('Bottle Results'!U2:U4)</f>
        <v>4.4656638868551592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5.03</v>
      </c>
      <c r="J2">
        <f>_xlfn.STDEV.S('Bottle Results'!D2:D4)</f>
        <v>1.0000000000000231E-2</v>
      </c>
    </row>
    <row r="3" spans="1:10" x14ac:dyDescent="0.25">
      <c r="A3">
        <v>10</v>
      </c>
      <c r="B3">
        <f>AVERAGE('Bottle Results'!Q5:Q7)</f>
        <v>5.492253380120219E-2</v>
      </c>
      <c r="C3">
        <f>_xlfn.STDEV.S('Bottle Results'!Q5:Q7)</f>
        <v>1.7279719631377608E-3</v>
      </c>
      <c r="D3">
        <f>AVERAGE('Bottle Results'!U5:U7)</f>
        <v>114.44991418286077</v>
      </c>
      <c r="E3">
        <f>_xlfn.STDEV.S('Bottle Results'!U5:U7)</f>
        <v>10.700471541638096</v>
      </c>
      <c r="F3">
        <f>AVERAGE('Bottle Results'!S5:S7)</f>
        <v>9.778649999999999</v>
      </c>
      <c r="G3">
        <f>AVERAGE('Bottle Results'!W5:W7)</f>
        <v>0.43834237035580376</v>
      </c>
      <c r="H3">
        <f>_xlfn.STDEV.S('Bottle Results'!W5:W7)</f>
        <v>1.7670864210681043E-2</v>
      </c>
      <c r="I3">
        <f>AVERAGE('Bottle Results'!D5:D7)</f>
        <v>5.0233333333333334</v>
      </c>
      <c r="J3">
        <f>_xlfn.STDEV.S('Bottle Results'!D5:D7)</f>
        <v>4.6188021535170098E-2</v>
      </c>
    </row>
    <row r="4" spans="1:10" x14ac:dyDescent="0.25">
      <c r="A4">
        <v>50</v>
      </c>
      <c r="B4">
        <f>AVERAGE('Bottle Results'!Q8:Q10)</f>
        <v>0.22488442080888602</v>
      </c>
      <c r="C4">
        <f>_xlfn.STDEV.S('Bottle Results'!Q8:Q10)</f>
        <v>2.3291800596308226E-3</v>
      </c>
      <c r="D4">
        <f>AVERAGE('Bottle Results'!U8:U10)</f>
        <v>735.87745446631959</v>
      </c>
      <c r="E4">
        <f>_xlfn.STDEV.S('Bottle Results'!U8:U10)</f>
        <v>25.04598557760059</v>
      </c>
      <c r="F4">
        <f>AVERAGE('Bottle Results'!S8:S10)</f>
        <v>48.963600000000007</v>
      </c>
      <c r="G4">
        <f>AVERAGE('Bottle Results'!W8:W10)</f>
        <v>0.54071101632868901</v>
      </c>
      <c r="H4">
        <f>_xlfn.STDEV.S('Bottle Results'!W8:W10)</f>
        <v>4.7569624366485246E-3</v>
      </c>
      <c r="I4">
        <f>AVERAGE('Bottle Results'!D8:D10)</f>
        <v>4.99</v>
      </c>
      <c r="J4">
        <f>_xlfn.STDEV.S('Bottle Results'!D8:D10)</f>
        <v>2.6457513110645845E-2</v>
      </c>
    </row>
    <row r="5" spans="1:10" x14ac:dyDescent="0.25">
      <c r="A5">
        <v>100</v>
      </c>
      <c r="B5">
        <f>AVERAGE('Bottle Results'!Q11:Q13)</f>
        <v>0.43585920479369039</v>
      </c>
      <c r="C5">
        <f>_xlfn.STDEV.S('Bottle Results'!Q11:Q13)</f>
        <v>6.0905212186081392E-3</v>
      </c>
      <c r="D5">
        <f>AVERAGE('Bottle Results'!U11:U13)</f>
        <v>1324.2049550090051</v>
      </c>
      <c r="E5">
        <f>_xlfn.STDEV.S('Bottle Results'!U11:U13)</f>
        <v>226.27993517601215</v>
      </c>
      <c r="F5">
        <f>AVERAGE('Bottle Results'!S11:S13)</f>
        <v>97.786500000000004</v>
      </c>
      <c r="G5">
        <f>AVERAGE('Bottle Results'!W11:W13)</f>
        <v>0.5542746649141852</v>
      </c>
      <c r="H5">
        <f>_xlfn.STDEV.S('Bottle Results'!W11:W13)</f>
        <v>6.2283865550030989E-3</v>
      </c>
      <c r="I5">
        <f>AVERAGE('Bottle Results'!D11:D13)</f>
        <v>4.9933333333333332</v>
      </c>
      <c r="J5">
        <f>_xlfn.STDEV.S('Bottle Results'!D11:D13)</f>
        <v>2.0816659994661382E-2</v>
      </c>
    </row>
    <row r="6" spans="1:10" x14ac:dyDescent="0.25">
      <c r="A6">
        <v>250</v>
      </c>
      <c r="B6">
        <f>AVERAGE('Bottle Results'!Q14:Q16)</f>
        <v>1.0842987497529546</v>
      </c>
      <c r="C6">
        <f>_xlfn.STDEV.S('Bottle Results'!Q14:Q16)</f>
        <v>1.6649034734365097E-2</v>
      </c>
      <c r="D6">
        <f>AVERAGE('Bottle Results'!U14:U16)</f>
        <v>3793.3390740114323</v>
      </c>
      <c r="E6">
        <f>_xlfn.STDEV.S('Bottle Results'!U14:U16)</f>
        <v>436.9919422995963</v>
      </c>
      <c r="F6">
        <f>AVERAGE('Bottle Results'!S14:S16)</f>
        <v>244.81799999999998</v>
      </c>
      <c r="G6">
        <f>AVERAGE('Bottle Results'!W14:W16)</f>
        <v>0.55710007035718179</v>
      </c>
      <c r="H6">
        <f>_xlfn.STDEV.S('Bottle Results'!W14:W16)</f>
        <v>6.8005762380074983E-3</v>
      </c>
      <c r="I6">
        <f>AVERAGE('Bottle Results'!D14:D16)</f>
        <v>5.0366666666666662</v>
      </c>
      <c r="J6">
        <f>_xlfn.STDEV.S('Bottle Results'!D14:D16)</f>
        <v>1.5275252316519626E-2</v>
      </c>
    </row>
    <row r="7" spans="1:10" x14ac:dyDescent="0.25">
      <c r="A7">
        <v>500</v>
      </c>
      <c r="B7">
        <f>AVERAGE('Bottle Results'!Q17:Q19)</f>
        <v>2.0740251742188565</v>
      </c>
      <c r="C7">
        <f>_xlfn.STDEV.S('Bottle Results'!Q17:Q19)</f>
        <v>1.5227231501892778E-2</v>
      </c>
      <c r="D7">
        <f>AVERAGE('Bottle Results'!U17:U19)</f>
        <v>7186.3934914274823</v>
      </c>
      <c r="E7">
        <f>_xlfn.STDEV.S('Bottle Results'!U17:U19)</f>
        <v>1426.1909061889894</v>
      </c>
      <c r="F7">
        <f>AVERAGE('Bottle Results'!S17:S19)</f>
        <v>489.63599999999997</v>
      </c>
      <c r="G7">
        <f>AVERAGE('Bottle Results'!W17:W19)</f>
        <v>0.5764148930595675</v>
      </c>
      <c r="H7">
        <f>_xlfn.STDEV.S('Bottle Results'!W17:W19)</f>
        <v>3.1099084834229291E-3</v>
      </c>
      <c r="I7">
        <f>AVERAGE('Bottle Results'!D17:D19)</f>
        <v>5.0133333333333328</v>
      </c>
      <c r="J7">
        <f>_xlfn.STDEV.S('Bottle Results'!D17:D19)</f>
        <v>4.1633319989322265E-2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2017-04-20T21:18:40Z</dcterms:modified>
</cp:coreProperties>
</file>