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Manuscript\Tables\"/>
    </mc:Choice>
  </mc:AlternateContent>
  <bookViews>
    <workbookView xWindow="0" yWindow="0" windowWidth="28800" windowHeight="11835"/>
  </bookViews>
  <sheets>
    <sheet name="Compilation" sheetId="1" r:id="rId1"/>
    <sheet name="Ames Data" sheetId="4" r:id="rId2"/>
    <sheet name="Sajih Data" sheetId="2" r:id="rId3"/>
    <sheet name="Nirdosh Data" sheetId="3" r:id="rId4"/>
  </sheets>
  <definedNames>
    <definedName name="_xlnm._FilterDatabase" localSheetId="0" hidden="1">Compilation!$A$2:$I$2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H19" i="1"/>
  <c r="H28" i="1" l="1"/>
  <c r="H23" i="1"/>
  <c r="H22" i="1"/>
  <c r="H21" i="1"/>
  <c r="G22" i="1"/>
  <c r="G21" i="1"/>
  <c r="G20" i="1"/>
  <c r="G19" i="1"/>
  <c r="B22" i="1" l="1"/>
  <c r="B21" i="1"/>
  <c r="B20" i="1"/>
  <c r="B19" i="1"/>
  <c r="H14" i="1" l="1"/>
  <c r="H8" i="1"/>
  <c r="H18" i="1"/>
  <c r="B16" i="1" l="1"/>
  <c r="B15" i="1"/>
  <c r="B14" i="1"/>
  <c r="B8" i="1"/>
  <c r="B18" i="1"/>
  <c r="B17" i="1"/>
  <c r="B13" i="1"/>
  <c r="B7" i="1"/>
  <c r="B23" i="1"/>
  <c r="B28" i="1"/>
  <c r="B27" i="1"/>
  <c r="B26" i="1"/>
  <c r="B25" i="1"/>
  <c r="B24" i="1"/>
  <c r="B12" i="1"/>
  <c r="B11" i="1"/>
  <c r="B10" i="1"/>
  <c r="B9" i="1"/>
  <c r="B6" i="1"/>
  <c r="B5" i="1"/>
  <c r="B4" i="1"/>
  <c r="B3" i="1"/>
  <c r="H17" i="1" l="1"/>
  <c r="H13" i="1"/>
  <c r="H7" i="1"/>
  <c r="H4" i="1" l="1"/>
  <c r="H5" i="1"/>
  <c r="H6" i="1"/>
  <c r="H10" i="1"/>
  <c r="H11" i="1"/>
  <c r="H12" i="1"/>
  <c r="H24" i="1"/>
  <c r="H25" i="1"/>
  <c r="H26" i="1"/>
  <c r="H27" i="1"/>
  <c r="H3" i="1"/>
  <c r="E28" i="1" l="1"/>
  <c r="D4" i="4" l="1"/>
  <c r="D3" i="4"/>
  <c r="D2" i="4"/>
  <c r="C4" i="4"/>
  <c r="C3" i="4"/>
  <c r="C2" i="4"/>
  <c r="E10" i="3" l="1"/>
  <c r="E11" i="3"/>
  <c r="E12" i="3"/>
  <c r="E13" i="3"/>
  <c r="E14" i="3"/>
  <c r="E9" i="3"/>
  <c r="E3" i="3"/>
  <c r="E4" i="3"/>
  <c r="E5" i="3"/>
  <c r="E6" i="3"/>
  <c r="E7" i="3"/>
  <c r="E8" i="3"/>
  <c r="E2" i="3"/>
  <c r="C3" i="3"/>
  <c r="C4" i="3"/>
  <c r="C5" i="3"/>
  <c r="C6" i="3"/>
  <c r="C7" i="3"/>
  <c r="C8" i="3"/>
  <c r="C2" i="3"/>
</calcChain>
</file>

<file path=xl/sharedStrings.xml><?xml version="1.0" encoding="utf-8"?>
<sst xmlns="http://schemas.openxmlformats.org/spreadsheetml/2006/main" count="221" uniqueCount="70">
  <si>
    <t>Mineral</t>
  </si>
  <si>
    <t>Background Electrolyte</t>
  </si>
  <si>
    <t>pH</t>
  </si>
  <si>
    <t>Kd</t>
  </si>
  <si>
    <t>Source</t>
  </si>
  <si>
    <t>Ferrihydrite</t>
  </si>
  <si>
    <t>10 mM NaCl</t>
  </si>
  <si>
    <t>Experimental</t>
  </si>
  <si>
    <t>Goethite</t>
  </si>
  <si>
    <t>N/A</t>
  </si>
  <si>
    <t>100 mM NaClO4</t>
  </si>
  <si>
    <t>Kd (mL/g)</t>
  </si>
  <si>
    <t>Seawater</t>
  </si>
  <si>
    <t>Beck and Cochran</t>
  </si>
  <si>
    <t>Sorbed Ra (Bq/g)</t>
  </si>
  <si>
    <t>Free Ra (Bq/mL)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</si>
  <si>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</si>
  <si>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</si>
  <si>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</si>
  <si>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</si>
  <si>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</si>
  <si>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</si>
  <si>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</si>
  <si>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</si>
  <si>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</si>
  <si>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</si>
  <si>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</si>
  <si>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</si>
  <si>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</si>
  <si>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</si>
  <si>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</si>
  <si>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</si>
  <si>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</si>
  <si>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</si>
  <si>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</si>
  <si>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</si>
  <si>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</si>
  <si>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</si>
  <si>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</si>
  <si>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</si>
  <si>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</si>
  <si>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Sajih, fitted by digitizing data</t>
  </si>
  <si>
    <t>Sajih, pH 7, FHY</t>
  </si>
  <si>
    <t>Sajih, pH 7, GOE</t>
  </si>
  <si>
    <t>FHY</t>
  </si>
  <si>
    <t>GOE</t>
  </si>
  <si>
    <t>Hematite</t>
  </si>
  <si>
    <t>Lepidocrocite</t>
  </si>
  <si>
    <t>pH 1 solution</t>
  </si>
  <si>
    <t>pH 10 solution</t>
  </si>
  <si>
    <t>Nirdosh, Reported</t>
  </si>
  <si>
    <t>Solid Ra (Bq/g)</t>
  </si>
  <si>
    <t>Tot Ra (Bq/mL)</t>
  </si>
  <si>
    <t>Free Ra (Bq/mL filtrate)</t>
  </si>
  <si>
    <t>pH 1</t>
  </si>
  <si>
    <t>Nirdosh, from digitized data</t>
  </si>
  <si>
    <t>Free Ra (mol/L)</t>
  </si>
  <si>
    <t>Solid Ra (mol/g)</t>
  </si>
  <si>
    <t>Free Ra (mol/mL)</t>
  </si>
  <si>
    <t>Ames, 1983</t>
  </si>
  <si>
    <t>Sodium Montmorillonite</t>
  </si>
  <si>
    <t>Tamamura</t>
  </si>
  <si>
    <t>Sorption Isotherm Comparison (Table 1)</t>
  </si>
  <si>
    <t>SA (m2/g)</t>
  </si>
  <si>
    <t>None reported</t>
  </si>
  <si>
    <t>Solid/Solution Ratio (mg/L)</t>
  </si>
  <si>
    <t>K normalized by SA (mL/m2)</t>
  </si>
  <si>
    <t>Pyrite</t>
  </si>
  <si>
    <t>Clays society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</si>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</sst>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11" fontId="0" fillId="0" borderId="0" xfId="0" applyNumberFormat="1"/>
    <xf numFmtId="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Nirdosh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'Nirdosh Data'!$B$2:$B$8</c:f>
              <c:numCache>
                <c:formatCode>General</c:formatCode>
                <c:ptCount val="7"/>
                <c:pt idx="0">
                  <c:v>6.0000000000000001E-3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0.01</c:v>
                </c:pt>
                <c:pt idx="4">
                  <c:v>8.0000000000000002E-3</c:v>
                </c:pt>
                <c:pt idx="5">
                  <c:v>4.2999999999999997E-2</c:v>
                </c:pt>
                <c:pt idx="6">
                  <c:v>1.2E-2</c:v>
                </c:pt>
              </c:numCache>
            </c:numRef>
          </c:xVal>
          <c:yVal>
            <c:numRef>
              <c:f>'Nirdosh Data'!$C$2:$C$8</c:f>
              <c:numCache>
                <c:formatCode>General</c:formatCode>
                <c:ptCount val="7"/>
                <c:pt idx="0">
                  <c:v>0.38800000000000001</c:v>
                </c:pt>
                <c:pt idx="1">
                  <c:v>0.79200000000000004</c:v>
                </c:pt>
                <c:pt idx="2">
                  <c:v>1.5840000000000001</c:v>
                </c:pt>
                <c:pt idx="3">
                  <c:v>5.44</c:v>
                </c:pt>
                <c:pt idx="4">
                  <c:v>7.2640000000000002</c:v>
                </c:pt>
                <c:pt idx="5">
                  <c:v>9.0139999999999993</c:v>
                </c:pt>
                <c:pt idx="6">
                  <c:v>45.455999999999996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750936"/>
        <c:axId val="222435952"/>
      </c:scatterChart>
      <c:valAx>
        <c:axId val="228750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35952"/>
        <c:crosses val="autoZero"/>
        <c:crossBetween val="midCat"/>
      </c:valAx>
      <c:valAx>
        <c:axId val="22243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5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0</xdr:row>
      <xdr:rowOff>152400</xdr:rowOff>
    </xdr:from>
    <xdr:to>
      <xdr:col>12</xdr:col>
      <xdr:colOff>542925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G28" sqref="G28"/>
    </sheetView>
  </sheetViews>
  <sheetFormatPr defaultRowHeight="15" x14ac:dyDescent="0.25"/>
  <cols>
    <col min="1" max="1" width="28.5703125" bestFit="1" customWidth="1"/>
    <col min="2" max="2" width="25.5703125" bestFit="1" customWidth="1"/>
    <col min="3" max="3" width="21.7109375" bestFit="1" customWidth="1"/>
    <col min="4" max="4" width="9" customWidth="1"/>
    <col min="6" max="6" width="27.28515625" bestFit="1" customWidth="1"/>
    <col min="8" max="8" width="26.42578125" bestFit="1" customWidth="1"/>
  </cols>
  <sheetData>
    <row r="1" spans="1:9" x14ac:dyDescent="0.25">
      <c r="A1" t="s">
        <v>62</v>
      </c>
    </row>
    <row r="2" spans="1:9" s="10" customFormat="1" x14ac:dyDescent="0.25">
      <c r="A2" s="11" t="s">
        <v>0</v>
      </c>
      <c r="B2" s="11" t="s">
        <v>65</v>
      </c>
      <c r="C2" s="11" t="s">
        <v>1</v>
      </c>
      <c r="D2" s="11" t="s">
        <v>2</v>
      </c>
      <c r="E2" s="11" t="s">
        <v>11</v>
      </c>
      <c r="F2" s="11" t="s">
        <v>4</v>
      </c>
      <c r="G2" s="11" t="s">
        <v>63</v>
      </c>
      <c r="H2" s="11" t="s">
        <v>66</v>
      </c>
      <c r="I2" s="11" t="s">
        <v>69</v>
      </c>
    </row>
    <row r="3" spans="1:9" s="10" customFormat="1" x14ac:dyDescent="0.25">
      <c r="A3" s="10" t="s">
        <v>5</v>
      </c>
      <c r="B3" s="10">
        <f>30/0.1</f>
        <v>300</v>
      </c>
      <c r="C3" s="10" t="s">
        <v>6</v>
      </c>
      <c r="D3" s="10">
        <v>3</v>
      </c>
      <c r="E3" s="10">
        <v>229.89</v>
      </c>
      <c r="F3" s="10" t="s">
        <v>7</v>
      </c>
      <c r="G3" s="10">
        <v>382.9</v>
      </c>
      <c r="H3" s="10">
        <f t="shared" ref="H3:H8" si="0">E3/G3</f>
        <v>0.60039174719247845</v>
      </c>
    </row>
    <row r="4" spans="1:9" s="10" customFormat="1" x14ac:dyDescent="0.25">
      <c r="A4" s="10" t="s">
        <v>5</v>
      </c>
      <c r="B4" s="10">
        <f>30/0.1</f>
        <v>300</v>
      </c>
      <c r="C4" s="10" t="s">
        <v>6</v>
      </c>
      <c r="D4" s="10">
        <v>5</v>
      </c>
      <c r="E4" s="10">
        <v>471.37</v>
      </c>
      <c r="F4" s="10" t="s">
        <v>7</v>
      </c>
      <c r="G4" s="10">
        <v>382.9</v>
      </c>
      <c r="H4" s="10">
        <f t="shared" si="0"/>
        <v>1.2310524941237921</v>
      </c>
    </row>
    <row r="5" spans="1:9" s="10" customFormat="1" x14ac:dyDescent="0.25">
      <c r="A5" s="10" t="s">
        <v>5</v>
      </c>
      <c r="B5" s="10">
        <f>30/0.1</f>
        <v>300</v>
      </c>
      <c r="C5" s="10" t="s">
        <v>6</v>
      </c>
      <c r="D5" s="10">
        <v>7</v>
      </c>
      <c r="E5" s="10">
        <v>2486.88</v>
      </c>
      <c r="F5" s="10" t="s">
        <v>7</v>
      </c>
      <c r="G5" s="10">
        <v>382.9</v>
      </c>
      <c r="H5" s="10">
        <f t="shared" si="0"/>
        <v>6.4948550535387835</v>
      </c>
    </row>
    <row r="6" spans="1:9" s="10" customFormat="1" x14ac:dyDescent="0.25">
      <c r="A6" s="10" t="s">
        <v>5</v>
      </c>
      <c r="B6" s="10">
        <f>30/0.1</f>
        <v>300</v>
      </c>
      <c r="C6" s="10" t="s">
        <v>6</v>
      </c>
      <c r="D6" s="10">
        <v>9</v>
      </c>
      <c r="E6" s="10">
        <v>146111.69</v>
      </c>
      <c r="F6" s="10" t="s">
        <v>7</v>
      </c>
      <c r="G6" s="10">
        <v>382.9</v>
      </c>
      <c r="H6" s="10">
        <f t="shared" si="0"/>
        <v>381.59229563854797</v>
      </c>
    </row>
    <row r="7" spans="1:9" x14ac:dyDescent="0.25">
      <c r="A7" t="s">
        <v>5</v>
      </c>
      <c r="B7" s="9">
        <f>1/40*10^6</f>
        <v>25000</v>
      </c>
      <c r="C7" t="s">
        <v>12</v>
      </c>
      <c r="D7">
        <v>8.25</v>
      </c>
      <c r="E7">
        <v>1535</v>
      </c>
      <c r="F7" t="s">
        <v>13</v>
      </c>
      <c r="G7" s="9">
        <v>253</v>
      </c>
      <c r="H7" s="9">
        <f t="shared" si="0"/>
        <v>6.0671936758893281</v>
      </c>
    </row>
    <row r="8" spans="1:9" x14ac:dyDescent="0.25">
      <c r="A8" t="s">
        <v>5</v>
      </c>
      <c r="B8" s="9">
        <f>0.1/10*10^6</f>
        <v>10000</v>
      </c>
      <c r="C8" t="s">
        <v>10</v>
      </c>
      <c r="D8">
        <v>7</v>
      </c>
      <c r="E8">
        <v>1440.0319999999999</v>
      </c>
      <c r="F8" t="s">
        <v>41</v>
      </c>
      <c r="G8" s="8">
        <v>245</v>
      </c>
      <c r="H8" s="9">
        <f t="shared" si="0"/>
        <v>5.8776816326530605</v>
      </c>
    </row>
    <row r="9" spans="1:9" s="10" customFormat="1" x14ac:dyDescent="0.25">
      <c r="A9" s="10" t="s">
        <v>8</v>
      </c>
      <c r="B9" s="10">
        <f>30/0.1</f>
        <v>300</v>
      </c>
      <c r="C9" s="10" t="s">
        <v>6</v>
      </c>
      <c r="D9" s="10">
        <v>3</v>
      </c>
      <c r="E9" s="10" t="s">
        <v>9</v>
      </c>
      <c r="F9" s="10" t="s">
        <v>7</v>
      </c>
      <c r="G9" s="10">
        <v>146.46</v>
      </c>
    </row>
    <row r="10" spans="1:9" s="10" customFormat="1" x14ac:dyDescent="0.25">
      <c r="A10" s="10" t="s">
        <v>8</v>
      </c>
      <c r="B10" s="10">
        <f>30/0.1</f>
        <v>300</v>
      </c>
      <c r="C10" s="10" t="s">
        <v>6</v>
      </c>
      <c r="D10" s="10">
        <v>5</v>
      </c>
      <c r="E10" s="10">
        <v>302.74</v>
      </c>
      <c r="F10" s="10" t="s">
        <v>7</v>
      </c>
      <c r="G10" s="10">
        <v>146.46</v>
      </c>
      <c r="H10" s="10">
        <f>E10/G10</f>
        <v>2.0670490236241976</v>
      </c>
    </row>
    <row r="11" spans="1:9" s="10" customFormat="1" x14ac:dyDescent="0.25">
      <c r="A11" s="10" t="s">
        <v>8</v>
      </c>
      <c r="B11" s="10">
        <f>30/0.1</f>
        <v>300</v>
      </c>
      <c r="C11" s="10" t="s">
        <v>6</v>
      </c>
      <c r="D11" s="10">
        <v>7</v>
      </c>
      <c r="E11" s="10">
        <v>573.62</v>
      </c>
      <c r="F11" s="10" t="s">
        <v>7</v>
      </c>
      <c r="G11" s="10">
        <v>146.46</v>
      </c>
      <c r="H11" s="10">
        <f>E11/G11</f>
        <v>3.9165642496244706</v>
      </c>
    </row>
    <row r="12" spans="1:9" s="10" customFormat="1" x14ac:dyDescent="0.25">
      <c r="A12" s="10" t="s">
        <v>8</v>
      </c>
      <c r="B12" s="10">
        <f>30/0.1</f>
        <v>300</v>
      </c>
      <c r="C12" s="10" t="s">
        <v>6</v>
      </c>
      <c r="D12" s="10">
        <v>9</v>
      </c>
      <c r="E12" s="10">
        <v>26168.85</v>
      </c>
      <c r="F12" s="10" t="s">
        <v>7</v>
      </c>
      <c r="G12" s="10">
        <v>146.46</v>
      </c>
      <c r="H12" s="10">
        <f>E12/G12</f>
        <v>178.67574764440801</v>
      </c>
    </row>
    <row r="13" spans="1:9" x14ac:dyDescent="0.25">
      <c r="A13" t="s">
        <v>8</v>
      </c>
      <c r="B13" s="9">
        <f>1/40*10^6</f>
        <v>25000</v>
      </c>
      <c r="C13" t="s">
        <v>12</v>
      </c>
      <c r="D13">
        <v>8.25</v>
      </c>
      <c r="E13">
        <v>20</v>
      </c>
      <c r="F13" t="s">
        <v>13</v>
      </c>
      <c r="G13">
        <v>29</v>
      </c>
      <c r="H13" s="9">
        <f>E13/G13</f>
        <v>0.68965517241379315</v>
      </c>
    </row>
    <row r="14" spans="1:9" x14ac:dyDescent="0.25">
      <c r="A14" t="s">
        <v>8</v>
      </c>
      <c r="B14" s="9">
        <f>0.1/10*10^6</f>
        <v>10000</v>
      </c>
      <c r="C14" t="s">
        <v>10</v>
      </c>
      <c r="D14">
        <v>7</v>
      </c>
      <c r="E14">
        <v>50.6</v>
      </c>
      <c r="F14" t="s">
        <v>41</v>
      </c>
      <c r="G14">
        <v>23.6</v>
      </c>
      <c r="H14" s="9">
        <f>E14/G14</f>
        <v>2.1440677966101696</v>
      </c>
    </row>
    <row r="15" spans="1:9" x14ac:dyDescent="0.25">
      <c r="A15" t="s">
        <v>8</v>
      </c>
      <c r="B15">
        <f>5/10*10^6</f>
        <v>500000</v>
      </c>
      <c r="C15" t="s">
        <v>48</v>
      </c>
      <c r="D15">
        <v>1</v>
      </c>
      <c r="E15">
        <v>0.752</v>
      </c>
      <c r="F15" t="s">
        <v>55</v>
      </c>
      <c r="G15" s="7" t="s">
        <v>64</v>
      </c>
      <c r="H15" s="9"/>
    </row>
    <row r="16" spans="1:9" x14ac:dyDescent="0.25">
      <c r="A16" t="s">
        <v>8</v>
      </c>
      <c r="B16" s="9">
        <f>5/10*10^6</f>
        <v>500000</v>
      </c>
      <c r="C16" t="s">
        <v>49</v>
      </c>
      <c r="D16">
        <v>10.1</v>
      </c>
      <c r="E16">
        <v>544</v>
      </c>
      <c r="F16" t="s">
        <v>50</v>
      </c>
      <c r="G16" t="s">
        <v>64</v>
      </c>
      <c r="H16" s="9"/>
    </row>
    <row r="17" spans="1:9" x14ac:dyDescent="0.25">
      <c r="A17" t="s">
        <v>46</v>
      </c>
      <c r="B17">
        <f>1/40*10^6</f>
        <v>25000</v>
      </c>
      <c r="C17" t="s">
        <v>12</v>
      </c>
      <c r="D17">
        <v>8.25</v>
      </c>
      <c r="E17">
        <v>75</v>
      </c>
      <c r="F17" t="s">
        <v>13</v>
      </c>
      <c r="G17">
        <v>24</v>
      </c>
      <c r="H17" s="9">
        <f>E17/G17</f>
        <v>3.125</v>
      </c>
    </row>
    <row r="18" spans="1:9" x14ac:dyDescent="0.25">
      <c r="A18" t="s">
        <v>47</v>
      </c>
      <c r="B18">
        <f>1/40*10^6</f>
        <v>25000</v>
      </c>
      <c r="C18" t="s">
        <v>12</v>
      </c>
      <c r="D18">
        <v>8.25</v>
      </c>
      <c r="E18">
        <v>174</v>
      </c>
      <c r="F18" t="s">
        <v>13</v>
      </c>
      <c r="G18">
        <v>78</v>
      </c>
      <c r="H18" s="9">
        <f>E18/G18</f>
        <v>2.2307692307692308</v>
      </c>
    </row>
    <row r="19" spans="1:9" s="10" customFormat="1" x14ac:dyDescent="0.25">
      <c r="A19" s="10" t="s">
        <v>67</v>
      </c>
      <c r="B19" s="10">
        <f>40/0.1</f>
        <v>400</v>
      </c>
      <c r="C19" s="10" t="s">
        <v>6</v>
      </c>
      <c r="D19" s="10">
        <v>3</v>
      </c>
      <c r="E19" s="10">
        <v>2969.14</v>
      </c>
      <c r="F19" s="10" t="s">
        <v>7</v>
      </c>
      <c r="G19" s="10">
        <f>AVERAGE(0.059,0.078)</f>
        <v>6.8500000000000005E-2</v>
      </c>
      <c r="H19" s="10">
        <f>E19/G19</f>
        <v>43345.109489051087</v>
      </c>
    </row>
    <row r="20" spans="1:9" s="10" customFormat="1" x14ac:dyDescent="0.25">
      <c r="A20" s="10" t="s">
        <v>67</v>
      </c>
      <c r="B20" s="10">
        <f>40/0.1</f>
        <v>400</v>
      </c>
      <c r="C20" s="10" t="s">
        <v>6</v>
      </c>
      <c r="D20" s="10">
        <v>5</v>
      </c>
      <c r="E20" s="10">
        <v>3521.11</v>
      </c>
      <c r="F20" s="10" t="s">
        <v>7</v>
      </c>
      <c r="G20" s="10">
        <f>AVERAGE(0.059,0.078)</f>
        <v>6.8500000000000005E-2</v>
      </c>
      <c r="H20" s="10">
        <f>E20/G20</f>
        <v>51403.065693430653</v>
      </c>
    </row>
    <row r="21" spans="1:9" s="10" customFormat="1" x14ac:dyDescent="0.25">
      <c r="A21" s="10" t="s">
        <v>67</v>
      </c>
      <c r="B21" s="10">
        <f>40/0.1</f>
        <v>400</v>
      </c>
      <c r="C21" s="10" t="s">
        <v>6</v>
      </c>
      <c r="D21" s="10">
        <v>7</v>
      </c>
      <c r="E21" s="10">
        <v>4007.12</v>
      </c>
      <c r="F21" s="10" t="s">
        <v>7</v>
      </c>
      <c r="G21" s="10">
        <f>AVERAGE(0.059,0.078)</f>
        <v>6.8500000000000005E-2</v>
      </c>
      <c r="H21" s="10">
        <f t="shared" ref="H21:H28" si="1">E21/G21</f>
        <v>58498.102189781013</v>
      </c>
    </row>
    <row r="22" spans="1:9" s="10" customFormat="1" x14ac:dyDescent="0.25">
      <c r="A22" s="10" t="s">
        <v>67</v>
      </c>
      <c r="B22" s="10">
        <f>40/0.1</f>
        <v>400</v>
      </c>
      <c r="C22" s="10" t="s">
        <v>6</v>
      </c>
      <c r="D22" s="10">
        <v>9</v>
      </c>
      <c r="E22" s="10">
        <v>3674.09</v>
      </c>
      <c r="F22" s="10" t="s">
        <v>7</v>
      </c>
      <c r="G22" s="10">
        <f>AVERAGE(0.059,0.078)</f>
        <v>6.8500000000000005E-2</v>
      </c>
      <c r="H22" s="10">
        <f t="shared" si="1"/>
        <v>53636.350364963502</v>
      </c>
    </row>
    <row r="23" spans="1:9" x14ac:dyDescent="0.25">
      <c r="A23" t="s">
        <v>60</v>
      </c>
      <c r="B23" s="9">
        <f>1/20*10^6</f>
        <v>50000</v>
      </c>
      <c r="C23" t="s">
        <v>6</v>
      </c>
      <c r="D23">
        <v>6.5</v>
      </c>
      <c r="E23">
        <v>3724</v>
      </c>
      <c r="F23" t="s">
        <v>59</v>
      </c>
      <c r="G23" s="9">
        <v>97.42</v>
      </c>
      <c r="H23" s="9">
        <f t="shared" si="1"/>
        <v>38.226236912338329</v>
      </c>
      <c r="I23" t="s">
        <v>68</v>
      </c>
    </row>
    <row r="24" spans="1:9" s="10" customFormat="1" x14ac:dyDescent="0.25">
      <c r="A24" s="10" t="s">
        <v>60</v>
      </c>
      <c r="B24" s="10">
        <f>30/0.1</f>
        <v>300</v>
      </c>
      <c r="C24" s="10" t="s">
        <v>6</v>
      </c>
      <c r="D24" s="10">
        <v>3</v>
      </c>
      <c r="E24" s="10">
        <v>6740.15</v>
      </c>
      <c r="F24" s="10" t="s">
        <v>7</v>
      </c>
      <c r="G24" s="10">
        <v>50.161999999999999</v>
      </c>
      <c r="H24" s="10">
        <f t="shared" si="1"/>
        <v>134.36764881783023</v>
      </c>
    </row>
    <row r="25" spans="1:9" s="10" customFormat="1" x14ac:dyDescent="0.25">
      <c r="A25" s="10" t="s">
        <v>60</v>
      </c>
      <c r="B25" s="10">
        <f>30/0.1</f>
        <v>300</v>
      </c>
      <c r="C25" s="10" t="s">
        <v>6</v>
      </c>
      <c r="D25" s="10">
        <v>5</v>
      </c>
      <c r="E25" s="10">
        <v>17749.39</v>
      </c>
      <c r="F25" s="10" t="s">
        <v>7</v>
      </c>
      <c r="G25" s="10">
        <v>50.161999999999999</v>
      </c>
      <c r="H25" s="10">
        <f t="shared" si="1"/>
        <v>353.8413540129979</v>
      </c>
    </row>
    <row r="26" spans="1:9" s="10" customFormat="1" x14ac:dyDescent="0.25">
      <c r="A26" s="10" t="s">
        <v>60</v>
      </c>
      <c r="B26" s="10">
        <f>30/0.1</f>
        <v>300</v>
      </c>
      <c r="C26" s="10" t="s">
        <v>6</v>
      </c>
      <c r="D26" s="10">
        <v>7</v>
      </c>
      <c r="E26" s="10">
        <v>21473.27</v>
      </c>
      <c r="F26" s="10" t="s">
        <v>7</v>
      </c>
      <c r="G26" s="10">
        <v>50.161999999999999</v>
      </c>
      <c r="H26" s="10">
        <f t="shared" si="1"/>
        <v>428.07842590008374</v>
      </c>
    </row>
    <row r="27" spans="1:9" s="10" customFormat="1" x14ac:dyDescent="0.25">
      <c r="A27" s="10" t="s">
        <v>60</v>
      </c>
      <c r="B27" s="10">
        <f>30/0.1</f>
        <v>300</v>
      </c>
      <c r="C27" s="10" t="s">
        <v>6</v>
      </c>
      <c r="D27" s="10">
        <v>9</v>
      </c>
      <c r="E27" s="10">
        <v>22894.86</v>
      </c>
      <c r="F27" s="10" t="s">
        <v>7</v>
      </c>
      <c r="G27" s="10">
        <v>50.161999999999999</v>
      </c>
      <c r="H27" s="10">
        <f t="shared" si="1"/>
        <v>456.41840436984171</v>
      </c>
    </row>
    <row r="28" spans="1:9" x14ac:dyDescent="0.25">
      <c r="A28" s="9" t="s">
        <v>60</v>
      </c>
      <c r="B28" s="9">
        <f>0.1/30*10^6</f>
        <v>3333.3333333333335</v>
      </c>
      <c r="C28" s="9" t="s">
        <v>6</v>
      </c>
      <c r="D28">
        <v>5.25</v>
      </c>
      <c r="E28">
        <f>1/(0.03/30*0.1/0.97)</f>
        <v>9700</v>
      </c>
      <c r="F28" s="9" t="s">
        <v>61</v>
      </c>
      <c r="G28" s="9">
        <v>31.82</v>
      </c>
      <c r="H28" s="9">
        <f t="shared" si="1"/>
        <v>304.83972344437461</v>
      </c>
      <c r="I28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D6" sqref="D6"/>
    </sheetView>
  </sheetViews>
  <sheetFormatPr defaultRowHeight="15" x14ac:dyDescent="0.25"/>
  <cols>
    <col min="1" max="1" width="14.7109375" bestFit="1" customWidth="1"/>
    <col min="2" max="2" width="15.28515625" bestFit="1" customWidth="1"/>
    <col min="3" max="3" width="16.42578125" bestFit="1" customWidth="1"/>
  </cols>
  <sheetData>
    <row r="1" spans="1:14" x14ac:dyDescent="0.25">
      <c r="A1" t="s">
        <v>56</v>
      </c>
      <c r="B1" t="s">
        <v>57</v>
      </c>
      <c r="C1" t="s">
        <v>58</v>
      </c>
      <c r="D1" t="s">
        <v>11</v>
      </c>
      <c r="F1" t="s">
        <v>16</v>
      </c>
    </row>
    <row r="2" spans="1:14" ht="15.75" thickBot="1" x14ac:dyDescent="0.3">
      <c r="A2" s="5">
        <v>1.395E-9</v>
      </c>
      <c r="B2" s="5">
        <v>5.1799999999999999E-9</v>
      </c>
      <c r="C2" s="5">
        <f>A2/1000</f>
        <v>1.395E-12</v>
      </c>
      <c r="D2" s="6">
        <f>B2/C2</f>
        <v>3713.2616487455198</v>
      </c>
    </row>
    <row r="3" spans="1:14" x14ac:dyDescent="0.25">
      <c r="A3" s="5">
        <v>1.469E-10</v>
      </c>
      <c r="B3" s="5">
        <v>5.2800000000000004E-10</v>
      </c>
      <c r="C3" s="5">
        <f>A3/1000</f>
        <v>1.4690000000000001E-13</v>
      </c>
      <c r="D3" s="6">
        <f>B3/C3</f>
        <v>3594.28182437032</v>
      </c>
      <c r="F3" s="4" t="s">
        <v>17</v>
      </c>
      <c r="G3" s="4"/>
    </row>
    <row r="4" spans="1:14" x14ac:dyDescent="0.25">
      <c r="A4" s="5">
        <v>1.822E-11</v>
      </c>
      <c r="B4" s="5">
        <v>5.5600000000000001E-11</v>
      </c>
      <c r="C4" s="5">
        <f>A4/1000</f>
        <v>1.822E-14</v>
      </c>
      <c r="D4" s="6">
        <f>B4/C4</f>
        <v>3051.5916575192095</v>
      </c>
      <c r="F4" s="1" t="s">
        <v>18</v>
      </c>
      <c r="G4" s="1">
        <v>0.99999926963558483</v>
      </c>
    </row>
    <row r="5" spans="1:14" x14ac:dyDescent="0.25">
      <c r="F5" s="1" t="s">
        <v>19</v>
      </c>
      <c r="G5" s="1">
        <v>0.99999853927170312</v>
      </c>
    </row>
    <row r="6" spans="1:14" x14ac:dyDescent="0.25">
      <c r="D6" s="6"/>
      <c r="F6" s="1" t="s">
        <v>20</v>
      </c>
      <c r="G6" s="1">
        <v>0.99999707854340625</v>
      </c>
    </row>
    <row r="7" spans="1:14" x14ac:dyDescent="0.25">
      <c r="F7" s="1" t="s">
        <v>21</v>
      </c>
      <c r="G7" s="1">
        <v>4.8406511408979136E-12</v>
      </c>
    </row>
    <row r="8" spans="1:14" ht="15.75" thickBot="1" x14ac:dyDescent="0.3">
      <c r="F8" s="2" t="s">
        <v>22</v>
      </c>
      <c r="G8" s="2">
        <v>3</v>
      </c>
    </row>
    <row r="10" spans="1:14" ht="15.75" thickBot="1" x14ac:dyDescent="0.3">
      <c r="F10" t="s">
        <v>23</v>
      </c>
    </row>
    <row r="11" spans="1:14" x14ac:dyDescent="0.25">
      <c r="F11" s="3"/>
      <c r="G11" s="3" t="s">
        <v>28</v>
      </c>
      <c r="H11" s="3" t="s">
        <v>29</v>
      </c>
      <c r="I11" s="3" t="s">
        <v>30</v>
      </c>
      <c r="J11" s="3" t="s">
        <v>31</v>
      </c>
      <c r="K11" s="3" t="s">
        <v>32</v>
      </c>
    </row>
    <row r="12" spans="1:14" x14ac:dyDescent="0.25">
      <c r="F12" s="1" t="s">
        <v>24</v>
      </c>
      <c r="G12" s="1">
        <v>1</v>
      </c>
      <c r="H12" s="1">
        <v>1.6041223608096529E-17</v>
      </c>
      <c r="I12" s="1">
        <v>1.6041223608096529E-17</v>
      </c>
      <c r="J12" s="1">
        <v>684589.0104526967</v>
      </c>
      <c r="K12" s="1">
        <v>7.6942262009724945E-4</v>
      </c>
    </row>
    <row r="13" spans="1:14" x14ac:dyDescent="0.25">
      <c r="F13" s="1" t="s">
        <v>25</v>
      </c>
      <c r="G13" s="1">
        <v>1</v>
      </c>
      <c r="H13" s="1">
        <v>2.3431903467876272E-23</v>
      </c>
      <c r="I13" s="1">
        <v>2.3431903467876272E-23</v>
      </c>
      <c r="J13" s="1"/>
      <c r="K13" s="1"/>
    </row>
    <row r="14" spans="1:14" ht="15.75" thickBot="1" x14ac:dyDescent="0.3">
      <c r="F14" s="2" t="s">
        <v>26</v>
      </c>
      <c r="G14" s="2">
        <v>2</v>
      </c>
      <c r="H14" s="2">
        <v>1.6041247039999997E-17</v>
      </c>
      <c r="I14" s="2"/>
      <c r="J14" s="2"/>
      <c r="K14" s="2"/>
    </row>
    <row r="15" spans="1:14" ht="15.75" thickBot="1" x14ac:dyDescent="0.3"/>
    <row r="16" spans="1:14" x14ac:dyDescent="0.25">
      <c r="F16" s="3"/>
      <c r="G16" s="3" t="s">
        <v>33</v>
      </c>
      <c r="H16" s="3" t="s">
        <v>21</v>
      </c>
      <c r="I16" s="3" t="s">
        <v>34</v>
      </c>
      <c r="J16" s="3" t="s">
        <v>35</v>
      </c>
      <c r="K16" s="3" t="s">
        <v>36</v>
      </c>
      <c r="L16" s="3" t="s">
        <v>37</v>
      </c>
      <c r="M16" s="3" t="s">
        <v>38</v>
      </c>
      <c r="N16" s="3" t="s">
        <v>39</v>
      </c>
    </row>
    <row r="17" spans="6:14" x14ac:dyDescent="0.25">
      <c r="F17" s="1" t="s">
        <v>27</v>
      </c>
      <c r="G17" s="1">
        <v>-1.549705240455168E-11</v>
      </c>
      <c r="H17" s="1">
        <v>3.6454815285820572E-12</v>
      </c>
      <c r="I17" s="1">
        <v>-4.2510302913479299</v>
      </c>
      <c r="J17" s="1">
        <v>0.14708248777795169</v>
      </c>
      <c r="K17" s="1">
        <v>-6.1817287068658424E-11</v>
      </c>
      <c r="L17" s="1">
        <v>3.0823182259555064E-11</v>
      </c>
      <c r="M17" s="1">
        <v>-6.1817287068658424E-11</v>
      </c>
      <c r="N17" s="1">
        <v>3.0823182259555064E-11</v>
      </c>
    </row>
    <row r="18" spans="6:14" ht="15.75" thickBot="1" x14ac:dyDescent="0.3">
      <c r="F18" s="2" t="s">
        <v>40</v>
      </c>
      <c r="G18" s="2">
        <v>3724.1309368597631</v>
      </c>
      <c r="H18" s="2">
        <v>4.5010100260851598</v>
      </c>
      <c r="I18" s="2">
        <v>827.39894274327969</v>
      </c>
      <c r="J18" s="2">
        <v>7.6942262009724934E-4</v>
      </c>
      <c r="K18" s="2">
        <v>3666.9401819487498</v>
      </c>
      <c r="L18" s="2">
        <v>3781.3216917707764</v>
      </c>
      <c r="M18" s="2">
        <v>3666.9401819487498</v>
      </c>
      <c r="N18" s="2">
        <v>3781.3216917707764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1" workbookViewId="0">
      <selection activeCell="E22" sqref="E22"/>
    </sheetView>
  </sheetViews>
  <sheetFormatPr defaultRowHeight="15" x14ac:dyDescent="0.25"/>
  <cols>
    <col min="1" max="1" width="15.28515625" bestFit="1" customWidth="1"/>
    <col min="2" max="2" width="16" bestFit="1" customWidth="1"/>
    <col min="3" max="3" width="14.5703125" bestFit="1" customWidth="1"/>
    <col min="4" max="4" width="18" bestFit="1" customWidth="1"/>
  </cols>
  <sheetData>
    <row r="1" spans="1:9" x14ac:dyDescent="0.25">
      <c r="A1" t="s">
        <v>15</v>
      </c>
      <c r="B1" t="s">
        <v>14</v>
      </c>
      <c r="C1" t="s">
        <v>4</v>
      </c>
      <c r="D1" t="s">
        <v>3</v>
      </c>
    </row>
    <row r="2" spans="1:9" x14ac:dyDescent="0.25">
      <c r="A2">
        <v>0.71273874999999998</v>
      </c>
      <c r="B2">
        <v>880.67380000000003</v>
      </c>
      <c r="C2" t="s">
        <v>42</v>
      </c>
      <c r="D2" t="s">
        <v>16</v>
      </c>
      <c r="E2" t="s">
        <v>44</v>
      </c>
    </row>
    <row r="3" spans="1:9" ht="15.75" thickBot="1" x14ac:dyDescent="0.3">
      <c r="A3">
        <v>2.7491457000000001</v>
      </c>
      <c r="B3">
        <v>4701.3890000000001</v>
      </c>
      <c r="C3" t="s">
        <v>42</v>
      </c>
    </row>
    <row r="4" spans="1:9" x14ac:dyDescent="0.25">
      <c r="A4">
        <v>6.4775114</v>
      </c>
      <c r="B4">
        <v>9340.4390000000003</v>
      </c>
      <c r="C4" t="s">
        <v>42</v>
      </c>
      <c r="D4" s="4" t="s">
        <v>17</v>
      </c>
      <c r="E4" s="4"/>
    </row>
    <row r="5" spans="1:9" x14ac:dyDescent="0.25">
      <c r="A5">
        <v>7.4571753000000003</v>
      </c>
      <c r="B5">
        <v>233.41942</v>
      </c>
      <c r="C5" t="s">
        <v>43</v>
      </c>
      <c r="D5" s="1" t="s">
        <v>18</v>
      </c>
      <c r="E5" s="1">
        <v>0.99372706491098139</v>
      </c>
    </row>
    <row r="6" spans="1:9" x14ac:dyDescent="0.25">
      <c r="A6">
        <v>20.685638000000001</v>
      </c>
      <c r="B6">
        <v>899.29269999999997</v>
      </c>
      <c r="C6" t="s">
        <v>43</v>
      </c>
      <c r="D6" s="1" t="s">
        <v>19</v>
      </c>
      <c r="E6" s="1">
        <v>0.98749347953659372</v>
      </c>
    </row>
    <row r="7" spans="1:9" x14ac:dyDescent="0.25">
      <c r="A7">
        <v>32.391185999999998</v>
      </c>
      <c r="B7">
        <v>1714.5220999999999</v>
      </c>
      <c r="C7" t="s">
        <v>43</v>
      </c>
      <c r="D7" s="1" t="s">
        <v>20</v>
      </c>
      <c r="E7" s="1">
        <v>0.97498695907318744</v>
      </c>
    </row>
    <row r="8" spans="1:9" x14ac:dyDescent="0.25">
      <c r="A8">
        <v>44.803916999999998</v>
      </c>
      <c r="B8">
        <v>2479.904</v>
      </c>
      <c r="C8" t="s">
        <v>43</v>
      </c>
      <c r="D8" s="1" t="s">
        <v>21</v>
      </c>
      <c r="E8" s="1">
        <v>670.02005546883538</v>
      </c>
    </row>
    <row r="9" spans="1:9" ht="15.75" thickBot="1" x14ac:dyDescent="0.3">
      <c r="A9">
        <v>67.828575000000001</v>
      </c>
      <c r="B9">
        <v>3192.3667</v>
      </c>
      <c r="C9" t="s">
        <v>43</v>
      </c>
      <c r="D9" s="2" t="s">
        <v>22</v>
      </c>
      <c r="E9" s="2">
        <v>3</v>
      </c>
    </row>
    <row r="11" spans="1:9" ht="15.75" thickBot="1" x14ac:dyDescent="0.3">
      <c r="D11" t="s">
        <v>23</v>
      </c>
    </row>
    <row r="12" spans="1:9" x14ac:dyDescent="0.25">
      <c r="D12" s="3"/>
      <c r="E12" s="3" t="s">
        <v>28</v>
      </c>
      <c r="F12" s="3" t="s">
        <v>29</v>
      </c>
      <c r="G12" s="3" t="s">
        <v>30</v>
      </c>
      <c r="H12" s="3" t="s">
        <v>31</v>
      </c>
      <c r="I12" s="3" t="s">
        <v>32</v>
      </c>
    </row>
    <row r="13" spans="1:9" x14ac:dyDescent="0.25">
      <c r="D13" s="1" t="s">
        <v>24</v>
      </c>
      <c r="E13" s="1">
        <v>1</v>
      </c>
      <c r="F13" s="1">
        <v>35446498.718983568</v>
      </c>
      <c r="G13" s="1">
        <v>35446498.718983568</v>
      </c>
      <c r="H13" s="1">
        <v>78.958290791269491</v>
      </c>
      <c r="I13" s="1">
        <v>7.1344057367496438E-2</v>
      </c>
    </row>
    <row r="14" spans="1:9" x14ac:dyDescent="0.25">
      <c r="D14" s="1" t="s">
        <v>25</v>
      </c>
      <c r="E14" s="1">
        <v>1</v>
      </c>
      <c r="F14" s="1">
        <v>448926.87473046122</v>
      </c>
      <c r="G14" s="1">
        <v>448926.87473046122</v>
      </c>
      <c r="H14" s="1"/>
      <c r="I14" s="1"/>
    </row>
    <row r="15" spans="1:9" ht="15.75" thickBot="1" x14ac:dyDescent="0.3">
      <c r="D15" s="2" t="s">
        <v>26</v>
      </c>
      <c r="E15" s="2">
        <v>2</v>
      </c>
      <c r="F15" s="2">
        <v>35895425.593714029</v>
      </c>
      <c r="G15" s="2"/>
      <c r="H15" s="2"/>
      <c r="I15" s="2"/>
    </row>
    <row r="16" spans="1:9" ht="15.75" thickBot="1" x14ac:dyDescent="0.3"/>
    <row r="17" spans="4:12" x14ac:dyDescent="0.25">
      <c r="D17" s="3"/>
      <c r="E17" s="3" t="s">
        <v>33</v>
      </c>
      <c r="F17" s="3" t="s">
        <v>21</v>
      </c>
      <c r="G17" s="3" t="s">
        <v>34</v>
      </c>
      <c r="H17" s="3" t="s">
        <v>35</v>
      </c>
      <c r="I17" s="3" t="s">
        <v>36</v>
      </c>
      <c r="J17" s="3" t="s">
        <v>37</v>
      </c>
      <c r="K17" s="3" t="s">
        <v>38</v>
      </c>
      <c r="L17" s="3" t="s">
        <v>39</v>
      </c>
    </row>
    <row r="18" spans="4:12" x14ac:dyDescent="0.25">
      <c r="D18" s="1" t="s">
        <v>27</v>
      </c>
      <c r="E18" s="1">
        <v>203.1510841687932</v>
      </c>
      <c r="F18" s="1">
        <v>661.76175148636355</v>
      </c>
      <c r="G18" s="1">
        <v>0.30698523103292319</v>
      </c>
      <c r="H18" s="1">
        <v>0.81038096784953007</v>
      </c>
      <c r="I18" s="1">
        <v>-8205.3292167865075</v>
      </c>
      <c r="J18" s="1">
        <v>8611.6313851240957</v>
      </c>
      <c r="K18" s="1">
        <v>-8205.3292167865075</v>
      </c>
      <c r="L18" s="1">
        <v>8611.6313851240957</v>
      </c>
    </row>
    <row r="19" spans="4:12" ht="15.75" thickBot="1" x14ac:dyDescent="0.3">
      <c r="D19" s="2" t="s">
        <v>40</v>
      </c>
      <c r="E19" s="2">
        <v>1440.0320465648442</v>
      </c>
      <c r="F19" s="2">
        <v>162.05904962787781</v>
      </c>
      <c r="G19" s="2">
        <v>8.8858477812344656</v>
      </c>
      <c r="H19" s="2">
        <v>7.1344057367496438E-2</v>
      </c>
      <c r="I19" s="2">
        <v>-619.12341735686869</v>
      </c>
      <c r="J19" s="2">
        <v>3499.1875104865571</v>
      </c>
      <c r="K19" s="2">
        <v>-619.12341735686869</v>
      </c>
      <c r="L19" s="2">
        <v>3499.1875104865571</v>
      </c>
    </row>
    <row r="21" spans="4:12" x14ac:dyDescent="0.25">
      <c r="D21" t="s">
        <v>16</v>
      </c>
      <c r="E21" t="s">
        <v>45</v>
      </c>
    </row>
    <row r="22" spans="4:12" ht="15.75" thickBot="1" x14ac:dyDescent="0.3"/>
    <row r="23" spans="4:12" x14ac:dyDescent="0.25">
      <c r="D23" s="4" t="s">
        <v>17</v>
      </c>
      <c r="E23" s="4"/>
    </row>
    <row r="24" spans="4:12" x14ac:dyDescent="0.25">
      <c r="D24" s="1" t="s">
        <v>18</v>
      </c>
      <c r="E24" s="1">
        <v>0.98756025859679031</v>
      </c>
    </row>
    <row r="25" spans="4:12" x14ac:dyDescent="0.25">
      <c r="D25" s="1" t="s">
        <v>19</v>
      </c>
      <c r="E25" s="1">
        <v>0.97527526435975931</v>
      </c>
    </row>
    <row r="26" spans="4:12" x14ac:dyDescent="0.25">
      <c r="D26" s="1" t="s">
        <v>20</v>
      </c>
      <c r="E26" s="1">
        <v>0.96703368581301241</v>
      </c>
    </row>
    <row r="27" spans="4:12" x14ac:dyDescent="0.25">
      <c r="D27" s="1" t="s">
        <v>21</v>
      </c>
      <c r="E27" s="1">
        <v>215.3596181097262</v>
      </c>
    </row>
    <row r="28" spans="4:12" ht="15.75" thickBot="1" x14ac:dyDescent="0.3">
      <c r="D28" s="2" t="s">
        <v>22</v>
      </c>
      <c r="E28" s="2">
        <v>5</v>
      </c>
    </row>
    <row r="30" spans="4:12" ht="15.75" thickBot="1" x14ac:dyDescent="0.3">
      <c r="D30" t="s">
        <v>23</v>
      </c>
    </row>
    <row r="31" spans="4:12" x14ac:dyDescent="0.25">
      <c r="D31" s="3"/>
      <c r="E31" s="3" t="s">
        <v>28</v>
      </c>
      <c r="F31" s="3" t="s">
        <v>29</v>
      </c>
      <c r="G31" s="3" t="s">
        <v>30</v>
      </c>
      <c r="H31" s="3" t="s">
        <v>31</v>
      </c>
      <c r="I31" s="3" t="s">
        <v>32</v>
      </c>
    </row>
    <row r="32" spans="4:12" x14ac:dyDescent="0.25">
      <c r="D32" s="1" t="s">
        <v>24</v>
      </c>
      <c r="E32" s="1">
        <v>1</v>
      </c>
      <c r="F32" s="1">
        <v>5488394.9020617828</v>
      </c>
      <c r="G32" s="1">
        <v>5488394.9020617828</v>
      </c>
      <c r="H32" s="1">
        <v>118.33597882103781</v>
      </c>
      <c r="I32" s="1">
        <v>1.6624127011823481E-3</v>
      </c>
    </row>
    <row r="33" spans="4:12" x14ac:dyDescent="0.25">
      <c r="D33" s="1" t="s">
        <v>25</v>
      </c>
      <c r="E33" s="1">
        <v>3</v>
      </c>
      <c r="F33" s="1">
        <v>139139.29533710133</v>
      </c>
      <c r="G33" s="1">
        <v>46379.765112367109</v>
      </c>
      <c r="H33" s="1"/>
      <c r="I33" s="1"/>
    </row>
    <row r="34" spans="4:12" ht="15.75" thickBot="1" x14ac:dyDescent="0.3">
      <c r="D34" s="2" t="s">
        <v>26</v>
      </c>
      <c r="E34" s="2">
        <v>4</v>
      </c>
      <c r="F34" s="2">
        <v>5627534.1973988842</v>
      </c>
      <c r="G34" s="2"/>
      <c r="H34" s="2"/>
      <c r="I34" s="2"/>
    </row>
    <row r="35" spans="4:12" ht="15.75" thickBot="1" x14ac:dyDescent="0.3"/>
    <row r="36" spans="4:12" x14ac:dyDescent="0.25">
      <c r="D36" s="3"/>
      <c r="E36" s="3" t="s">
        <v>33</v>
      </c>
      <c r="F36" s="3" t="s">
        <v>21</v>
      </c>
      <c r="G36" s="3" t="s">
        <v>34</v>
      </c>
      <c r="H36" s="3" t="s">
        <v>35</v>
      </c>
      <c r="I36" s="3" t="s">
        <v>36</v>
      </c>
      <c r="J36" s="3" t="s">
        <v>37</v>
      </c>
      <c r="K36" s="3" t="s">
        <v>38</v>
      </c>
      <c r="L36" s="3" t="s">
        <v>39</v>
      </c>
    </row>
    <row r="37" spans="4:12" x14ac:dyDescent="0.25">
      <c r="D37" s="1" t="s">
        <v>27</v>
      </c>
      <c r="E37" s="1">
        <v>-48.596631511334635</v>
      </c>
      <c r="F37" s="1">
        <v>187.69544570469571</v>
      </c>
      <c r="G37" s="1">
        <v>-0.2589121506325332</v>
      </c>
      <c r="H37" s="1">
        <v>0.81245177086688103</v>
      </c>
      <c r="I37" s="1">
        <v>-645.92730921282259</v>
      </c>
      <c r="J37" s="1">
        <v>548.73404619015332</v>
      </c>
      <c r="K37" s="1">
        <v>-645.92730921282259</v>
      </c>
      <c r="L37" s="1">
        <v>548.73404619015332</v>
      </c>
    </row>
    <row r="38" spans="4:12" ht="15.75" thickBot="1" x14ac:dyDescent="0.3">
      <c r="D38" s="2" t="s">
        <v>40</v>
      </c>
      <c r="E38" s="2">
        <v>50.601522337114382</v>
      </c>
      <c r="F38" s="2">
        <v>4.6516301737341976</v>
      </c>
      <c r="G38" s="2">
        <v>10.878234177523384</v>
      </c>
      <c r="H38" s="2">
        <v>1.6624127011823466E-3</v>
      </c>
      <c r="I38" s="2">
        <v>35.797959077167768</v>
      </c>
      <c r="J38" s="2">
        <v>65.405085597061003</v>
      </c>
      <c r="K38" s="2">
        <v>35.797959077167768</v>
      </c>
      <c r="L38" s="2">
        <v>65.405085597061003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H19" sqref="H19"/>
    </sheetView>
  </sheetViews>
  <sheetFormatPr defaultRowHeight="15" x14ac:dyDescent="0.25"/>
  <cols>
    <col min="1" max="1" width="15.28515625" bestFit="1" customWidth="1"/>
    <col min="2" max="2" width="22.5703125" bestFit="1" customWidth="1"/>
    <col min="3" max="3" width="14.140625" bestFit="1" customWidth="1"/>
  </cols>
  <sheetData>
    <row r="1" spans="1:5" x14ac:dyDescent="0.25">
      <c r="A1" t="s">
        <v>52</v>
      </c>
      <c r="B1" t="s">
        <v>53</v>
      </c>
      <c r="C1" t="s">
        <v>51</v>
      </c>
      <c r="D1" t="s">
        <v>2</v>
      </c>
      <c r="E1" t="s">
        <v>11</v>
      </c>
    </row>
    <row r="2" spans="1:5" x14ac:dyDescent="0.25">
      <c r="A2">
        <v>0.2</v>
      </c>
      <c r="B2">
        <v>6.0000000000000001E-3</v>
      </c>
      <c r="C2">
        <f>(A2-B2)*10/5</f>
        <v>0.38800000000000001</v>
      </c>
      <c r="D2">
        <v>11.4</v>
      </c>
      <c r="E2">
        <f>C2/B2</f>
        <v>64.666666666666671</v>
      </c>
    </row>
    <row r="3" spans="1:5" x14ac:dyDescent="0.25">
      <c r="A3">
        <v>0.4</v>
      </c>
      <c r="B3">
        <v>4.0000000000000001E-3</v>
      </c>
      <c r="C3">
        <f t="shared" ref="C3:C8" si="0">(A3-B3)*10/5</f>
        <v>0.79200000000000004</v>
      </c>
      <c r="D3">
        <v>10.8</v>
      </c>
      <c r="E3">
        <f t="shared" ref="E3:E8" si="1">C3/B3</f>
        <v>198</v>
      </c>
    </row>
    <row r="4" spans="1:5" x14ac:dyDescent="0.25">
      <c r="A4">
        <v>0.8</v>
      </c>
      <c r="B4">
        <v>8.0000000000000002E-3</v>
      </c>
      <c r="C4">
        <f t="shared" si="0"/>
        <v>1.5840000000000001</v>
      </c>
      <c r="D4">
        <v>9.4</v>
      </c>
      <c r="E4">
        <f t="shared" si="1"/>
        <v>198</v>
      </c>
    </row>
    <row r="5" spans="1:5" x14ac:dyDescent="0.25">
      <c r="A5">
        <v>2.73</v>
      </c>
      <c r="B5">
        <v>0.01</v>
      </c>
      <c r="C5">
        <f t="shared" si="0"/>
        <v>5.44</v>
      </c>
      <c r="D5">
        <v>10.1</v>
      </c>
      <c r="E5">
        <f t="shared" si="1"/>
        <v>544</v>
      </c>
    </row>
    <row r="6" spans="1:5" x14ac:dyDescent="0.25">
      <c r="A6">
        <v>3.64</v>
      </c>
      <c r="B6">
        <v>8.0000000000000002E-3</v>
      </c>
      <c r="C6">
        <f t="shared" si="0"/>
        <v>7.2640000000000002</v>
      </c>
      <c r="D6">
        <v>9.6999999999999993</v>
      </c>
      <c r="E6">
        <f t="shared" si="1"/>
        <v>908</v>
      </c>
    </row>
    <row r="7" spans="1:5" x14ac:dyDescent="0.25">
      <c r="A7">
        <v>4.55</v>
      </c>
      <c r="B7">
        <v>4.2999999999999997E-2</v>
      </c>
      <c r="C7">
        <f t="shared" si="0"/>
        <v>9.0139999999999993</v>
      </c>
      <c r="D7">
        <v>9.5</v>
      </c>
      <c r="E7">
        <f t="shared" si="1"/>
        <v>209.62790697674419</v>
      </c>
    </row>
    <row r="8" spans="1:5" x14ac:dyDescent="0.25">
      <c r="A8">
        <v>22.74</v>
      </c>
      <c r="B8">
        <v>1.2E-2</v>
      </c>
      <c r="C8">
        <f t="shared" si="0"/>
        <v>45.455999999999996</v>
      </c>
      <c r="D8">
        <v>9.6999999999999993</v>
      </c>
      <c r="E8">
        <f t="shared" si="1"/>
        <v>3787.9999999999995</v>
      </c>
    </row>
    <row r="9" spans="1:5" x14ac:dyDescent="0.25">
      <c r="B9">
        <v>0.33537894000000001</v>
      </c>
      <c r="C9">
        <v>0.17190375999999999</v>
      </c>
      <c r="D9">
        <v>1</v>
      </c>
      <c r="E9">
        <f>C9/B9</f>
        <v>0.51256575621593881</v>
      </c>
    </row>
    <row r="10" spans="1:5" x14ac:dyDescent="0.25">
      <c r="B10">
        <v>0.64073210000000003</v>
      </c>
      <c r="C10">
        <v>0.51164936999999999</v>
      </c>
      <c r="D10">
        <v>1</v>
      </c>
      <c r="E10">
        <f t="shared" ref="E10:E14" si="2">C10/B10</f>
        <v>0.79853868722981103</v>
      </c>
    </row>
    <row r="11" spans="1:5" x14ac:dyDescent="0.25">
      <c r="B11">
        <v>1.2517366000000001</v>
      </c>
      <c r="C11">
        <v>1.0652086000000001</v>
      </c>
      <c r="D11">
        <v>1</v>
      </c>
      <c r="E11">
        <f t="shared" si="2"/>
        <v>0.85098462408145614</v>
      </c>
    </row>
    <row r="12" spans="1:5" x14ac:dyDescent="0.25">
      <c r="B12">
        <v>1.6840321</v>
      </c>
      <c r="C12">
        <v>2.0155327000000001</v>
      </c>
      <c r="D12">
        <v>1</v>
      </c>
      <c r="E12">
        <f t="shared" si="2"/>
        <v>1.1968493355916434</v>
      </c>
    </row>
    <row r="13" spans="1:5" x14ac:dyDescent="0.25">
      <c r="B13">
        <v>7.5865210000000003</v>
      </c>
      <c r="C13">
        <v>7.6184609999999999</v>
      </c>
      <c r="D13">
        <v>1</v>
      </c>
      <c r="E13">
        <f t="shared" si="2"/>
        <v>1.0042100984100617</v>
      </c>
    </row>
    <row r="14" spans="1:5" x14ac:dyDescent="0.25">
      <c r="B14">
        <v>16.631900000000002</v>
      </c>
      <c r="C14">
        <v>12.250152999999999</v>
      </c>
      <c r="D14">
        <v>1</v>
      </c>
      <c r="E14">
        <f t="shared" si="2"/>
        <v>0.73654561415111908</v>
      </c>
    </row>
    <row r="18" spans="6:11" x14ac:dyDescent="0.25">
      <c r="F18" t="s">
        <v>16</v>
      </c>
      <c r="H18" t="s">
        <v>54</v>
      </c>
    </row>
    <row r="19" spans="6:11" ht="15.75" thickBot="1" x14ac:dyDescent="0.3"/>
    <row r="20" spans="6:11" x14ac:dyDescent="0.25">
      <c r="F20" s="4" t="s">
        <v>17</v>
      </c>
      <c r="G20" s="4"/>
    </row>
    <row r="21" spans="6:11" x14ac:dyDescent="0.25">
      <c r="F21" s="1" t="s">
        <v>18</v>
      </c>
      <c r="G21" s="1">
        <v>0.98626833922986679</v>
      </c>
    </row>
    <row r="22" spans="6:11" x14ac:dyDescent="0.25">
      <c r="F22" s="1" t="s">
        <v>19</v>
      </c>
      <c r="G22" s="1">
        <v>0.97272523696723956</v>
      </c>
    </row>
    <row r="23" spans="6:11" x14ac:dyDescent="0.25">
      <c r="F23" s="1" t="s">
        <v>20</v>
      </c>
      <c r="G23" s="1">
        <v>0.96590654620904948</v>
      </c>
    </row>
    <row r="24" spans="6:11" x14ac:dyDescent="0.25">
      <c r="F24" s="1" t="s">
        <v>21</v>
      </c>
      <c r="G24" s="1">
        <v>0.90648738595015843</v>
      </c>
    </row>
    <row r="25" spans="6:11" ht="15.75" thickBot="1" x14ac:dyDescent="0.3">
      <c r="F25" s="2" t="s">
        <v>22</v>
      </c>
      <c r="G25" s="2">
        <v>6</v>
      </c>
    </row>
    <row r="27" spans="6:11" ht="15.75" thickBot="1" x14ac:dyDescent="0.3">
      <c r="F27" t="s">
        <v>23</v>
      </c>
    </row>
    <row r="28" spans="6:11" x14ac:dyDescent="0.25">
      <c r="F28" s="3"/>
      <c r="G28" s="3" t="s">
        <v>28</v>
      </c>
      <c r="H28" s="3" t="s">
        <v>29</v>
      </c>
      <c r="I28" s="3" t="s">
        <v>30</v>
      </c>
      <c r="J28" s="3" t="s">
        <v>31</v>
      </c>
      <c r="K28" s="3" t="s">
        <v>32</v>
      </c>
    </row>
    <row r="29" spans="6:11" x14ac:dyDescent="0.25">
      <c r="F29" s="1" t="s">
        <v>24</v>
      </c>
      <c r="G29" s="1">
        <v>1</v>
      </c>
      <c r="H29" s="1">
        <v>117.22296960506226</v>
      </c>
      <c r="I29" s="1">
        <v>117.22296960506226</v>
      </c>
      <c r="J29" s="1">
        <v>142.65571961873661</v>
      </c>
      <c r="K29" s="1">
        <v>2.8154315052882642E-4</v>
      </c>
    </row>
    <row r="30" spans="6:11" x14ac:dyDescent="0.25">
      <c r="F30" s="1" t="s">
        <v>25</v>
      </c>
      <c r="G30" s="1">
        <v>4</v>
      </c>
      <c r="H30" s="1">
        <v>3.2868775235470062</v>
      </c>
      <c r="I30" s="1">
        <v>0.82171938088675156</v>
      </c>
      <c r="J30" s="1"/>
      <c r="K30" s="1"/>
    </row>
    <row r="31" spans="6:11" ht="15.75" thickBot="1" x14ac:dyDescent="0.3">
      <c r="F31" s="2" t="s">
        <v>26</v>
      </c>
      <c r="G31" s="2">
        <v>5</v>
      </c>
      <c r="H31" s="2">
        <v>120.50984712860927</v>
      </c>
      <c r="I31" s="2"/>
      <c r="J31" s="2"/>
      <c r="K31" s="2"/>
    </row>
    <row r="32" spans="6:11" ht="15.75" thickBot="1" x14ac:dyDescent="0.3"/>
    <row r="33" spans="6:14" x14ac:dyDescent="0.25">
      <c r="F33" s="3"/>
      <c r="G33" s="3" t="s">
        <v>33</v>
      </c>
      <c r="H33" s="3" t="s">
        <v>21</v>
      </c>
      <c r="I33" s="3" t="s">
        <v>34</v>
      </c>
      <c r="J33" s="3" t="s">
        <v>35</v>
      </c>
      <c r="K33" s="3" t="s">
        <v>36</v>
      </c>
      <c r="L33" s="3" t="s">
        <v>37</v>
      </c>
      <c r="M33" s="3" t="s">
        <v>38</v>
      </c>
      <c r="N33" s="3" t="s">
        <v>39</v>
      </c>
    </row>
    <row r="34" spans="6:14" x14ac:dyDescent="0.25">
      <c r="F34" s="1" t="s">
        <v>27</v>
      </c>
      <c r="G34" s="1">
        <v>0.41252605422772426</v>
      </c>
      <c r="H34" s="1">
        <v>0.47341237707532796</v>
      </c>
      <c r="I34" s="1">
        <v>0.87138840090377345</v>
      </c>
      <c r="J34" s="1">
        <v>0.4327198509645056</v>
      </c>
      <c r="K34" s="1">
        <v>-0.90187742284312211</v>
      </c>
      <c r="L34" s="1">
        <v>1.7269295312985706</v>
      </c>
      <c r="M34" s="1">
        <v>-0.90187742284312211</v>
      </c>
      <c r="N34" s="1">
        <v>1.7269295312985706</v>
      </c>
    </row>
    <row r="35" spans="6:14" ht="15.75" thickBot="1" x14ac:dyDescent="0.3">
      <c r="F35" s="2" t="s">
        <v>40</v>
      </c>
      <c r="G35" s="2">
        <v>0.75213387514724639</v>
      </c>
      <c r="H35" s="2">
        <v>6.2972444851643314E-2</v>
      </c>
      <c r="I35" s="2">
        <v>11.943856982513502</v>
      </c>
      <c r="J35" s="2">
        <v>2.8154315052882696E-4</v>
      </c>
      <c r="K35" s="2">
        <v>0.57729433887656334</v>
      </c>
      <c r="L35" s="2">
        <v>0.92697341141792944</v>
      </c>
      <c r="M35" s="2">
        <v>0.57729433887656334</v>
      </c>
      <c r="N35" s="2">
        <v>0.92697341141792944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Compilation</vt:lpstr>
      <vt:lpstr>Ames Data</vt:lpstr>
      <vt:lpstr>Sajih Data</vt:lpstr>
      <vt:lpstr>Nirdosh Data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2016-06-10T19:55:40Z</dcterms:created>
  <dcterms:modified xsi:type="dcterms:W3CDTF">2017-05-04T21:59:04Z</dcterms:modified>
</cp:coreProperties>
</file>