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FHY_pH7\"/>
    </mc:Choice>
  </mc:AlternateContent>
  <bookViews>
    <workbookView xWindow="0" yWindow="0" windowWidth="7470" windowHeight="12285" firstSheet="2" activeTab="4"/>
  </bookViews>
  <sheets>
    <sheet name="Parameters" sheetId="1" r:id="rId1"/>
    <sheet name="Scintillation Counter Results" sheetId="3" r:id="rId2"/>
    <sheet name="Calibration Data" sheetId="7" r:id="rId3"/>
    <sheet name="Count-&gt;Actual Activity" sheetId="2" r:id="rId4"/>
    <sheet name="Bottle Results" sheetId="5" r:id="rId5"/>
    <sheet name="Averaged Results" sheetId="8" r:id="rId6"/>
  </sheets>
  <definedNames>
    <definedName name="_xlnm._FilterDatabase" localSheetId="1" hidden="1">'Scintillation Counter Results'!$A$1:$F$1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8" l="1"/>
  <c r="F6" i="8"/>
  <c r="F5" i="8"/>
  <c r="F4" i="8"/>
  <c r="F3" i="8"/>
  <c r="F2" i="8"/>
  <c r="J7" i="8"/>
  <c r="I7" i="8"/>
  <c r="H7" i="8"/>
  <c r="G7" i="8"/>
  <c r="E7" i="8"/>
  <c r="D7" i="8"/>
  <c r="C7" i="8"/>
  <c r="B7" i="8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G2" i="2"/>
  <c r="F2" i="2"/>
  <c r="L10" i="7" l="1"/>
  <c r="K9" i="7"/>
  <c r="G9" i="7"/>
  <c r="D9" i="7"/>
  <c r="L9" i="7" s="1"/>
  <c r="C9" i="7"/>
  <c r="E9" i="7" s="1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H5" i="7"/>
  <c r="I5" i="7" s="1"/>
  <c r="J5" i="7" s="1"/>
  <c r="E5" i="7"/>
  <c r="D5" i="7"/>
  <c r="L5" i="7" s="1"/>
  <c r="K4" i="7"/>
  <c r="H4" i="7"/>
  <c r="I4" i="7" s="1"/>
  <c r="E4" i="7"/>
  <c r="D4" i="7"/>
  <c r="L4" i="7" s="1"/>
  <c r="K3" i="7"/>
  <c r="H3" i="7"/>
  <c r="I3" i="7" s="1"/>
  <c r="J3" i="7" s="1"/>
  <c r="E3" i="7"/>
  <c r="D3" i="7"/>
  <c r="L3" i="7" s="1"/>
  <c r="K2" i="7"/>
  <c r="E2" i="7"/>
  <c r="D2" i="7"/>
  <c r="L2" i="7" s="1"/>
  <c r="J8" i="7" l="1"/>
  <c r="J7" i="7"/>
  <c r="J4" i="7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" i="5"/>
  <c r="J6" i="8" l="1"/>
  <c r="J5" i="8"/>
  <c r="J4" i="8"/>
  <c r="J3" i="8"/>
  <c r="J2" i="8"/>
  <c r="I6" i="8"/>
  <c r="I5" i="8"/>
  <c r="I4" i="8"/>
  <c r="I3" i="8"/>
  <c r="I2" i="8"/>
  <c r="S23" i="5" l="1"/>
  <c r="S22" i="5"/>
  <c r="S21" i="5"/>
  <c r="S20" i="5"/>
  <c r="I23" i="5"/>
  <c r="Q23" i="5" s="1"/>
  <c r="R23" i="5" s="1"/>
  <c r="I22" i="5"/>
  <c r="Q22" i="5" s="1"/>
  <c r="R22" i="5" s="1"/>
  <c r="I21" i="5"/>
  <c r="Q21" i="5" s="1"/>
  <c r="R21" i="5" s="1"/>
  <c r="I20" i="5"/>
  <c r="Q20" i="5" s="1"/>
  <c r="R20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" i="5"/>
  <c r="U20" i="5" l="1"/>
  <c r="W20" i="5" s="1"/>
  <c r="U21" i="5"/>
  <c r="W21" i="5" s="1"/>
  <c r="U22" i="5"/>
  <c r="W22" i="5" s="1"/>
  <c r="U23" i="5"/>
  <c r="W23" i="5" s="1"/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" i="5"/>
  <c r="Q3" i="5"/>
  <c r="U3" i="5" s="1"/>
  <c r="W3" i="5" s="1"/>
  <c r="Q4" i="5"/>
  <c r="Q5" i="5"/>
  <c r="R5" i="5" s="1"/>
  <c r="Q6" i="5"/>
  <c r="Q7" i="5"/>
  <c r="Q8" i="5"/>
  <c r="R8" i="5" s="1"/>
  <c r="Q9" i="5"/>
  <c r="Q10" i="5"/>
  <c r="U10" i="5" s="1"/>
  <c r="W10" i="5" s="1"/>
  <c r="Q11" i="5"/>
  <c r="R11" i="5" s="1"/>
  <c r="Q12" i="5"/>
  <c r="Q13" i="5"/>
  <c r="U13" i="5" s="1"/>
  <c r="W13" i="5" s="1"/>
  <c r="Q14" i="5"/>
  <c r="Q15" i="5"/>
  <c r="Q16" i="5"/>
  <c r="R16" i="5" s="1"/>
  <c r="Q17" i="5"/>
  <c r="Q18" i="5"/>
  <c r="R18" i="5" s="1"/>
  <c r="Q19" i="5"/>
  <c r="U19" i="5" s="1"/>
  <c r="W19" i="5" s="1"/>
  <c r="Q2" i="5"/>
  <c r="U16" i="5" l="1"/>
  <c r="W16" i="5" s="1"/>
  <c r="U15" i="5"/>
  <c r="W15" i="5" s="1"/>
  <c r="U7" i="5"/>
  <c r="W7" i="5" s="1"/>
  <c r="U6" i="5"/>
  <c r="W6" i="5" s="1"/>
  <c r="U12" i="5"/>
  <c r="W12" i="5" s="1"/>
  <c r="U4" i="5"/>
  <c r="W4" i="5" s="1"/>
  <c r="U17" i="5"/>
  <c r="W17" i="5" s="1"/>
  <c r="U9" i="5"/>
  <c r="W9" i="5" s="1"/>
  <c r="R6" i="5"/>
  <c r="B6" i="8"/>
  <c r="C6" i="8"/>
  <c r="U14" i="5"/>
  <c r="R15" i="5"/>
  <c r="R7" i="5"/>
  <c r="R12" i="5"/>
  <c r="R4" i="5"/>
  <c r="R19" i="5"/>
  <c r="R3" i="5"/>
  <c r="R13" i="5"/>
  <c r="R10" i="5"/>
  <c r="C3" i="8"/>
  <c r="B3" i="8"/>
  <c r="U5" i="5"/>
  <c r="R14" i="5"/>
  <c r="B5" i="8"/>
  <c r="C5" i="8"/>
  <c r="U11" i="5"/>
  <c r="U18" i="5"/>
  <c r="B4" i="8"/>
  <c r="C4" i="8"/>
  <c r="U8" i="5"/>
  <c r="R17" i="5"/>
  <c r="R9" i="5"/>
  <c r="C2" i="8"/>
  <c r="B2" i="8"/>
  <c r="U2" i="5"/>
  <c r="R2" i="5"/>
  <c r="W5" i="5" l="1"/>
  <c r="E3" i="8"/>
  <c r="D3" i="8"/>
  <c r="W8" i="5"/>
  <c r="E4" i="8"/>
  <c r="D4" i="8"/>
  <c r="W18" i="5"/>
  <c r="W14" i="5"/>
  <c r="D6" i="8"/>
  <c r="E6" i="8"/>
  <c r="W11" i="5"/>
  <c r="E5" i="8"/>
  <c r="D5" i="8"/>
  <c r="W2" i="5"/>
  <c r="D2" i="8"/>
  <c r="E2" i="8"/>
  <c r="H4" i="8" l="1"/>
  <c r="G4" i="8"/>
  <c r="G5" i="8"/>
  <c r="H5" i="8"/>
  <c r="G6" i="8"/>
  <c r="H6" i="8"/>
  <c r="H3" i="8"/>
  <c r="G3" i="8"/>
  <c r="G2" i="8"/>
  <c r="H2" i="8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<sst xmlns="http://schemas.openxmlformats.org/spreadsheetml/2006/main" count="388" uniqueCount="137">
  <si>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</si>
  <si>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</si>
  <si>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</si>
  <si>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</si>
  <si>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</si>
  <si>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</si>
  <si>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</si>
  <si>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</si>
  <si>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</si>
  <si>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</si>
  <si>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</si>
  <si>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</si>
  <si>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</si>
  <si>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</si>
  <si>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</si>
  <si>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</si>
  <si>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</si>
  <si>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</si>
  <si>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</si>
  <si>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</si>
  <si>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</si>
  <si>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</si>
  <si>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</si>
  <si>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</si>
  <si>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</si>
  <si>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</si>
  <si>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</si>
  <si>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</si>
  <si>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</si>
  <si>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</si>
  <si>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</si>
  <si>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</si>
  <si>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</si>
  <si>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</si>
  <si>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</si>
  <si>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</si>
  <si>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</si>
  <si>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</si>
  <si>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</si>
  <si>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</si>
  <si>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</si>
  <si>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</si>
  <si>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</si>
  <si>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</si>
  <si>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</si>
  <si>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</si>
  <si>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</si>
  <si>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</si>
  <si>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</si>
  <si>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</si>
  <si>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</si>
  <si>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</si>
  <si>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</si>
  <si>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</si>
  <si>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</si>
  <si>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</si>
  <si>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</si>
  <si>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</si>
  <si>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</si>
  <si>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</si>
  <si>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</si>
  <si>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</si>
  <si>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</si>
  <si>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</si>
  <si>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</si>
  <si>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</si>
  <si>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</si>
  <si>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</si>
  <si>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</si>
  <si>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</si>
  <si>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</si>
  <si>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</si>
  <si>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</si>
  <si>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</si>
  <si>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</si>
  <si>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</si>
  <si>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</si>
  <si>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</si>
  <si>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</si>
  <si>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</si>
  <si>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</si>
  <si>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</si>
  <si>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</si>
  <si>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</si>
  <si>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</si>
  <si>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</si>
  <si>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</si>
  <si>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</si>
  <si>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</si>
  <si>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</si>
  <si>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</si>
  <si>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</si>
  <si>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</si>
  <si>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</si>
  <si>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</si>
  <si>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</si>
  <si>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</si>
  <si>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</si>
  <si>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</si>
  <si>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</si>
  <si>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</si>
  <si>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</si>
  <si>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</si>
  <si>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</si>
  <si>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</si>
  <si>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</si>
  <si>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</si>
  <si>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</si>
  <si>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</si>
  <si>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</si>
  <si>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</si>
  <si>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</si>
  <si>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</si>
  <si>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</si>
  <si>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</si>
  <si>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</si>
  <si>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</si>
  <si>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FHY</t>
  </si>
  <si>
    <t>fSorb</t>
  </si>
  <si>
    <t>RaFHY500pH7_DW</t>
  </si>
  <si>
    <t>RaFHY500pH7_T1</t>
  </si>
  <si>
    <t>RaFHY500pH7_T2</t>
  </si>
  <si>
    <t>RaFHY500pH7_T3</t>
  </si>
  <si>
    <t>500_D</t>
  </si>
  <si>
    <t>500_T1</t>
  </si>
  <si>
    <t>500_T2</t>
  </si>
  <si>
    <t>500_T3</t>
  </si>
  <si>
    <t>Total Activity</t>
  </si>
  <si>
    <t>sCw (Bq/mL)</t>
  </si>
  <si>
    <t>sCs (Bq/g)</t>
  </si>
  <si>
    <t>sfsorb</t>
  </si>
  <si>
    <t>pH</t>
  </si>
  <si>
    <t>spH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</si>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</sst>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11" fontId="3" fillId="0" borderId="0" xfId="0" applyNumberFormat="1" applyFont="1"/>
    <xf numFmtId="0" fontId="7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7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7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0" fontId="7" fillId="0" borderId="0" xfId="0" applyFont="1" applyFill="1" applyBorder="1" applyAlignment="1">
      <alignment horizontal="center"/>
    </xf>
    <xf numFmtId="0" fontId="8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22" fontId="0" fillId="0" borderId="0" xfId="0" applyNumberFormat="1"/>
    <xf numFmtId="0" fontId="0" fillId="0" borderId="0" xfId="0" applyAlignment="1">
      <alignment horizontal="center" vertical="top"/>
    </xf>
    <xf numFmtId="0" fontId="9" fillId="0" borderId="0" xfId="0" applyFont="1"/>
    <xf numFmtId="0" fontId="9" fillId="0" borderId="0" xfId="0" applyNumberFormat="1" applyFont="1"/>
    <xf numFmtId="18" fontId="0" fillId="0" borderId="0" xfId="0" applyNumberFormat="1"/>
    <xf numFmtId="11" fontId="0" fillId="0" borderId="0" xfId="0" applyNumberFormat="1"/>
    <xf numFmtId="0" fontId="4" fillId="0" borderId="4" xfId="0" applyFont="1" applyFill="1" applyBorder="1" applyAlignment="1">
      <alignment horizontal="center" vertical="top"/>
    </xf>
    <xf numFmtId="0" fontId="3" fillId="0" borderId="4" xfId="0" applyFont="1" applyBorder="1"/>
    <xf numFmtId="11" fontId="3" fillId="0" borderId="4" xfId="0" applyNumberFormat="1" applyFont="1" applyBorder="1"/>
    <xf numFmtId="0" fontId="0" fillId="0" borderId="4" xfId="0" applyBorder="1"/>
    <xf numFmtId="0" fontId="3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117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341.69636021701456</v>
      </c>
      <c r="C6">
        <v>0.1278314405168707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activeCell="A18" sqref="A18:F89"/>
    </sheetView>
  </sheetViews>
  <sheetFormatPr defaultRowHeight="15" x14ac:dyDescent="0.25"/>
  <cols>
    <col min="1" max="1" width="14.85546875" bestFit="1" customWidth="1"/>
    <col min="2" max="2" width="17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7">
        <v>42438.435416666667</v>
      </c>
      <c r="B2" t="s">
        <v>119</v>
      </c>
      <c r="C2">
        <v>8484.2999999999993</v>
      </c>
      <c r="D2">
        <v>0.69</v>
      </c>
      <c r="E2">
        <v>0</v>
      </c>
      <c r="F2">
        <v>31.9</v>
      </c>
    </row>
    <row r="3" spans="1:6" x14ac:dyDescent="0.25">
      <c r="A3" s="17">
        <v>42439.461111111108</v>
      </c>
      <c r="B3" t="s">
        <v>119</v>
      </c>
      <c r="C3">
        <v>8483.4</v>
      </c>
      <c r="D3">
        <v>0.69</v>
      </c>
      <c r="E3">
        <v>0</v>
      </c>
      <c r="F3">
        <v>31.86</v>
      </c>
    </row>
    <row r="4" spans="1:6" x14ac:dyDescent="0.25">
      <c r="A4" s="17">
        <v>42447.404861111114</v>
      </c>
      <c r="B4" t="s">
        <v>119</v>
      </c>
      <c r="C4">
        <v>8563.2999999999993</v>
      </c>
      <c r="D4">
        <v>0.68</v>
      </c>
      <c r="E4">
        <v>0</v>
      </c>
      <c r="F4">
        <v>31.85</v>
      </c>
    </row>
    <row r="5" spans="1:6" x14ac:dyDescent="0.25">
      <c r="A5" s="17">
        <v>42459.724305555559</v>
      </c>
      <c r="B5" t="s">
        <v>119</v>
      </c>
      <c r="C5">
        <v>8601.7999999999993</v>
      </c>
      <c r="D5">
        <v>0.68</v>
      </c>
      <c r="E5">
        <v>0</v>
      </c>
      <c r="F5">
        <v>31.87</v>
      </c>
    </row>
    <row r="6" spans="1:6" x14ac:dyDescent="0.25">
      <c r="A6" s="17">
        <v>42438.435416666667</v>
      </c>
      <c r="B6" t="s">
        <v>120</v>
      </c>
      <c r="C6">
        <v>9242.4</v>
      </c>
      <c r="D6">
        <v>0.66</v>
      </c>
      <c r="E6">
        <v>0</v>
      </c>
      <c r="F6">
        <v>74.55</v>
      </c>
    </row>
    <row r="7" spans="1:6" x14ac:dyDescent="0.25">
      <c r="A7" s="17">
        <v>42439.461111111108</v>
      </c>
      <c r="B7" t="s">
        <v>120</v>
      </c>
      <c r="C7">
        <v>9295.1</v>
      </c>
      <c r="D7">
        <v>0.66</v>
      </c>
      <c r="E7">
        <v>0</v>
      </c>
      <c r="F7">
        <v>74.510000000000005</v>
      </c>
    </row>
    <row r="8" spans="1:6" x14ac:dyDescent="0.25">
      <c r="A8" s="17">
        <v>42447.404861111114</v>
      </c>
      <c r="B8" t="s">
        <v>120</v>
      </c>
      <c r="C8">
        <v>9221</v>
      </c>
      <c r="D8">
        <v>0.66</v>
      </c>
      <c r="E8">
        <v>0</v>
      </c>
      <c r="F8">
        <v>74.47</v>
      </c>
    </row>
    <row r="9" spans="1:6" x14ac:dyDescent="0.25">
      <c r="A9" s="17">
        <v>42459.724305555559</v>
      </c>
      <c r="B9" t="s">
        <v>120</v>
      </c>
      <c r="C9">
        <v>9291.5</v>
      </c>
      <c r="D9">
        <v>0.66</v>
      </c>
      <c r="E9">
        <v>0</v>
      </c>
      <c r="F9">
        <v>74.47</v>
      </c>
    </row>
    <row r="10" spans="1:6" x14ac:dyDescent="0.25">
      <c r="A10" s="17">
        <v>42438.435416666667</v>
      </c>
      <c r="B10" t="s">
        <v>121</v>
      </c>
      <c r="C10">
        <v>8807.1</v>
      </c>
      <c r="D10">
        <v>0.67</v>
      </c>
      <c r="E10">
        <v>0</v>
      </c>
      <c r="F10">
        <v>117.22</v>
      </c>
    </row>
    <row r="11" spans="1:6" x14ac:dyDescent="0.25">
      <c r="A11" s="17">
        <v>42439.461111111108</v>
      </c>
      <c r="B11" t="s">
        <v>121</v>
      </c>
      <c r="C11">
        <v>8754.7000000000007</v>
      </c>
      <c r="D11">
        <v>0.68</v>
      </c>
      <c r="E11">
        <v>0</v>
      </c>
      <c r="F11">
        <v>117.14</v>
      </c>
    </row>
    <row r="12" spans="1:6" x14ac:dyDescent="0.25">
      <c r="A12" s="17">
        <v>42447.404861111114</v>
      </c>
      <c r="B12" t="s">
        <v>121</v>
      </c>
      <c r="C12">
        <v>8924.7999999999993</v>
      </c>
      <c r="D12">
        <v>0.67</v>
      </c>
      <c r="E12">
        <v>0</v>
      </c>
      <c r="F12">
        <v>117.1</v>
      </c>
    </row>
    <row r="13" spans="1:6" x14ac:dyDescent="0.25">
      <c r="A13" s="17">
        <v>42459.724305555559</v>
      </c>
      <c r="B13" t="s">
        <v>121</v>
      </c>
      <c r="C13">
        <v>8671.9</v>
      </c>
      <c r="D13">
        <v>0.68</v>
      </c>
      <c r="E13">
        <v>0</v>
      </c>
      <c r="F13">
        <v>117.09</v>
      </c>
    </row>
    <row r="14" spans="1:6" x14ac:dyDescent="0.25">
      <c r="A14" s="17">
        <v>42438.435416666667</v>
      </c>
      <c r="B14" t="s">
        <v>122</v>
      </c>
      <c r="C14">
        <v>8125.3</v>
      </c>
      <c r="D14">
        <v>0.7</v>
      </c>
      <c r="E14">
        <v>0</v>
      </c>
      <c r="F14">
        <v>159.97999999999999</v>
      </c>
    </row>
    <row r="15" spans="1:6" x14ac:dyDescent="0.25">
      <c r="A15" s="17">
        <v>42439.461111111108</v>
      </c>
      <c r="B15" t="s">
        <v>122</v>
      </c>
      <c r="C15">
        <v>8088.1</v>
      </c>
      <c r="D15">
        <v>0.7</v>
      </c>
      <c r="E15">
        <v>0</v>
      </c>
      <c r="F15">
        <v>159.87</v>
      </c>
    </row>
    <row r="16" spans="1:6" x14ac:dyDescent="0.25">
      <c r="A16" s="17">
        <v>42447.404861111114</v>
      </c>
      <c r="B16" t="s">
        <v>122</v>
      </c>
      <c r="C16">
        <v>8123.2</v>
      </c>
      <c r="D16">
        <v>0.7</v>
      </c>
      <c r="E16">
        <v>0</v>
      </c>
      <c r="F16">
        <v>159.85</v>
      </c>
    </row>
    <row r="17" spans="1:6" x14ac:dyDescent="0.25">
      <c r="A17" s="17">
        <v>42459.724305555559</v>
      </c>
      <c r="B17" t="s">
        <v>122</v>
      </c>
      <c r="C17">
        <v>8184.6</v>
      </c>
      <c r="D17">
        <v>0.7</v>
      </c>
      <c r="E17">
        <v>0</v>
      </c>
      <c r="F17">
        <v>159.84</v>
      </c>
    </row>
    <row r="18" spans="1:6" x14ac:dyDescent="0.25">
      <c r="A18" s="17">
        <v>42345.57916666667</v>
      </c>
      <c r="B18" s="21" t="s">
        <v>93</v>
      </c>
      <c r="C18">
        <v>79.900000000000006</v>
      </c>
      <c r="D18">
        <v>7.08</v>
      </c>
      <c r="E18">
        <v>0.36</v>
      </c>
      <c r="F18">
        <v>534.20000000000005</v>
      </c>
    </row>
    <row r="19" spans="1:6" x14ac:dyDescent="0.25">
      <c r="A19" s="17">
        <v>42345.57916666667</v>
      </c>
      <c r="B19" t="s">
        <v>94</v>
      </c>
      <c r="C19">
        <v>72.8</v>
      </c>
      <c r="D19">
        <v>7.41</v>
      </c>
      <c r="E19">
        <v>0.46</v>
      </c>
      <c r="F19">
        <v>544.84</v>
      </c>
    </row>
    <row r="20" spans="1:6" x14ac:dyDescent="0.25">
      <c r="A20" s="17">
        <v>42345.57916666667</v>
      </c>
      <c r="B20" t="s">
        <v>95</v>
      </c>
      <c r="C20">
        <v>75.7</v>
      </c>
      <c r="D20">
        <v>7.27</v>
      </c>
      <c r="E20">
        <v>0.43</v>
      </c>
      <c r="F20">
        <v>555.49</v>
      </c>
    </row>
    <row r="21" spans="1:6" x14ac:dyDescent="0.25">
      <c r="A21" s="17">
        <v>42345.57916666667</v>
      </c>
      <c r="B21" t="s">
        <v>96</v>
      </c>
      <c r="C21">
        <v>106.5</v>
      </c>
      <c r="D21">
        <v>6.13</v>
      </c>
      <c r="E21">
        <v>0.31</v>
      </c>
      <c r="F21">
        <v>566.14</v>
      </c>
    </row>
    <row r="22" spans="1:6" x14ac:dyDescent="0.25">
      <c r="A22" s="17">
        <v>42345.57916666667</v>
      </c>
      <c r="B22" t="s">
        <v>97</v>
      </c>
      <c r="C22">
        <v>101.3</v>
      </c>
      <c r="D22">
        <v>6.28</v>
      </c>
      <c r="E22">
        <v>0.33</v>
      </c>
      <c r="F22">
        <v>576.77</v>
      </c>
    </row>
    <row r="23" spans="1:6" x14ac:dyDescent="0.25">
      <c r="A23" s="17">
        <v>42345.57916666667</v>
      </c>
      <c r="B23" t="s">
        <v>98</v>
      </c>
      <c r="C23">
        <v>113.3</v>
      </c>
      <c r="D23">
        <v>5.94</v>
      </c>
      <c r="E23">
        <v>0.28999999999999998</v>
      </c>
      <c r="F23">
        <v>587.41999999999996</v>
      </c>
    </row>
    <row r="24" spans="1:6" x14ac:dyDescent="0.25">
      <c r="A24" s="17">
        <v>42345.57916666667</v>
      </c>
      <c r="B24" t="s">
        <v>99</v>
      </c>
      <c r="C24">
        <v>131.80000000000001</v>
      </c>
      <c r="D24">
        <v>5.51</v>
      </c>
      <c r="E24">
        <v>0.25</v>
      </c>
      <c r="F24">
        <v>598.05999999999995</v>
      </c>
    </row>
    <row r="25" spans="1:6" x14ac:dyDescent="0.25">
      <c r="A25" s="17">
        <v>42345.57916666667</v>
      </c>
      <c r="B25" t="s">
        <v>100</v>
      </c>
      <c r="C25">
        <v>137</v>
      </c>
      <c r="D25">
        <v>5.4</v>
      </c>
      <c r="E25">
        <v>0.24</v>
      </c>
      <c r="F25">
        <v>608.71</v>
      </c>
    </row>
    <row r="26" spans="1:6" x14ac:dyDescent="0.25">
      <c r="A26" s="17">
        <v>42345.57916666667</v>
      </c>
      <c r="B26" t="s">
        <v>101</v>
      </c>
      <c r="C26">
        <v>131.1</v>
      </c>
      <c r="D26">
        <v>5.52</v>
      </c>
      <c r="E26">
        <v>0.27</v>
      </c>
      <c r="F26">
        <v>619.36</v>
      </c>
    </row>
    <row r="27" spans="1:6" x14ac:dyDescent="0.25">
      <c r="A27" s="17">
        <v>42345.57916666667</v>
      </c>
      <c r="B27" t="s">
        <v>102</v>
      </c>
      <c r="C27">
        <v>308.60000000000002</v>
      </c>
      <c r="D27">
        <v>3.6</v>
      </c>
      <c r="E27">
        <v>0.11</v>
      </c>
      <c r="F27">
        <v>630</v>
      </c>
    </row>
    <row r="28" spans="1:6" x14ac:dyDescent="0.25">
      <c r="A28" s="17">
        <v>42345.57916666667</v>
      </c>
      <c r="B28" t="s">
        <v>103</v>
      </c>
      <c r="C28">
        <v>419.8</v>
      </c>
      <c r="D28">
        <v>3.09</v>
      </c>
      <c r="E28">
        <v>0.08</v>
      </c>
      <c r="F28">
        <v>640.66</v>
      </c>
    </row>
    <row r="29" spans="1:6" x14ac:dyDescent="0.25">
      <c r="A29" s="17">
        <v>42345.57916666667</v>
      </c>
      <c r="B29" t="s">
        <v>104</v>
      </c>
      <c r="C29">
        <v>418.3</v>
      </c>
      <c r="D29">
        <v>3.09</v>
      </c>
      <c r="E29">
        <v>7.0000000000000007E-2</v>
      </c>
      <c r="F29">
        <v>651.41</v>
      </c>
    </row>
    <row r="30" spans="1:6" x14ac:dyDescent="0.25">
      <c r="A30" s="17">
        <v>42345.57916666667</v>
      </c>
      <c r="B30" t="s">
        <v>105</v>
      </c>
      <c r="C30">
        <v>838.7</v>
      </c>
      <c r="D30">
        <v>2.1800000000000002</v>
      </c>
      <c r="E30">
        <v>0.04</v>
      </c>
      <c r="F30">
        <v>662.06</v>
      </c>
    </row>
    <row r="31" spans="1:6" x14ac:dyDescent="0.25">
      <c r="A31" s="17">
        <v>42345.57916666667</v>
      </c>
      <c r="B31" t="s">
        <v>106</v>
      </c>
      <c r="C31">
        <v>841.1</v>
      </c>
      <c r="D31">
        <v>2.1800000000000002</v>
      </c>
      <c r="E31">
        <v>0.04</v>
      </c>
      <c r="F31">
        <v>672.71</v>
      </c>
    </row>
    <row r="32" spans="1:6" x14ac:dyDescent="0.25">
      <c r="A32" s="17">
        <v>42345.57916666667</v>
      </c>
      <c r="B32" t="s">
        <v>107</v>
      </c>
      <c r="C32">
        <v>734.4</v>
      </c>
      <c r="D32">
        <v>2.33</v>
      </c>
      <c r="E32">
        <v>0.04</v>
      </c>
      <c r="F32">
        <v>683.34</v>
      </c>
    </row>
    <row r="33" spans="1:6" x14ac:dyDescent="0.25">
      <c r="A33" s="17">
        <v>42345.57916666667</v>
      </c>
      <c r="B33" t="s">
        <v>108</v>
      </c>
      <c r="C33">
        <v>3949.6</v>
      </c>
      <c r="D33">
        <v>1.01</v>
      </c>
      <c r="E33">
        <v>0.01</v>
      </c>
      <c r="F33">
        <v>694.01</v>
      </c>
    </row>
    <row r="34" spans="1:6" x14ac:dyDescent="0.25">
      <c r="A34" s="17">
        <v>42345.57916666667</v>
      </c>
      <c r="B34" t="s">
        <v>109</v>
      </c>
      <c r="C34">
        <v>4551.3</v>
      </c>
      <c r="D34">
        <v>0.94</v>
      </c>
      <c r="E34">
        <v>0.01</v>
      </c>
      <c r="F34">
        <v>704.67</v>
      </c>
    </row>
    <row r="35" spans="1:6" x14ac:dyDescent="0.25">
      <c r="A35" s="17">
        <v>42345.57916666667</v>
      </c>
      <c r="B35" t="s">
        <v>110</v>
      </c>
      <c r="C35">
        <v>5036.3999999999996</v>
      </c>
      <c r="D35">
        <v>0.89</v>
      </c>
      <c r="E35">
        <v>0.01</v>
      </c>
      <c r="F35">
        <v>715.33</v>
      </c>
    </row>
    <row r="36" spans="1:6" x14ac:dyDescent="0.25">
      <c r="A36" s="17">
        <v>42374.613888888889</v>
      </c>
      <c r="B36" s="21" t="s">
        <v>93</v>
      </c>
      <c r="C36">
        <v>83.2</v>
      </c>
      <c r="D36">
        <v>6.93</v>
      </c>
      <c r="E36">
        <v>0.35</v>
      </c>
      <c r="F36">
        <v>502.13</v>
      </c>
    </row>
    <row r="37" spans="1:6" x14ac:dyDescent="0.25">
      <c r="A37" s="17">
        <v>42374.613888888889</v>
      </c>
      <c r="B37" t="s">
        <v>94</v>
      </c>
      <c r="C37">
        <v>82.2</v>
      </c>
      <c r="D37">
        <v>6.98</v>
      </c>
      <c r="E37">
        <v>0.27</v>
      </c>
      <c r="F37">
        <v>512.82000000000005</v>
      </c>
    </row>
    <row r="38" spans="1:6" x14ac:dyDescent="0.25">
      <c r="A38" s="17">
        <v>42374.613888888889</v>
      </c>
      <c r="B38" t="s">
        <v>95</v>
      </c>
      <c r="C38">
        <v>71.400000000000006</v>
      </c>
      <c r="D38">
        <v>7.48</v>
      </c>
      <c r="E38">
        <v>0.3</v>
      </c>
      <c r="F38">
        <v>523.79999999999995</v>
      </c>
    </row>
    <row r="39" spans="1:6" x14ac:dyDescent="0.25">
      <c r="A39" s="17">
        <v>42374.613888888889</v>
      </c>
      <c r="B39" t="s">
        <v>96</v>
      </c>
      <c r="C39">
        <v>118.5</v>
      </c>
      <c r="D39">
        <v>5.81</v>
      </c>
      <c r="E39">
        <v>7.0000000000000007E-2</v>
      </c>
      <c r="F39">
        <v>534.44000000000005</v>
      </c>
    </row>
    <row r="40" spans="1:6" x14ac:dyDescent="0.25">
      <c r="A40" s="17">
        <v>42374.613888888889</v>
      </c>
      <c r="B40" t="s">
        <v>97</v>
      </c>
      <c r="C40">
        <v>128.9</v>
      </c>
      <c r="D40">
        <v>5.57</v>
      </c>
      <c r="E40">
        <v>0.06</v>
      </c>
      <c r="F40">
        <v>545.08000000000004</v>
      </c>
    </row>
    <row r="41" spans="1:6" x14ac:dyDescent="0.25">
      <c r="A41" s="17">
        <v>42374.613888888889</v>
      </c>
      <c r="B41" t="s">
        <v>98</v>
      </c>
      <c r="C41">
        <v>134.9</v>
      </c>
      <c r="D41">
        <v>5.45</v>
      </c>
      <c r="E41">
        <v>0.08</v>
      </c>
      <c r="F41">
        <v>555.71</v>
      </c>
    </row>
    <row r="42" spans="1:6" x14ac:dyDescent="0.25">
      <c r="A42" s="17">
        <v>42374.613888888889</v>
      </c>
      <c r="B42" t="s">
        <v>99</v>
      </c>
      <c r="C42">
        <v>120.4</v>
      </c>
      <c r="D42">
        <v>5.76</v>
      </c>
      <c r="E42">
        <v>0.43</v>
      </c>
      <c r="F42">
        <v>566.36</v>
      </c>
    </row>
    <row r="43" spans="1:6" x14ac:dyDescent="0.25">
      <c r="A43" s="17">
        <v>42374.613888888889</v>
      </c>
      <c r="B43" t="s">
        <v>100</v>
      </c>
      <c r="C43">
        <v>180.4</v>
      </c>
      <c r="D43">
        <v>4.71</v>
      </c>
      <c r="E43">
        <v>0.39</v>
      </c>
      <c r="F43">
        <v>577.02</v>
      </c>
    </row>
    <row r="44" spans="1:6" x14ac:dyDescent="0.25">
      <c r="A44" s="17">
        <v>42374.613888888889</v>
      </c>
      <c r="B44" t="s">
        <v>101</v>
      </c>
      <c r="C44">
        <v>185.2</v>
      </c>
      <c r="D44">
        <v>4.6500000000000004</v>
      </c>
      <c r="E44">
        <v>0.04</v>
      </c>
      <c r="F44">
        <v>587.66</v>
      </c>
    </row>
    <row r="45" spans="1:6" x14ac:dyDescent="0.25">
      <c r="A45" s="17">
        <v>42374.613888888889</v>
      </c>
      <c r="B45" t="s">
        <v>102</v>
      </c>
      <c r="C45">
        <v>657.6</v>
      </c>
      <c r="D45">
        <v>2.4700000000000002</v>
      </c>
      <c r="E45">
        <v>0.02</v>
      </c>
      <c r="F45">
        <v>598.29999999999995</v>
      </c>
    </row>
    <row r="46" spans="1:6" x14ac:dyDescent="0.25">
      <c r="A46" s="17">
        <v>42374.613888888889</v>
      </c>
      <c r="B46" t="s">
        <v>103</v>
      </c>
      <c r="C46">
        <v>665.5</v>
      </c>
      <c r="D46">
        <v>2.4500000000000002</v>
      </c>
      <c r="E46">
        <v>0.01</v>
      </c>
      <c r="F46">
        <v>608.92999999999995</v>
      </c>
    </row>
    <row r="47" spans="1:6" x14ac:dyDescent="0.25">
      <c r="A47" s="17">
        <v>42374.613888888889</v>
      </c>
      <c r="B47" t="s">
        <v>104</v>
      </c>
      <c r="C47">
        <v>682.7</v>
      </c>
      <c r="D47">
        <v>2.42</v>
      </c>
      <c r="E47">
        <v>0.01</v>
      </c>
      <c r="F47">
        <v>619.55999999999995</v>
      </c>
    </row>
    <row r="48" spans="1:6" x14ac:dyDescent="0.25">
      <c r="A48" s="17">
        <v>42374.613888888889</v>
      </c>
      <c r="B48" t="s">
        <v>105</v>
      </c>
      <c r="C48">
        <v>1472.5</v>
      </c>
      <c r="D48">
        <v>1.65</v>
      </c>
      <c r="E48">
        <v>0.01</v>
      </c>
      <c r="F48">
        <v>630.20000000000005</v>
      </c>
    </row>
    <row r="49" spans="1:6" x14ac:dyDescent="0.25">
      <c r="A49" s="17">
        <v>42374.613888888889</v>
      </c>
      <c r="B49" t="s">
        <v>106</v>
      </c>
      <c r="C49">
        <v>1472.1</v>
      </c>
      <c r="D49">
        <v>1.65</v>
      </c>
      <c r="E49">
        <v>0.01</v>
      </c>
      <c r="F49">
        <v>640.83000000000004</v>
      </c>
    </row>
    <row r="50" spans="1:6" x14ac:dyDescent="0.25">
      <c r="A50" s="17">
        <v>42374.613888888889</v>
      </c>
      <c r="B50" t="s">
        <v>107</v>
      </c>
      <c r="C50">
        <v>1301.5</v>
      </c>
      <c r="D50">
        <v>1.75</v>
      </c>
      <c r="E50">
        <v>0.01</v>
      </c>
      <c r="F50">
        <v>651.57000000000005</v>
      </c>
    </row>
    <row r="51" spans="1:6" x14ac:dyDescent="0.25">
      <c r="A51" s="17">
        <v>42374.613888888889</v>
      </c>
      <c r="B51" t="s">
        <v>108</v>
      </c>
      <c r="C51">
        <v>7518.9</v>
      </c>
      <c r="D51">
        <v>0.73</v>
      </c>
      <c r="E51">
        <v>0</v>
      </c>
      <c r="F51">
        <v>662.22</v>
      </c>
    </row>
    <row r="52" spans="1:6" x14ac:dyDescent="0.25">
      <c r="A52" s="17">
        <v>42374.613888888889</v>
      </c>
      <c r="B52" t="s">
        <v>109</v>
      </c>
      <c r="C52">
        <v>8320.1</v>
      </c>
      <c r="D52">
        <v>0.69</v>
      </c>
      <c r="E52">
        <v>0</v>
      </c>
      <c r="F52">
        <v>672.89</v>
      </c>
    </row>
    <row r="53" spans="1:6" x14ac:dyDescent="0.25">
      <c r="A53" s="17">
        <v>42374.613888888889</v>
      </c>
      <c r="B53" t="s">
        <v>110</v>
      </c>
      <c r="C53">
        <v>9468.5</v>
      </c>
      <c r="D53">
        <v>0.65</v>
      </c>
      <c r="E53">
        <v>0</v>
      </c>
      <c r="F53">
        <v>683.56</v>
      </c>
    </row>
    <row r="54" spans="1:6" x14ac:dyDescent="0.25">
      <c r="A54" s="17">
        <v>42382.73333333333</v>
      </c>
      <c r="B54" s="21" t="s">
        <v>93</v>
      </c>
      <c r="C54">
        <v>83.2</v>
      </c>
      <c r="D54">
        <v>6.93</v>
      </c>
      <c r="E54">
        <v>0.6</v>
      </c>
      <c r="F54">
        <v>502.08</v>
      </c>
    </row>
    <row r="55" spans="1:6" x14ac:dyDescent="0.25">
      <c r="A55" s="17">
        <v>42382.73333333333</v>
      </c>
      <c r="B55" t="s">
        <v>94</v>
      </c>
      <c r="C55">
        <v>81.099999999999994</v>
      </c>
      <c r="D55">
        <v>7.02</v>
      </c>
      <c r="E55">
        <v>0.23</v>
      </c>
      <c r="F55">
        <v>512.75</v>
      </c>
    </row>
    <row r="56" spans="1:6" x14ac:dyDescent="0.25">
      <c r="A56" s="17">
        <v>42382.73333333333</v>
      </c>
      <c r="B56" t="s">
        <v>95</v>
      </c>
      <c r="C56">
        <v>75</v>
      </c>
      <c r="D56">
        <v>7.3</v>
      </c>
      <c r="E56">
        <v>0.64</v>
      </c>
      <c r="F56">
        <v>523.78</v>
      </c>
    </row>
    <row r="57" spans="1:6" x14ac:dyDescent="0.25">
      <c r="A57" s="17">
        <v>42382.73333333333</v>
      </c>
      <c r="B57" t="s">
        <v>96</v>
      </c>
      <c r="C57">
        <v>123.3</v>
      </c>
      <c r="D57">
        <v>5.7</v>
      </c>
      <c r="E57">
        <v>0.06</v>
      </c>
      <c r="F57">
        <v>534.41</v>
      </c>
    </row>
    <row r="58" spans="1:6" x14ac:dyDescent="0.25">
      <c r="A58" s="17">
        <v>42382.73333333333</v>
      </c>
      <c r="B58" t="s">
        <v>97</v>
      </c>
      <c r="C58">
        <v>130.1</v>
      </c>
      <c r="D58">
        <v>5.54</v>
      </c>
      <c r="E58">
        <v>0.06</v>
      </c>
      <c r="F58">
        <v>545.04</v>
      </c>
    </row>
    <row r="59" spans="1:6" x14ac:dyDescent="0.25">
      <c r="A59" s="17">
        <v>42382.73333333333</v>
      </c>
      <c r="B59" t="s">
        <v>98</v>
      </c>
      <c r="C59">
        <v>95.6</v>
      </c>
      <c r="D59">
        <v>6.47</v>
      </c>
      <c r="E59">
        <v>0.09</v>
      </c>
      <c r="F59">
        <v>555.66999999999996</v>
      </c>
    </row>
    <row r="60" spans="1:6" x14ac:dyDescent="0.25">
      <c r="A60" s="17">
        <v>42382.73333333333</v>
      </c>
      <c r="B60" t="s">
        <v>99</v>
      </c>
      <c r="C60">
        <v>167.3</v>
      </c>
      <c r="D60">
        <v>4.8899999999999997</v>
      </c>
      <c r="E60">
        <v>0.36</v>
      </c>
      <c r="F60">
        <v>566.33000000000004</v>
      </c>
    </row>
    <row r="61" spans="1:6" x14ac:dyDescent="0.25">
      <c r="A61" s="17">
        <v>42382.73333333333</v>
      </c>
      <c r="B61" t="s">
        <v>100</v>
      </c>
      <c r="C61">
        <v>183.7</v>
      </c>
      <c r="D61">
        <v>4.67</v>
      </c>
      <c r="E61">
        <v>0.42</v>
      </c>
      <c r="F61">
        <v>576.99</v>
      </c>
    </row>
    <row r="62" spans="1:6" x14ac:dyDescent="0.25">
      <c r="A62" s="17">
        <v>42382.73333333333</v>
      </c>
      <c r="B62" t="s">
        <v>101</v>
      </c>
      <c r="C62">
        <v>193.5</v>
      </c>
      <c r="D62">
        <v>4.55</v>
      </c>
      <c r="E62">
        <v>0.04</v>
      </c>
      <c r="F62">
        <v>587.63</v>
      </c>
    </row>
    <row r="63" spans="1:6" x14ac:dyDescent="0.25">
      <c r="A63" s="17">
        <v>42382.73333333333</v>
      </c>
      <c r="B63" t="s">
        <v>102</v>
      </c>
      <c r="C63">
        <v>659.3</v>
      </c>
      <c r="D63">
        <v>2.46</v>
      </c>
      <c r="E63">
        <v>0.02</v>
      </c>
      <c r="F63">
        <v>598.26</v>
      </c>
    </row>
    <row r="64" spans="1:6" x14ac:dyDescent="0.25">
      <c r="A64" s="17">
        <v>42382.73333333333</v>
      </c>
      <c r="B64" t="s">
        <v>103</v>
      </c>
      <c r="C64">
        <v>691</v>
      </c>
      <c r="D64">
        <v>2.41</v>
      </c>
      <c r="E64">
        <v>0.01</v>
      </c>
      <c r="F64">
        <v>608.89</v>
      </c>
    </row>
    <row r="65" spans="1:6" x14ac:dyDescent="0.25">
      <c r="A65" s="17">
        <v>42382.73333333333</v>
      </c>
      <c r="B65" t="s">
        <v>104</v>
      </c>
      <c r="C65">
        <v>684.1</v>
      </c>
      <c r="D65">
        <v>2.42</v>
      </c>
      <c r="E65">
        <v>0.01</v>
      </c>
      <c r="F65">
        <v>619.53</v>
      </c>
    </row>
    <row r="66" spans="1:6" x14ac:dyDescent="0.25">
      <c r="A66" s="17">
        <v>42382.73333333333</v>
      </c>
      <c r="B66" t="s">
        <v>105</v>
      </c>
      <c r="C66">
        <v>1478.1</v>
      </c>
      <c r="D66">
        <v>1.65</v>
      </c>
      <c r="E66">
        <v>0.01</v>
      </c>
      <c r="F66">
        <v>630.16</v>
      </c>
    </row>
    <row r="67" spans="1:6" x14ac:dyDescent="0.25">
      <c r="A67" s="17">
        <v>42382.73333333333</v>
      </c>
      <c r="B67" t="s">
        <v>106</v>
      </c>
      <c r="C67">
        <v>1461.7</v>
      </c>
      <c r="D67">
        <v>1.65</v>
      </c>
      <c r="E67">
        <v>0</v>
      </c>
      <c r="F67">
        <v>640.79</v>
      </c>
    </row>
    <row r="68" spans="1:6" x14ac:dyDescent="0.25">
      <c r="A68" s="17">
        <v>42382.73333333333</v>
      </c>
      <c r="B68" t="s">
        <v>107</v>
      </c>
      <c r="C68">
        <v>1335.3</v>
      </c>
      <c r="D68">
        <v>1.73</v>
      </c>
      <c r="E68">
        <v>0.01</v>
      </c>
      <c r="F68">
        <v>651.54</v>
      </c>
    </row>
    <row r="69" spans="1:6" x14ac:dyDescent="0.25">
      <c r="A69" s="17">
        <v>42382.73333333333</v>
      </c>
      <c r="B69" t="s">
        <v>108</v>
      </c>
      <c r="C69">
        <v>7475.4</v>
      </c>
      <c r="D69">
        <v>0.73</v>
      </c>
      <c r="E69">
        <v>0</v>
      </c>
      <c r="F69">
        <v>662.2</v>
      </c>
    </row>
    <row r="70" spans="1:6" x14ac:dyDescent="0.25">
      <c r="A70" s="17">
        <v>42382.73333333333</v>
      </c>
      <c r="B70" t="s">
        <v>109</v>
      </c>
      <c r="C70">
        <v>8343</v>
      </c>
      <c r="D70">
        <v>0.69</v>
      </c>
      <c r="E70">
        <v>0</v>
      </c>
      <c r="F70">
        <v>672.85</v>
      </c>
    </row>
    <row r="71" spans="1:6" x14ac:dyDescent="0.25">
      <c r="A71" s="17">
        <v>42382.73333333333</v>
      </c>
      <c r="B71" t="s">
        <v>110</v>
      </c>
      <c r="C71">
        <v>9503.7000000000007</v>
      </c>
      <c r="D71">
        <v>0.65</v>
      </c>
      <c r="E71">
        <v>0</v>
      </c>
      <c r="F71">
        <v>683.53</v>
      </c>
    </row>
    <row r="72" spans="1:6" x14ac:dyDescent="0.25">
      <c r="A72" s="17">
        <v>42381.317361111112</v>
      </c>
      <c r="B72" s="21" t="s">
        <v>93</v>
      </c>
      <c r="C72">
        <v>87.1</v>
      </c>
      <c r="D72">
        <v>6.78</v>
      </c>
      <c r="E72">
        <v>0.52</v>
      </c>
      <c r="F72">
        <v>502.06</v>
      </c>
    </row>
    <row r="73" spans="1:6" x14ac:dyDescent="0.25">
      <c r="A73" s="17">
        <v>42381.317361111112</v>
      </c>
      <c r="B73" t="s">
        <v>94</v>
      </c>
      <c r="C73">
        <v>76</v>
      </c>
      <c r="D73">
        <v>7.25</v>
      </c>
      <c r="E73">
        <v>0.22</v>
      </c>
      <c r="F73">
        <v>512.75</v>
      </c>
    </row>
    <row r="74" spans="1:6" x14ac:dyDescent="0.25">
      <c r="A74" s="17">
        <v>42381.317361111112</v>
      </c>
      <c r="B74" t="s">
        <v>95</v>
      </c>
      <c r="C74">
        <v>78.7</v>
      </c>
      <c r="D74">
        <v>7.13</v>
      </c>
      <c r="E74">
        <v>0.33</v>
      </c>
      <c r="F74">
        <v>523.74</v>
      </c>
    </row>
    <row r="75" spans="1:6" x14ac:dyDescent="0.25">
      <c r="A75" s="17">
        <v>42381.317361111112</v>
      </c>
      <c r="B75" t="s">
        <v>96</v>
      </c>
      <c r="C75">
        <v>121.4</v>
      </c>
      <c r="D75">
        <v>5.74</v>
      </c>
      <c r="E75">
        <v>0.06</v>
      </c>
      <c r="F75">
        <v>534.36</v>
      </c>
    </row>
    <row r="76" spans="1:6" x14ac:dyDescent="0.25">
      <c r="A76" s="17">
        <v>42381.317361111112</v>
      </c>
      <c r="B76" t="s">
        <v>97</v>
      </c>
      <c r="C76">
        <v>136.80000000000001</v>
      </c>
      <c r="D76">
        <v>5.41</v>
      </c>
      <c r="E76">
        <v>0.06</v>
      </c>
      <c r="F76">
        <v>544.99</v>
      </c>
    </row>
    <row r="77" spans="1:6" x14ac:dyDescent="0.25">
      <c r="A77" s="17">
        <v>42381.317361111112</v>
      </c>
      <c r="B77" t="s">
        <v>98</v>
      </c>
      <c r="C77">
        <v>95.7</v>
      </c>
      <c r="D77">
        <v>6.47</v>
      </c>
      <c r="E77">
        <v>0.01</v>
      </c>
      <c r="F77">
        <v>555.63</v>
      </c>
    </row>
    <row r="78" spans="1:6" x14ac:dyDescent="0.25">
      <c r="A78" s="17">
        <v>42381.317361111112</v>
      </c>
      <c r="B78" t="s">
        <v>99</v>
      </c>
      <c r="C78">
        <v>164.3</v>
      </c>
      <c r="D78">
        <v>4.93</v>
      </c>
      <c r="E78">
        <v>0.27</v>
      </c>
      <c r="F78">
        <v>566.28</v>
      </c>
    </row>
    <row r="79" spans="1:6" x14ac:dyDescent="0.25">
      <c r="A79" s="17">
        <v>42381.317361111112</v>
      </c>
      <c r="B79" t="s">
        <v>100</v>
      </c>
      <c r="C79">
        <v>178</v>
      </c>
      <c r="D79">
        <v>4.74</v>
      </c>
      <c r="E79">
        <v>0.31</v>
      </c>
      <c r="F79">
        <v>576.95000000000005</v>
      </c>
    </row>
    <row r="80" spans="1:6" x14ac:dyDescent="0.25">
      <c r="A80" s="17">
        <v>42381.317361111112</v>
      </c>
      <c r="B80" t="s">
        <v>101</v>
      </c>
      <c r="C80">
        <v>182.7</v>
      </c>
      <c r="D80">
        <v>4.68</v>
      </c>
      <c r="E80">
        <v>0.04</v>
      </c>
      <c r="F80">
        <v>587.58000000000004</v>
      </c>
    </row>
    <row r="81" spans="1:6" x14ac:dyDescent="0.25">
      <c r="A81" s="17">
        <v>42381.317361111112</v>
      </c>
      <c r="B81" t="s">
        <v>102</v>
      </c>
      <c r="C81">
        <v>664.7</v>
      </c>
      <c r="D81">
        <v>2.4500000000000002</v>
      </c>
      <c r="E81">
        <v>0.02</v>
      </c>
      <c r="F81">
        <v>598.21</v>
      </c>
    </row>
    <row r="82" spans="1:6" x14ac:dyDescent="0.25">
      <c r="A82" s="17">
        <v>42381.317361111112</v>
      </c>
      <c r="B82" t="s">
        <v>103</v>
      </c>
      <c r="C82">
        <v>700.2</v>
      </c>
      <c r="D82">
        <v>2.39</v>
      </c>
      <c r="E82">
        <v>0.01</v>
      </c>
      <c r="F82">
        <v>608.84</v>
      </c>
    </row>
    <row r="83" spans="1:6" x14ac:dyDescent="0.25">
      <c r="A83" s="17">
        <v>42381.317361111112</v>
      </c>
      <c r="B83" t="s">
        <v>104</v>
      </c>
      <c r="C83">
        <v>671.5</v>
      </c>
      <c r="D83">
        <v>2.44</v>
      </c>
      <c r="E83">
        <v>0.01</v>
      </c>
      <c r="F83">
        <v>619.46</v>
      </c>
    </row>
    <row r="84" spans="1:6" x14ac:dyDescent="0.25">
      <c r="A84" s="17">
        <v>42381.317361111112</v>
      </c>
      <c r="B84" t="s">
        <v>105</v>
      </c>
      <c r="C84">
        <v>1474.4</v>
      </c>
      <c r="D84">
        <v>1.65</v>
      </c>
      <c r="E84">
        <v>0.01</v>
      </c>
      <c r="F84">
        <v>630.1</v>
      </c>
    </row>
    <row r="85" spans="1:6" x14ac:dyDescent="0.25">
      <c r="A85" s="17">
        <v>42381.317361111112</v>
      </c>
      <c r="B85" t="s">
        <v>106</v>
      </c>
      <c r="C85">
        <v>1455</v>
      </c>
      <c r="D85">
        <v>1.66</v>
      </c>
      <c r="E85">
        <v>0.01</v>
      </c>
      <c r="F85">
        <v>640.73</v>
      </c>
    </row>
    <row r="86" spans="1:6" x14ac:dyDescent="0.25">
      <c r="A86" s="17">
        <v>42381.317361111112</v>
      </c>
      <c r="B86" t="s">
        <v>107</v>
      </c>
      <c r="C86">
        <v>1321.3</v>
      </c>
      <c r="D86">
        <v>1.74</v>
      </c>
      <c r="E86">
        <v>0.01</v>
      </c>
      <c r="F86">
        <v>651.46</v>
      </c>
    </row>
    <row r="87" spans="1:6" x14ac:dyDescent="0.25">
      <c r="A87" s="17">
        <v>42381.317361111112</v>
      </c>
      <c r="B87" t="s">
        <v>108</v>
      </c>
      <c r="C87">
        <v>7517.1</v>
      </c>
      <c r="D87">
        <v>0.73</v>
      </c>
      <c r="E87">
        <v>0</v>
      </c>
      <c r="F87">
        <v>662.12</v>
      </c>
    </row>
    <row r="88" spans="1:6" x14ac:dyDescent="0.25">
      <c r="A88" s="17">
        <v>42381.317361111112</v>
      </c>
      <c r="B88" t="s">
        <v>109</v>
      </c>
      <c r="C88">
        <v>8374.5</v>
      </c>
      <c r="D88">
        <v>0.69</v>
      </c>
      <c r="E88">
        <v>0</v>
      </c>
      <c r="F88">
        <v>672.7</v>
      </c>
    </row>
    <row r="89" spans="1:6" x14ac:dyDescent="0.25">
      <c r="A89" s="17">
        <v>42381.317361111112</v>
      </c>
      <c r="B89" t="s">
        <v>110</v>
      </c>
      <c r="C89">
        <v>9419</v>
      </c>
      <c r="D89">
        <v>0.65</v>
      </c>
      <c r="E89">
        <v>0</v>
      </c>
      <c r="F89">
        <v>683.44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workbookViewId="0">
      <selection sqref="A1:XFD1048576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43</v>
      </c>
      <c r="C1" s="3" t="s">
        <v>44</v>
      </c>
      <c r="D1" s="4" t="s">
        <v>45</v>
      </c>
      <c r="E1" s="4" t="s">
        <v>21</v>
      </c>
      <c r="F1" s="2" t="s">
        <v>46</v>
      </c>
      <c r="G1" s="2" t="s">
        <v>47</v>
      </c>
      <c r="H1" s="2" t="s">
        <v>48</v>
      </c>
      <c r="I1" s="2" t="s">
        <v>36</v>
      </c>
      <c r="J1" s="2" t="s">
        <v>133</v>
      </c>
      <c r="K1" s="2" t="s">
        <v>49</v>
      </c>
      <c r="L1" s="2" t="s">
        <v>50</v>
      </c>
      <c r="M1" s="2"/>
      <c r="N1" s="2"/>
    </row>
    <row r="2" spans="1:31" x14ac:dyDescent="0.25">
      <c r="A2" s="3" t="s">
        <v>51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-2.1646065597239774</v>
      </c>
      <c r="L2">
        <f>D2*$B$30+$B$29</f>
        <v>0.13209164838024126</v>
      </c>
    </row>
    <row r="3" spans="1:31" x14ac:dyDescent="0.25">
      <c r="A3" s="3" t="s">
        <v>37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-1.2169279363331229</v>
      </c>
      <c r="L3">
        <f t="shared" ref="L3:L10" si="2">D3*$B$30+$B$29</f>
        <v>0.41681673309525025</v>
      </c>
    </row>
    <row r="4" spans="1:31" x14ac:dyDescent="0.25">
      <c r="A4" s="3" t="s">
        <v>38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0.6390707787022003</v>
      </c>
      <c r="L4">
        <f t="shared" si="2"/>
        <v>1.6756463301427775</v>
      </c>
    </row>
    <row r="5" spans="1:31" x14ac:dyDescent="0.25">
      <c r="A5" s="3" t="s">
        <v>39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2.5382625946651718</v>
      </c>
      <c r="L5">
        <f t="shared" si="2"/>
        <v>3.2236087246307998</v>
      </c>
    </row>
    <row r="6" spans="1:31" x14ac:dyDescent="0.25">
      <c r="A6" s="3" t="s">
        <v>40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17.992584891697263</v>
      </c>
      <c r="L6">
        <f t="shared" si="2"/>
        <v>15.781905933869924</v>
      </c>
    </row>
    <row r="7" spans="1:31" x14ac:dyDescent="0.25">
      <c r="A7" s="3" t="s">
        <v>41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36.338054252297198</v>
      </c>
      <c r="L7">
        <f t="shared" si="2"/>
        <v>31.685788675267496</v>
      </c>
    </row>
    <row r="8" spans="1:31" x14ac:dyDescent="0.25">
      <c r="A8" s="3" t="s">
        <v>42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157.79476197869525</v>
      </c>
      <c r="L8">
        <f t="shared" si="2"/>
        <v>159.1374336029937</v>
      </c>
    </row>
    <row r="9" spans="1:31" x14ac:dyDescent="0.25">
      <c r="A9" s="4" t="s">
        <v>134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777.96958299445589</v>
      </c>
      <c r="L9">
        <f t="shared" si="2"/>
        <v>675.45815221486782</v>
      </c>
    </row>
    <row r="10" spans="1:31" x14ac:dyDescent="0.25">
      <c r="A10" s="4" t="s">
        <v>135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6" customFormat="1" x14ac:dyDescent="0.25">
      <c r="A12" s="23" t="s">
        <v>52</v>
      </c>
      <c r="B12" s="24"/>
      <c r="C12" s="24"/>
      <c r="D12" s="24"/>
      <c r="E12" s="24"/>
      <c r="F12" s="24"/>
      <c r="G12" s="24"/>
      <c r="H12" s="24"/>
      <c r="I12" s="25"/>
      <c r="J12" s="24"/>
    </row>
    <row r="13" spans="1:31" x14ac:dyDescent="0.25">
      <c r="A13" t="s">
        <v>53</v>
      </c>
      <c r="B13" t="s">
        <v>136</v>
      </c>
      <c r="C13"/>
      <c r="D13"/>
      <c r="E13"/>
      <c r="F13"/>
      <c r="G13"/>
      <c r="H13"/>
      <c r="I13"/>
      <c r="K13" t="s">
        <v>53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54</v>
      </c>
      <c r="B15" s="6"/>
      <c r="C15"/>
      <c r="D15"/>
      <c r="E15"/>
      <c r="F15"/>
      <c r="G15"/>
      <c r="H15"/>
      <c r="I15"/>
      <c r="J15" s="27"/>
      <c r="K15" s="6" t="s">
        <v>54</v>
      </c>
      <c r="L15" s="6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</row>
    <row r="16" spans="1:31" x14ac:dyDescent="0.25">
      <c r="A16" s="7" t="s">
        <v>55</v>
      </c>
      <c r="B16" s="7">
        <v>0.99999857522978297</v>
      </c>
      <c r="C16"/>
      <c r="D16"/>
      <c r="E16"/>
      <c r="F16"/>
      <c r="G16"/>
      <c r="H16"/>
      <c r="I16"/>
      <c r="J16" s="27"/>
      <c r="K16" s="7" t="s">
        <v>55</v>
      </c>
      <c r="L16" s="7">
        <v>0.99999857522978297</v>
      </c>
      <c r="T16" s="28"/>
      <c r="U16" s="28"/>
      <c r="V16" s="8"/>
      <c r="W16" s="8"/>
      <c r="X16" s="28"/>
      <c r="Y16" s="28"/>
      <c r="Z16" s="28"/>
      <c r="AA16" s="28"/>
      <c r="AB16" s="28"/>
      <c r="AC16" s="28"/>
      <c r="AD16" s="28"/>
      <c r="AE16" s="28"/>
    </row>
    <row r="17" spans="1:31" x14ac:dyDescent="0.25">
      <c r="A17" s="7" t="s">
        <v>56</v>
      </c>
      <c r="B17" s="7">
        <v>0.99999715046159587</v>
      </c>
      <c r="C17"/>
      <c r="D17"/>
      <c r="E17"/>
      <c r="F17"/>
      <c r="G17"/>
      <c r="H17"/>
      <c r="I17"/>
      <c r="J17" s="27"/>
      <c r="K17" s="7" t="s">
        <v>56</v>
      </c>
      <c r="L17" s="7">
        <v>0.99999715046159587</v>
      </c>
      <c r="T17" s="28"/>
      <c r="U17" s="28"/>
      <c r="V17" s="7"/>
      <c r="W17" s="7"/>
      <c r="X17" s="28"/>
      <c r="Y17" s="28"/>
      <c r="Z17" s="28"/>
      <c r="AA17" s="28"/>
      <c r="AB17" s="28"/>
      <c r="AC17" s="28"/>
      <c r="AD17" s="28"/>
      <c r="AE17" s="28"/>
    </row>
    <row r="18" spans="1:31" x14ac:dyDescent="0.25">
      <c r="A18" s="7" t="s">
        <v>57</v>
      </c>
      <c r="B18" s="7">
        <v>0.99999643807699479</v>
      </c>
      <c r="C18"/>
      <c r="D18"/>
      <c r="E18"/>
      <c r="F18"/>
      <c r="G18"/>
      <c r="H18"/>
      <c r="I18"/>
      <c r="J18" s="27"/>
      <c r="K18" s="7" t="s">
        <v>57</v>
      </c>
      <c r="L18" s="7">
        <v>0.99999643807699479</v>
      </c>
      <c r="T18" s="28"/>
      <c r="U18" s="28"/>
      <c r="V18" s="7"/>
      <c r="W18" s="7"/>
      <c r="X18" s="28"/>
      <c r="Y18" s="28"/>
      <c r="Z18" s="28"/>
      <c r="AA18" s="28"/>
      <c r="AB18" s="28"/>
      <c r="AC18" s="28"/>
      <c r="AD18" s="28"/>
      <c r="AE18" s="28"/>
    </row>
    <row r="19" spans="1:31" x14ac:dyDescent="0.25">
      <c r="A19" s="7" t="s">
        <v>58</v>
      </c>
      <c r="B19" s="7">
        <v>0.11666575259658109</v>
      </c>
      <c r="C19"/>
      <c r="D19"/>
      <c r="E19"/>
      <c r="F19"/>
      <c r="G19"/>
      <c r="H19"/>
      <c r="I19"/>
      <c r="J19" s="27"/>
      <c r="K19" s="7" t="s">
        <v>58</v>
      </c>
      <c r="L19" s="7">
        <v>0.98521674441589902</v>
      </c>
      <c r="T19" s="28"/>
      <c r="U19" s="28"/>
      <c r="V19" s="7"/>
      <c r="W19" s="7"/>
      <c r="X19" s="28"/>
      <c r="Y19" s="28"/>
      <c r="Z19" s="28"/>
      <c r="AA19" s="28"/>
      <c r="AB19" s="28"/>
      <c r="AC19" s="28"/>
      <c r="AD19" s="28"/>
      <c r="AE19" s="28"/>
    </row>
    <row r="20" spans="1:31" ht="15.75" customHeight="1" thickBot="1" x14ac:dyDescent="0.3">
      <c r="A20" s="9" t="s">
        <v>59</v>
      </c>
      <c r="B20" s="9">
        <v>6</v>
      </c>
      <c r="C20"/>
      <c r="D20"/>
      <c r="E20"/>
      <c r="F20"/>
      <c r="G20"/>
      <c r="H20"/>
      <c r="I20"/>
      <c r="J20" s="27"/>
      <c r="K20" s="9" t="s">
        <v>59</v>
      </c>
      <c r="L20" s="9">
        <v>6</v>
      </c>
      <c r="T20" s="28"/>
      <c r="U20" s="28"/>
      <c r="V20" s="7"/>
      <c r="W20" s="7"/>
      <c r="X20" s="28"/>
      <c r="Y20" s="28"/>
      <c r="Z20" s="28"/>
      <c r="AA20" s="28"/>
      <c r="AB20" s="28"/>
      <c r="AC20" s="28"/>
      <c r="AD20" s="28"/>
      <c r="AE20" s="28"/>
    </row>
    <row r="21" spans="1:31" x14ac:dyDescent="0.25">
      <c r="A21"/>
      <c r="B21"/>
      <c r="C21"/>
      <c r="D21"/>
      <c r="E21"/>
      <c r="F21"/>
      <c r="G21"/>
      <c r="H21"/>
      <c r="I21"/>
      <c r="J21" s="27"/>
      <c r="T21" s="28"/>
      <c r="U21" s="28"/>
      <c r="V21" s="7"/>
      <c r="W21" s="7"/>
      <c r="X21" s="28"/>
      <c r="Y21" s="28"/>
      <c r="Z21" s="28"/>
      <c r="AA21" s="28"/>
      <c r="AB21" s="28"/>
      <c r="AC21" s="28"/>
      <c r="AD21" s="28"/>
      <c r="AE21" s="28"/>
    </row>
    <row r="22" spans="1:31" ht="15.75" customHeight="1" thickBot="1" x14ac:dyDescent="0.3">
      <c r="A22" t="s">
        <v>60</v>
      </c>
      <c r="B22"/>
      <c r="C22"/>
      <c r="D22"/>
      <c r="E22"/>
      <c r="F22"/>
      <c r="G22"/>
      <c r="H22"/>
      <c r="I22"/>
      <c r="J22" s="27"/>
      <c r="K22" t="s">
        <v>60</v>
      </c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</row>
    <row r="23" spans="1:31" x14ac:dyDescent="0.25">
      <c r="A23" s="10"/>
      <c r="B23" s="10" t="s">
        <v>61</v>
      </c>
      <c r="C23" s="10" t="s">
        <v>62</v>
      </c>
      <c r="D23" s="10" t="s">
        <v>63</v>
      </c>
      <c r="E23" s="10" t="s">
        <v>64</v>
      </c>
      <c r="F23" s="10" t="s">
        <v>65</v>
      </c>
      <c r="G23"/>
      <c r="H23"/>
      <c r="I23"/>
      <c r="J23" s="27"/>
      <c r="K23" s="10"/>
      <c r="L23" s="10" t="s">
        <v>61</v>
      </c>
      <c r="M23" s="10" t="s">
        <v>62</v>
      </c>
      <c r="N23" s="10" t="s">
        <v>63</v>
      </c>
      <c r="O23" s="10" t="s">
        <v>64</v>
      </c>
      <c r="P23" s="10" t="s">
        <v>65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</row>
    <row r="24" spans="1:31" x14ac:dyDescent="0.25">
      <c r="A24" s="7" t="s">
        <v>66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7"/>
      <c r="K24" s="7" t="s">
        <v>66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8"/>
      <c r="U24" s="28"/>
      <c r="V24" s="13"/>
      <c r="W24" s="13"/>
      <c r="X24" s="13"/>
      <c r="Y24" s="13"/>
      <c r="Z24" s="13"/>
      <c r="AA24" s="13"/>
      <c r="AB24" s="28"/>
      <c r="AC24" s="28"/>
      <c r="AD24" s="28"/>
      <c r="AE24" s="28"/>
    </row>
    <row r="25" spans="1:31" x14ac:dyDescent="0.25">
      <c r="A25" s="7" t="s">
        <v>67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7"/>
      <c r="K25" s="7" t="s">
        <v>67</v>
      </c>
      <c r="L25" s="7">
        <v>4</v>
      </c>
      <c r="M25" s="7">
        <v>3.8826081339098519</v>
      </c>
      <c r="N25" s="7">
        <v>0.97065203347746298</v>
      </c>
      <c r="O25" s="7"/>
      <c r="P25" s="7"/>
      <c r="T25" s="28"/>
      <c r="U25" s="28"/>
      <c r="V25" s="7"/>
      <c r="W25" s="7"/>
      <c r="X25" s="7"/>
      <c r="Y25" s="7"/>
      <c r="Z25" s="7"/>
      <c r="AA25" s="7"/>
      <c r="AB25" s="28"/>
      <c r="AC25" s="28"/>
      <c r="AD25" s="28"/>
      <c r="AE25" s="28"/>
    </row>
    <row r="26" spans="1:31" ht="15.75" customHeight="1" thickBot="1" x14ac:dyDescent="0.3">
      <c r="A26" s="9" t="s">
        <v>68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7"/>
      <c r="K26" s="9" t="s">
        <v>68</v>
      </c>
      <c r="L26" s="9">
        <v>5</v>
      </c>
      <c r="M26" s="9">
        <v>1362539.3250423865</v>
      </c>
      <c r="N26" s="9"/>
      <c r="O26" s="9"/>
      <c r="P26" s="9"/>
      <c r="T26" s="28"/>
      <c r="U26" s="28"/>
      <c r="V26" s="7"/>
      <c r="W26" s="7"/>
      <c r="X26" s="7"/>
      <c r="Y26" s="7"/>
      <c r="Z26" s="7"/>
      <c r="AA26" s="7"/>
      <c r="AB26" s="28"/>
      <c r="AC26" s="28"/>
      <c r="AD26" s="28"/>
      <c r="AE26" s="28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7"/>
      <c r="T27" s="28"/>
      <c r="U27" s="28"/>
      <c r="V27" s="7"/>
      <c r="W27" s="7"/>
      <c r="X27" s="7"/>
      <c r="Y27" s="7"/>
      <c r="Z27" s="7"/>
      <c r="AA27" s="7"/>
      <c r="AB27" s="28"/>
      <c r="AC27" s="28"/>
      <c r="AD27" s="28"/>
      <c r="AE27" s="28"/>
    </row>
    <row r="28" spans="1:31" x14ac:dyDescent="0.25">
      <c r="A28" s="10"/>
      <c r="B28" s="10" t="s">
        <v>69</v>
      </c>
      <c r="C28" s="10" t="s">
        <v>58</v>
      </c>
      <c r="D28" s="10" t="s">
        <v>70</v>
      </c>
      <c r="E28" s="10" t="s">
        <v>71</v>
      </c>
      <c r="F28" s="10" t="s">
        <v>72</v>
      </c>
      <c r="G28" s="10" t="s">
        <v>73</v>
      </c>
      <c r="H28" s="10" t="s">
        <v>74</v>
      </c>
      <c r="I28" s="10" t="s">
        <v>75</v>
      </c>
      <c r="J28" s="11"/>
      <c r="K28" s="10"/>
      <c r="L28" s="10" t="s">
        <v>69</v>
      </c>
      <c r="M28" s="10" t="s">
        <v>58</v>
      </c>
      <c r="N28" s="10" t="s">
        <v>70</v>
      </c>
      <c r="O28" s="10" t="s">
        <v>71</v>
      </c>
      <c r="P28" s="10" t="s">
        <v>72</v>
      </c>
      <c r="Q28" s="10" t="s">
        <v>73</v>
      </c>
      <c r="R28" s="10" t="s">
        <v>74</v>
      </c>
      <c r="S28" s="10" t="s">
        <v>75</v>
      </c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</row>
    <row r="29" spans="1:31" x14ac:dyDescent="0.25">
      <c r="A29" s="7" t="s">
        <v>76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76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8"/>
      <c r="U29" s="28"/>
      <c r="V29" s="13"/>
      <c r="W29" s="13"/>
      <c r="X29" s="13"/>
      <c r="Y29" s="13"/>
      <c r="Z29" s="13"/>
      <c r="AA29" s="13"/>
      <c r="AB29" s="13"/>
      <c r="AC29" s="13"/>
      <c r="AD29" s="13"/>
      <c r="AE29" s="28"/>
    </row>
    <row r="30" spans="1:31" ht="15.75" customHeight="1" thickBot="1" x14ac:dyDescent="0.3">
      <c r="A30" s="9" t="s">
        <v>77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77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8"/>
      <c r="U30" s="28"/>
      <c r="V30" s="7"/>
      <c r="W30" s="7"/>
      <c r="X30" s="7"/>
      <c r="Y30" s="7"/>
      <c r="Z30" s="7"/>
      <c r="AA30" s="7"/>
      <c r="AB30" s="7"/>
      <c r="AC30" s="7"/>
      <c r="AD30" s="7"/>
      <c r="AE30" s="28"/>
    </row>
    <row r="31" spans="1:31" x14ac:dyDescent="0.25">
      <c r="A31"/>
      <c r="B31"/>
      <c r="C31"/>
      <c r="D31"/>
      <c r="E31"/>
      <c r="F31"/>
      <c r="G31"/>
      <c r="H31"/>
      <c r="I31"/>
      <c r="J31" s="27"/>
      <c r="T31" s="13"/>
      <c r="U31" s="28"/>
      <c r="V31" s="7"/>
      <c r="W31" s="7"/>
      <c r="X31" s="7"/>
      <c r="Y31" s="7"/>
      <c r="Z31" s="7"/>
      <c r="AA31" s="7"/>
      <c r="AB31" s="7"/>
      <c r="AC31" s="7"/>
      <c r="AD31" s="7"/>
      <c r="AE31" s="28"/>
    </row>
    <row r="32" spans="1:31" x14ac:dyDescent="0.25">
      <c r="A32"/>
      <c r="B32"/>
      <c r="C32"/>
      <c r="D32"/>
      <c r="E32"/>
      <c r="F32"/>
      <c r="G32"/>
      <c r="H32"/>
      <c r="I32"/>
      <c r="J32" s="27"/>
      <c r="T32" s="7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</row>
    <row r="33" spans="1:31" x14ac:dyDescent="0.25">
      <c r="A33"/>
      <c r="B33"/>
      <c r="C33"/>
      <c r="D33"/>
      <c r="E33"/>
      <c r="F33"/>
      <c r="G33"/>
      <c r="H33"/>
      <c r="I33"/>
      <c r="J33" s="27"/>
      <c r="T33" s="7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</row>
    <row r="34" spans="1:31" x14ac:dyDescent="0.25">
      <c r="A34" t="s">
        <v>78</v>
      </c>
      <c r="B34"/>
      <c r="C34"/>
      <c r="D34"/>
      <c r="E34"/>
      <c r="F34"/>
      <c r="G34"/>
      <c r="H34"/>
      <c r="I34"/>
      <c r="J34" s="27"/>
      <c r="K34" t="s">
        <v>78</v>
      </c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7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</row>
    <row r="36" spans="1:31" x14ac:dyDescent="0.25">
      <c r="A36" s="10" t="s">
        <v>79</v>
      </c>
      <c r="B36" s="10" t="s">
        <v>80</v>
      </c>
      <c r="C36" s="10" t="s">
        <v>81</v>
      </c>
      <c r="D36"/>
      <c r="E36"/>
      <c r="F36"/>
      <c r="G36"/>
      <c r="H36"/>
      <c r="I36"/>
      <c r="J36" s="27"/>
      <c r="K36" s="10" t="s">
        <v>79</v>
      </c>
      <c r="L36" s="10" t="s">
        <v>80</v>
      </c>
      <c r="M36" s="10" t="s">
        <v>81</v>
      </c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7"/>
      <c r="K37" s="7">
        <v>1</v>
      </c>
      <c r="L37" s="7">
        <v>2.7269332567861202</v>
      </c>
      <c r="M37" s="7">
        <v>0.83195563210276857</v>
      </c>
      <c r="T37" s="28"/>
      <c r="U37" s="28"/>
      <c r="V37" s="13"/>
      <c r="W37" s="13"/>
      <c r="X37" s="13"/>
      <c r="Y37" s="28"/>
      <c r="Z37" s="28"/>
      <c r="AA37" s="28"/>
      <c r="AB37" s="28"/>
      <c r="AC37" s="28"/>
      <c r="AD37" s="28"/>
      <c r="AE37" s="28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7"/>
      <c r="K38" s="7">
        <v>2</v>
      </c>
      <c r="L38" s="7">
        <v>13.475435347111743</v>
      </c>
      <c r="M38" s="7">
        <v>0.71400909733270268</v>
      </c>
      <c r="T38" s="28"/>
      <c r="U38" s="28"/>
      <c r="V38" s="7"/>
      <c r="W38" s="7"/>
      <c r="X38" s="7"/>
      <c r="Y38" s="28"/>
      <c r="Z38" s="28"/>
      <c r="AA38" s="28"/>
      <c r="AB38" s="28"/>
      <c r="AC38" s="28"/>
      <c r="AD38" s="28"/>
      <c r="AE38" s="28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7"/>
      <c r="K39" s="7">
        <v>3</v>
      </c>
      <c r="L39" s="7">
        <v>26.911062960018771</v>
      </c>
      <c r="M39" s="7">
        <v>0.35060370664789531</v>
      </c>
      <c r="T39" s="28"/>
      <c r="U39" s="28"/>
      <c r="V39" s="7"/>
      <c r="W39" s="7"/>
      <c r="X39" s="7"/>
      <c r="Y39" s="28"/>
      <c r="Z39" s="28"/>
      <c r="AA39" s="28"/>
      <c r="AB39" s="28"/>
      <c r="AC39" s="28"/>
      <c r="AD39" s="28"/>
      <c r="AE39" s="28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7"/>
      <c r="K40" s="7">
        <v>4</v>
      </c>
      <c r="L40" s="7">
        <v>134.39608386327501</v>
      </c>
      <c r="M40" s="7">
        <v>-1.0821949743861126</v>
      </c>
      <c r="T40" s="28"/>
      <c r="U40" s="28"/>
      <c r="V40" s="7"/>
      <c r="W40" s="7"/>
      <c r="X40" s="7"/>
      <c r="Y40" s="28"/>
      <c r="Z40" s="28"/>
      <c r="AA40" s="28"/>
      <c r="AB40" s="28"/>
      <c r="AC40" s="28"/>
      <c r="AD40" s="28"/>
      <c r="AE40" s="28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7"/>
      <c r="K41" s="7">
        <v>5</v>
      </c>
      <c r="L41" s="7">
        <v>268.7523599923453</v>
      </c>
      <c r="M41" s="7">
        <v>-1.1334711034564293</v>
      </c>
      <c r="T41" s="28"/>
      <c r="U41" s="28"/>
      <c r="V41" s="7"/>
      <c r="W41" s="7"/>
      <c r="X41" s="7"/>
      <c r="Y41" s="28"/>
      <c r="Z41" s="28"/>
      <c r="AA41" s="28"/>
      <c r="AB41" s="28"/>
      <c r="AC41" s="28"/>
      <c r="AD41" s="28"/>
      <c r="AE41" s="28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7"/>
      <c r="K42" s="9">
        <v>6</v>
      </c>
      <c r="L42" s="9">
        <v>1343.6025690249076</v>
      </c>
      <c r="M42" s="9">
        <v>0.31909764175907185</v>
      </c>
      <c r="T42" s="28"/>
      <c r="U42" s="28"/>
      <c r="V42" s="7"/>
      <c r="W42" s="7"/>
      <c r="X42" s="7"/>
      <c r="Y42" s="28"/>
      <c r="Z42" s="28"/>
      <c r="AA42" s="28"/>
      <c r="AB42" s="28"/>
      <c r="AC42" s="28"/>
      <c r="AD42" s="28"/>
      <c r="AE42" s="28"/>
    </row>
    <row r="43" spans="1:31" ht="15.75" customHeight="1" x14ac:dyDescent="0.25">
      <c r="A43" s="12"/>
      <c r="B43" s="12"/>
      <c r="C43" s="12"/>
      <c r="J43" s="27"/>
      <c r="K43" s="7"/>
      <c r="L43" s="7"/>
      <c r="M43" s="7"/>
      <c r="N43" s="7"/>
      <c r="O43" s="28"/>
      <c r="P43" s="28"/>
      <c r="Q43" s="28"/>
      <c r="R43" s="28"/>
      <c r="S43" s="28"/>
      <c r="T43" s="28"/>
      <c r="U43" s="28"/>
      <c r="V43" s="7"/>
      <c r="W43" s="7"/>
      <c r="X43" s="7"/>
      <c r="Y43" s="28"/>
      <c r="Z43" s="28"/>
      <c r="AA43" s="28"/>
      <c r="AB43" s="28"/>
      <c r="AC43" s="28"/>
      <c r="AD43" s="28"/>
      <c r="AE43" s="28"/>
    </row>
    <row r="44" spans="1:31" s="26" customFormat="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9"/>
      <c r="L44" s="29"/>
      <c r="M44" s="29"/>
      <c r="N44" s="29"/>
      <c r="V44" s="29"/>
      <c r="W44" s="29"/>
      <c r="X44" s="29"/>
    </row>
    <row r="45" spans="1:31" x14ac:dyDescent="0.25">
      <c r="A45" s="14" t="s">
        <v>82</v>
      </c>
      <c r="J45" s="27"/>
      <c r="K45" s="7"/>
      <c r="L45" s="7"/>
      <c r="M45" s="7"/>
      <c r="N45" s="7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</row>
    <row r="46" spans="1:31" x14ac:dyDescent="0.25">
      <c r="A46" t="s">
        <v>53</v>
      </c>
      <c r="B46"/>
      <c r="C46"/>
      <c r="D46"/>
      <c r="E46"/>
      <c r="F46"/>
      <c r="G46"/>
      <c r="H46"/>
      <c r="I46"/>
      <c r="J46" s="27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7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</row>
    <row r="48" spans="1:31" x14ac:dyDescent="0.25">
      <c r="A48" s="6" t="s">
        <v>54</v>
      </c>
      <c r="B48" s="6"/>
      <c r="C48"/>
      <c r="D48"/>
      <c r="E48"/>
      <c r="F48"/>
      <c r="G48"/>
      <c r="H48"/>
      <c r="I48"/>
      <c r="J48" s="27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</row>
    <row r="49" spans="1:31" x14ac:dyDescent="0.25">
      <c r="A49" s="7" t="s">
        <v>55</v>
      </c>
      <c r="B49" s="7">
        <v>0.99913678675732565</v>
      </c>
      <c r="C49"/>
      <c r="D49"/>
      <c r="E49"/>
      <c r="F49"/>
      <c r="G49"/>
      <c r="H49"/>
      <c r="I49"/>
      <c r="J49" s="27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</row>
    <row r="50" spans="1:31" x14ac:dyDescent="0.25">
      <c r="A50" s="7" t="s">
        <v>56</v>
      </c>
      <c r="B50" s="7">
        <v>0.99827431865175353</v>
      </c>
      <c r="C50"/>
      <c r="D50"/>
      <c r="E50"/>
      <c r="F50"/>
      <c r="G50"/>
      <c r="H50"/>
      <c r="I50"/>
      <c r="J50" s="27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</row>
    <row r="51" spans="1:31" x14ac:dyDescent="0.25">
      <c r="A51" s="7" t="s">
        <v>57</v>
      </c>
      <c r="B51" s="7">
        <v>0.99792918238210437</v>
      </c>
      <c r="C51"/>
      <c r="D51"/>
      <c r="E51"/>
      <c r="F51"/>
      <c r="G51"/>
      <c r="H51"/>
      <c r="I51"/>
      <c r="J51" s="27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</row>
    <row r="52" spans="1:31" x14ac:dyDescent="0.25">
      <c r="A52" s="7" t="s">
        <v>58</v>
      </c>
      <c r="B52" s="7">
        <v>2.6387999840376106</v>
      </c>
      <c r="C52"/>
      <c r="D52"/>
      <c r="E52"/>
      <c r="F52"/>
      <c r="G52"/>
      <c r="H52"/>
      <c r="I52"/>
      <c r="J52" s="27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</row>
    <row r="53" spans="1:31" ht="15.75" customHeight="1" thickBot="1" x14ac:dyDescent="0.3">
      <c r="A53" s="9" t="s">
        <v>59</v>
      </c>
      <c r="B53" s="9">
        <v>7</v>
      </c>
      <c r="C53"/>
      <c r="D53"/>
      <c r="E53"/>
      <c r="F53"/>
      <c r="G53"/>
      <c r="H53"/>
      <c r="I53"/>
      <c r="J53" s="27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</row>
    <row r="54" spans="1:31" x14ac:dyDescent="0.25">
      <c r="A54"/>
      <c r="B54"/>
      <c r="C54"/>
      <c r="D54"/>
      <c r="E54"/>
      <c r="F54"/>
      <c r="G54"/>
      <c r="H54"/>
      <c r="I54"/>
      <c r="J54" s="27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</row>
    <row r="55" spans="1:31" ht="15.75" customHeight="1" thickBot="1" x14ac:dyDescent="0.3">
      <c r="A55" t="s">
        <v>60</v>
      </c>
      <c r="B55"/>
      <c r="C55"/>
      <c r="D55"/>
      <c r="E55"/>
      <c r="F55"/>
      <c r="G55"/>
      <c r="H55"/>
      <c r="I55"/>
      <c r="J55" s="27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</row>
    <row r="56" spans="1:31" x14ac:dyDescent="0.25">
      <c r="A56" s="10"/>
      <c r="B56" s="10" t="s">
        <v>61</v>
      </c>
      <c r="C56" s="10" t="s">
        <v>62</v>
      </c>
      <c r="D56" s="10" t="s">
        <v>63</v>
      </c>
      <c r="E56" s="10" t="s">
        <v>64</v>
      </c>
      <c r="F56" s="10" t="s">
        <v>65</v>
      </c>
      <c r="G56"/>
      <c r="H56"/>
      <c r="I56"/>
      <c r="J56" s="27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</row>
    <row r="57" spans="1:31" x14ac:dyDescent="0.25">
      <c r="A57" s="7" t="s">
        <v>66</v>
      </c>
      <c r="B57" s="7">
        <v>1</v>
      </c>
      <c r="C57" s="7">
        <v>20140.592542398361</v>
      </c>
      <c r="D57" s="7">
        <v>20140.592542398361</v>
      </c>
      <c r="E57" s="7">
        <v>2892.4062940883168</v>
      </c>
      <c r="F57" s="7">
        <v>4.2028918326297353E-8</v>
      </c>
      <c r="G57"/>
      <c r="H57"/>
      <c r="I57"/>
      <c r="J57" s="27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</row>
    <row r="58" spans="1:31" x14ac:dyDescent="0.25">
      <c r="A58" s="7" t="s">
        <v>67</v>
      </c>
      <c r="B58" s="7">
        <v>5</v>
      </c>
      <c r="C58" s="7">
        <v>34.816326778784465</v>
      </c>
      <c r="D58" s="7">
        <v>6.9632653557568931</v>
      </c>
      <c r="E58" s="7"/>
      <c r="F58" s="7"/>
      <c r="G58"/>
      <c r="H58"/>
      <c r="I58"/>
      <c r="J58" s="27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ht="15.75" customHeight="1" thickBot="1" x14ac:dyDescent="0.3">
      <c r="A59" s="9" t="s">
        <v>68</v>
      </c>
      <c r="B59" s="9">
        <v>6</v>
      </c>
      <c r="C59" s="9">
        <v>20175.408869177147</v>
      </c>
      <c r="D59" s="9"/>
      <c r="E59" s="9"/>
      <c r="F59" s="9"/>
      <c r="G59"/>
      <c r="H59"/>
      <c r="I59"/>
      <c r="J59" s="27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7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</row>
    <row r="61" spans="1:31" x14ac:dyDescent="0.25">
      <c r="A61" s="10"/>
      <c r="B61" s="10" t="s">
        <v>69</v>
      </c>
      <c r="C61" s="10" t="s">
        <v>58</v>
      </c>
      <c r="D61" s="10" t="s">
        <v>70</v>
      </c>
      <c r="E61" s="10" t="s">
        <v>71</v>
      </c>
      <c r="F61" s="10" t="s">
        <v>72</v>
      </c>
      <c r="G61" s="10" t="s">
        <v>73</v>
      </c>
      <c r="H61" s="10" t="s">
        <v>74</v>
      </c>
      <c r="I61" s="10" t="s">
        <v>75</v>
      </c>
      <c r="J61" s="11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</row>
    <row r="62" spans="1:31" x14ac:dyDescent="0.25">
      <c r="A62" s="7" t="s">
        <v>76</v>
      </c>
      <c r="B62" s="7">
        <v>-2.6401241688634265</v>
      </c>
      <c r="C62" s="7">
        <v>1.1701746549167438</v>
      </c>
      <c r="D62" s="7">
        <v>-2.2561795863295875</v>
      </c>
      <c r="E62" s="7">
        <v>7.3703712687859205E-2</v>
      </c>
      <c r="F62" s="7">
        <v>-5.6481538813144017</v>
      </c>
      <c r="G62" s="7">
        <v>0.36790554358754823</v>
      </c>
      <c r="H62" s="7">
        <v>-5.6481538813144017</v>
      </c>
      <c r="I62" s="7">
        <v>0.36790554358754823</v>
      </c>
      <c r="J62" s="12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</row>
    <row r="63" spans="1:31" ht="15.75" customHeight="1" thickBot="1" x14ac:dyDescent="0.3">
      <c r="A63" s="9" t="s">
        <v>77</v>
      </c>
      <c r="B63" s="9">
        <v>410.84721429648386</v>
      </c>
      <c r="C63" s="9">
        <v>7.6392495569503653</v>
      </c>
      <c r="D63" s="9">
        <v>53.781096066260275</v>
      </c>
      <c r="E63" s="9">
        <v>4.2028918326297353E-8</v>
      </c>
      <c r="F63" s="9">
        <v>391.20989814749447</v>
      </c>
      <c r="G63" s="9">
        <v>430.48453044547324</v>
      </c>
      <c r="H63" s="9">
        <v>391.20989814749447</v>
      </c>
      <c r="I63" s="9">
        <v>430.48453044547324</v>
      </c>
      <c r="J63" s="12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</row>
    <row r="64" spans="1:31" x14ac:dyDescent="0.25">
      <c r="A64"/>
      <c r="B64"/>
      <c r="C64"/>
      <c r="D64"/>
      <c r="E64"/>
      <c r="F64"/>
      <c r="G64"/>
      <c r="H64"/>
      <c r="I64"/>
      <c r="J64" s="27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</row>
    <row r="65" spans="1:31" x14ac:dyDescent="0.25">
      <c r="A65"/>
      <c r="B65"/>
      <c r="C65"/>
      <c r="D65"/>
      <c r="E65"/>
      <c r="F65"/>
      <c r="G65"/>
      <c r="H65"/>
      <c r="I65"/>
      <c r="J65" s="27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</row>
    <row r="66" spans="1:31" x14ac:dyDescent="0.25">
      <c r="A66"/>
      <c r="B66"/>
      <c r="C66"/>
      <c r="D66"/>
      <c r="E66"/>
      <c r="F66"/>
      <c r="G66"/>
      <c r="H66"/>
      <c r="I66"/>
      <c r="J66" s="27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</row>
    <row r="67" spans="1:31" x14ac:dyDescent="0.25">
      <c r="A67" t="s">
        <v>78</v>
      </c>
      <c r="B67"/>
      <c r="C67"/>
      <c r="D67"/>
      <c r="E67"/>
      <c r="F67"/>
      <c r="G67"/>
      <c r="H67"/>
      <c r="I67"/>
      <c r="J67" s="27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7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x14ac:dyDescent="0.25">
      <c r="A69" s="10" t="s">
        <v>79</v>
      </c>
      <c r="B69" s="10" t="s">
        <v>80</v>
      </c>
      <c r="C69" s="10" t="s">
        <v>81</v>
      </c>
      <c r="D69"/>
      <c r="E69"/>
      <c r="F69"/>
      <c r="G69"/>
      <c r="H69"/>
      <c r="I69"/>
      <c r="J69" s="27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</row>
    <row r="70" spans="1:31" x14ac:dyDescent="0.25">
      <c r="A70" s="7">
        <v>1</v>
      </c>
      <c r="B70" s="7">
        <v>-2.1646065597239774</v>
      </c>
      <c r="C70" s="7">
        <v>2.1646065597239774</v>
      </c>
      <c r="D70"/>
      <c r="E70"/>
      <c r="F70"/>
      <c r="G70"/>
      <c r="H70"/>
      <c r="I70"/>
      <c r="J70" s="27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</row>
    <row r="71" spans="1:31" x14ac:dyDescent="0.25">
      <c r="A71" s="7">
        <v>2</v>
      </c>
      <c r="B71" s="7">
        <v>-1.2169279363331229</v>
      </c>
      <c r="C71" s="7">
        <v>1.5351279363331229</v>
      </c>
      <c r="D71"/>
      <c r="E71"/>
      <c r="F71"/>
      <c r="G71"/>
      <c r="H71"/>
      <c r="I71"/>
      <c r="J71" s="27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</row>
    <row r="72" spans="1:31" x14ac:dyDescent="0.25">
      <c r="A72" s="7">
        <v>3</v>
      </c>
      <c r="B72" s="7">
        <v>0.6390707787022003</v>
      </c>
      <c r="C72" s="7">
        <v>0.95192922129779967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2.5382625946651718</v>
      </c>
      <c r="C73" s="7">
        <v>0.64373740533482815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17.992584891697263</v>
      </c>
      <c r="C74" s="7">
        <v>-2.0825848916972625</v>
      </c>
      <c r="D74"/>
      <c r="E74"/>
      <c r="F74"/>
      <c r="G74"/>
      <c r="H74"/>
      <c r="I74"/>
    </row>
    <row r="75" spans="1:31" ht="15.75" customHeight="1" x14ac:dyDescent="0.25">
      <c r="A75" s="7">
        <v>6</v>
      </c>
      <c r="B75" s="7">
        <v>36.338054252297198</v>
      </c>
      <c r="C75" s="7">
        <v>-4.5180542522971976</v>
      </c>
      <c r="D75"/>
      <c r="E75"/>
      <c r="F75"/>
      <c r="G75"/>
      <c r="H75"/>
      <c r="I75"/>
    </row>
    <row r="76" spans="1:31" ht="15.75" thickBot="1" x14ac:dyDescent="0.3">
      <c r="A76" s="9">
        <v>7</v>
      </c>
      <c r="B76" s="9">
        <v>157.79476197869525</v>
      </c>
      <c r="C76" s="9">
        <v>1.3052380213047456</v>
      </c>
      <c r="D76"/>
      <c r="E76"/>
      <c r="F76"/>
      <c r="G76"/>
      <c r="H76"/>
      <c r="I76"/>
    </row>
    <row r="77" spans="1:31" x14ac:dyDescent="0.25">
      <c r="A77" s="27"/>
      <c r="B77" s="27"/>
      <c r="C77" s="2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workbookViewId="0">
      <selection activeCell="F22" sqref="F22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114</v>
      </c>
      <c r="C1" t="s">
        <v>24</v>
      </c>
      <c r="D1" t="s">
        <v>21</v>
      </c>
      <c r="E1" t="s">
        <v>111</v>
      </c>
      <c r="F1" t="s">
        <v>112</v>
      </c>
      <c r="G1" t="s">
        <v>113</v>
      </c>
    </row>
    <row r="2" spans="1:7" x14ac:dyDescent="0.25">
      <c r="A2" s="15" t="s">
        <v>93</v>
      </c>
      <c r="B2" s="15" t="s">
        <v>115</v>
      </c>
      <c r="C2">
        <v>1.38916666666667</v>
      </c>
      <c r="D2">
        <v>9.6269250000000001E-2</v>
      </c>
      <c r="E2" s="1" t="s">
        <v>52</v>
      </c>
      <c r="F2">
        <f>(C2-'Calibration Data'!$L$29)/'Calibration Data'!$L$30</f>
        <v>0.15978636230469831</v>
      </c>
      <c r="G2" s="22">
        <f>'Calibration Data'!$L$19/ABS('Calibration Data'!$L$30)*SQRT(1/'Calibration Data'!$L$20+1+(F2-AVERAGE('Calibration Data'!$L$3:$L$9))^2/('Calibration Data'!$L$30^2*SUM('Calibration Data'!$J$3:$J$8)))</f>
        <v>0.12664736096379242</v>
      </c>
    </row>
    <row r="3" spans="1:7" x14ac:dyDescent="0.25">
      <c r="A3" s="15" t="s">
        <v>94</v>
      </c>
      <c r="B3" s="15" t="s">
        <v>115</v>
      </c>
      <c r="C3">
        <v>1.3004166666666701</v>
      </c>
      <c r="D3">
        <v>9.3174854166666696E-2</v>
      </c>
      <c r="E3" s="1" t="s">
        <v>52</v>
      </c>
      <c r="F3">
        <f>(C3-'Calibration Data'!$L$29)/'Calibration Data'!$L$30</f>
        <v>0.14927689791135995</v>
      </c>
      <c r="G3" s="22">
        <f>'Calibration Data'!$L$19/ABS('Calibration Data'!$L$30)*SQRT(1/'Calibration Data'!$L$20+1+(F3-AVERAGE('Calibration Data'!$L$3:$L$9))^2/('Calibration Data'!$L$30^2*SUM('Calibration Data'!$J$3:$J$8)))</f>
        <v>0.12664746591948781</v>
      </c>
    </row>
    <row r="4" spans="1:7" x14ac:dyDescent="0.25">
      <c r="A4" s="15" t="s">
        <v>95</v>
      </c>
      <c r="B4" s="15" t="s">
        <v>115</v>
      </c>
      <c r="C4">
        <v>1.2533333333333301</v>
      </c>
      <c r="D4">
        <v>9.1430666666666702E-2</v>
      </c>
      <c r="E4" s="1" t="s">
        <v>52</v>
      </c>
      <c r="F4">
        <f>(C4-'Calibration Data'!$L$29)/'Calibration Data'!$L$30</f>
        <v>0.1437014543599637</v>
      </c>
      <c r="G4" s="22">
        <f>'Calibration Data'!$L$19/ABS('Calibration Data'!$L$30)*SQRT(1/'Calibration Data'!$L$20+1+(F4-AVERAGE('Calibration Data'!$L$3:$L$9))^2/('Calibration Data'!$L$30^2*SUM('Calibration Data'!$J$3:$J$8)))</f>
        <v>0.12664752160371034</v>
      </c>
    </row>
    <row r="5" spans="1:7" x14ac:dyDescent="0.25">
      <c r="A5" s="15" t="s">
        <v>96</v>
      </c>
      <c r="B5" s="15" t="s">
        <v>115</v>
      </c>
      <c r="C5">
        <v>1.95708333333333</v>
      </c>
      <c r="D5">
        <v>0.114391520833333</v>
      </c>
      <c r="E5" s="1" t="s">
        <v>52</v>
      </c>
      <c r="F5">
        <f>(C5-'Calibration Data'!$L$29)/'Calibration Data'!$L$30</f>
        <v>0.22703706638037907</v>
      </c>
      <c r="G5" s="22">
        <f>'Calibration Data'!$L$19/ABS('Calibration Data'!$L$30)*SQRT(1/'Calibration Data'!$L$20+1+(F5-AVERAGE('Calibration Data'!$L$3:$L$9))^2/('Calibration Data'!$L$30^2*SUM('Calibration Data'!$J$3:$J$8)))</f>
        <v>0.1266466895500715</v>
      </c>
    </row>
    <row r="6" spans="1:7" x14ac:dyDescent="0.25">
      <c r="A6" s="15" t="s">
        <v>97</v>
      </c>
      <c r="B6" s="15" t="s">
        <v>115</v>
      </c>
      <c r="C6">
        <v>2.07125</v>
      </c>
      <c r="D6">
        <v>0.11806125000000001</v>
      </c>
      <c r="E6" s="1" t="s">
        <v>52</v>
      </c>
      <c r="F6">
        <f>(C6-'Calibration Data'!$L$29)/'Calibration Data'!$L$30</f>
        <v>0.24055628348730301</v>
      </c>
      <c r="G6" s="22">
        <f>'Calibration Data'!$L$19/ABS('Calibration Data'!$L$30)*SQRT(1/'Calibration Data'!$L$20+1+(F6-AVERAGE('Calibration Data'!$L$3:$L$9))^2/('Calibration Data'!$L$30^2*SUM('Calibration Data'!$J$3:$J$8)))</f>
        <v>0.12664655462032207</v>
      </c>
    </row>
    <row r="7" spans="1:7" x14ac:dyDescent="0.25">
      <c r="A7" s="15" t="s">
        <v>98</v>
      </c>
      <c r="B7" s="15" t="s">
        <v>115</v>
      </c>
      <c r="C7">
        <v>1.83125</v>
      </c>
      <c r="D7">
        <v>0.11138578125</v>
      </c>
      <c r="E7" s="1" t="s">
        <v>52</v>
      </c>
      <c r="F7">
        <f>(C7-'Calibration Data'!$L$29)/'Calibration Data'!$L$30</f>
        <v>0.21213632343771197</v>
      </c>
      <c r="G7" s="22">
        <f>'Calibration Data'!$L$19/ABS('Calibration Data'!$L$30)*SQRT(1/'Calibration Data'!$L$20+1+(F7-AVERAGE('Calibration Data'!$L$3:$L$9))^2/('Calibration Data'!$L$30^2*SUM('Calibration Data'!$J$3:$J$8)))</f>
        <v>0.12664683828479711</v>
      </c>
    </row>
    <row r="8" spans="1:7" ht="15.75" customHeight="1" x14ac:dyDescent="0.25">
      <c r="A8" s="15" t="s">
        <v>99</v>
      </c>
      <c r="B8" s="15" t="s">
        <v>115</v>
      </c>
      <c r="C8">
        <v>2.4325000000000001</v>
      </c>
      <c r="D8">
        <v>0.1282535625</v>
      </c>
      <c r="E8" s="1" t="s">
        <v>52</v>
      </c>
      <c r="F8">
        <f>(C8-'Calibration Data'!$L$29)/'Calibration Data'!$L$30</f>
        <v>0.28333424418694786</v>
      </c>
      <c r="G8" s="22">
        <f>'Calibration Data'!$L$19/ABS('Calibration Data'!$L$30)*SQRT(1/'Calibration Data'!$L$20+1+(F8-AVERAGE('Calibration Data'!$L$3:$L$9))^2/('Calibration Data'!$L$30^2*SUM('Calibration Data'!$J$3:$J$8)))</f>
        <v>0.12664612776510975</v>
      </c>
    </row>
    <row r="9" spans="1:7" x14ac:dyDescent="0.25">
      <c r="A9" s="15" t="s">
        <v>100</v>
      </c>
      <c r="B9" s="15" t="s">
        <v>115</v>
      </c>
      <c r="C9">
        <v>2.8295833333333298</v>
      </c>
      <c r="D9">
        <v>0.13808366666666699</v>
      </c>
      <c r="E9" s="1" t="s">
        <v>52</v>
      </c>
      <c r="F9">
        <f>(C9-'Calibration Data'!$L$29)/'Calibration Data'!$L$30</f>
        <v>0.33035546281066314</v>
      </c>
      <c r="G9" s="22">
        <f>'Calibration Data'!$L$19/ABS('Calibration Data'!$L$30)*SQRT(1/'Calibration Data'!$L$20+1+(F9-AVERAGE('Calibration Data'!$L$3:$L$9))^2/('Calibration Data'!$L$30^2*SUM('Calibration Data'!$J$3:$J$8)))</f>
        <v>0.12664565873387906</v>
      </c>
    </row>
    <row r="10" spans="1:7" x14ac:dyDescent="0.25">
      <c r="A10" s="15" t="s">
        <v>101</v>
      </c>
      <c r="B10" s="15" t="s">
        <v>115</v>
      </c>
      <c r="C10">
        <v>2.8854166666666701</v>
      </c>
      <c r="D10">
        <v>0.139942708333333</v>
      </c>
      <c r="E10" s="1" t="s">
        <v>52</v>
      </c>
      <c r="F10">
        <f>(C10-'Calibration Data'!$L$29)/'Calibration Data'!$L$30</f>
        <v>0.33696705073886746</v>
      </c>
      <c r="G10" s="22">
        <f>'Calibration Data'!$L$19/ABS('Calibration Data'!$L$30)*SQRT(1/'Calibration Data'!$L$20+1+(F10-AVERAGE('Calibration Data'!$L$3:$L$9))^2/('Calibration Data'!$L$30^2*SUM('Calibration Data'!$J$3:$J$8)))</f>
        <v>0.1266455927978978</v>
      </c>
    </row>
    <row r="11" spans="1:7" x14ac:dyDescent="0.25">
      <c r="A11" s="15" t="s">
        <v>102</v>
      </c>
      <c r="B11" s="15" t="s">
        <v>115</v>
      </c>
      <c r="C11">
        <v>9.5425000000000004</v>
      </c>
      <c r="D11">
        <v>0.26194162500000001</v>
      </c>
      <c r="E11" s="1" t="s">
        <v>52</v>
      </c>
      <c r="F11">
        <f>(C11-'Calibration Data'!$L$29)/'Calibration Data'!$L$30</f>
        <v>1.1252755606560825</v>
      </c>
      <c r="G11" s="22">
        <f>'Calibration Data'!$L$19/ABS('Calibration Data'!$L$30)*SQRT(1/'Calibration Data'!$L$20+1+(F11-AVERAGE('Calibration Data'!$L$3:$L$9))^2/('Calibration Data'!$L$30^2*SUM('Calibration Data'!$J$3:$J$8)))</f>
        <v>0.12663775563155902</v>
      </c>
    </row>
    <row r="12" spans="1:7" x14ac:dyDescent="0.25">
      <c r="A12" s="15" t="s">
        <v>103</v>
      </c>
      <c r="B12" s="15" t="s">
        <v>115</v>
      </c>
      <c r="C12">
        <v>10.31875</v>
      </c>
      <c r="D12">
        <v>0.26673968749999999</v>
      </c>
      <c r="E12" s="1" t="s">
        <v>52</v>
      </c>
      <c r="F12">
        <f>(C12-'Calibration Data'!$L$29)/'Calibration Data'!$L$30</f>
        <v>1.2171963689414784</v>
      </c>
      <c r="G12" s="22">
        <f>'Calibration Data'!$L$19/ABS('Calibration Data'!$L$30)*SQRT(1/'Calibration Data'!$L$20+1+(F12-AVERAGE('Calibration Data'!$L$3:$L$9))^2/('Calibration Data'!$L$30^2*SUM('Calibration Data'!$J$3:$J$8)))</f>
        <v>0.12663684493750599</v>
      </c>
    </row>
    <row r="13" spans="1:7" x14ac:dyDescent="0.25">
      <c r="A13" s="15" t="s">
        <v>104</v>
      </c>
      <c r="B13" s="15" t="s">
        <v>115</v>
      </c>
      <c r="C13">
        <v>10.2358333333333</v>
      </c>
      <c r="D13">
        <v>0.26536397916666699</v>
      </c>
      <c r="E13" s="1" t="s">
        <v>52</v>
      </c>
      <c r="F13">
        <f>(C13-'Calibration Data'!$L$29)/'Calibration Data'!$L$30</f>
        <v>1.2073776674660082</v>
      </c>
      <c r="G13" s="22">
        <f>'Calibration Data'!$L$19/ABS('Calibration Data'!$L$30)*SQRT(1/'Calibration Data'!$L$20+1+(F13-AVERAGE('Calibration Data'!$L$3:$L$9))^2/('Calibration Data'!$L$30^2*SUM('Calibration Data'!$J$3:$J$8)))</f>
        <v>0.12663694218359542</v>
      </c>
    </row>
    <row r="14" spans="1:7" x14ac:dyDescent="0.25">
      <c r="A14" s="15" t="s">
        <v>105</v>
      </c>
      <c r="B14" s="15" t="s">
        <v>115</v>
      </c>
      <c r="C14">
        <v>21.932083333333299</v>
      </c>
      <c r="D14">
        <v>0.39093938541666701</v>
      </c>
      <c r="E14" s="1" t="s">
        <v>52</v>
      </c>
      <c r="F14">
        <f>(C14-'Calibration Data'!$L$29)/'Calibration Data'!$L$30</f>
        <v>2.5924066580077967</v>
      </c>
      <c r="G14" s="22">
        <f>'Calibration Data'!$L$19/ABS('Calibration Data'!$L$30)*SQRT(1/'Calibration Data'!$L$20+1+(F14-AVERAGE('Calibration Data'!$L$3:$L$9))^2/('Calibration Data'!$L$30^2*SUM('Calibration Data'!$J$3:$J$8)))</f>
        <v>0.12662329901508643</v>
      </c>
    </row>
    <row r="15" spans="1:7" x14ac:dyDescent="0.25">
      <c r="A15" s="15" t="s">
        <v>106</v>
      </c>
      <c r="B15" s="15" t="s">
        <v>115</v>
      </c>
      <c r="C15">
        <v>21.791250000000002</v>
      </c>
      <c r="D15">
        <v>0.38897381250000002</v>
      </c>
      <c r="E15" s="1" t="s">
        <v>52</v>
      </c>
      <c r="F15">
        <f>(C15-'Calibration Data'!$L$29)/'Calibration Data'!$L$30</f>
        <v>2.5757296675620336</v>
      </c>
      <c r="G15" s="22">
        <f>'Calibration Data'!$L$19/ABS('Calibration Data'!$L$30)*SQRT(1/'Calibration Data'!$L$20+1+(F15-AVERAGE('Calibration Data'!$L$3:$L$9))^2/('Calibration Data'!$L$30^2*SUM('Calibration Data'!$J$3:$J$8)))</f>
        <v>0.12662346239966407</v>
      </c>
    </row>
    <row r="16" spans="1:7" x14ac:dyDescent="0.25">
      <c r="A16" s="15" t="s">
        <v>107</v>
      </c>
      <c r="B16" s="15" t="s">
        <v>115</v>
      </c>
      <c r="C16">
        <v>19.5520833333333</v>
      </c>
      <c r="D16">
        <v>0.36904557291666701</v>
      </c>
      <c r="E16" s="1" t="s">
        <v>52</v>
      </c>
      <c r="F16">
        <f>(C16-'Calibration Data'!$L$29)/'Calibration Data'!$L$30</f>
        <v>2.3105753875160189</v>
      </c>
      <c r="G16" s="22">
        <f>'Calibration Data'!$L$19/ABS('Calibration Data'!$L$30)*SQRT(1/'Calibration Data'!$L$20+1+(F16-AVERAGE('Calibration Data'!$L$3:$L$9))^2/('Calibration Data'!$L$30^2*SUM('Calibration Data'!$J$3:$J$8)))</f>
        <v>0.12662606303709253</v>
      </c>
    </row>
    <row r="17" spans="1:7" x14ac:dyDescent="0.25">
      <c r="A17" s="15" t="s">
        <v>108</v>
      </c>
      <c r="B17" s="15" t="s">
        <v>115</v>
      </c>
      <c r="C17">
        <v>110.254166666667</v>
      </c>
      <c r="D17">
        <v>0.882033333333333</v>
      </c>
      <c r="E17" s="1" t="s">
        <v>52</v>
      </c>
      <c r="F17">
        <f>(C17-'Calibration Data'!$L$29)/'Calibration Data'!$L$30</f>
        <v>13.051198657299441</v>
      </c>
      <c r="G17" s="22">
        <f>'Calibration Data'!$L$19/ABS('Calibration Data'!$L$30)*SQRT(1/'Calibration Data'!$L$20+1+(F17-AVERAGE('Calibration Data'!$L$3:$L$9))^2/('Calibration Data'!$L$30^2*SUM('Calibration Data'!$J$3:$J$8)))</f>
        <v>0.1265251177055236</v>
      </c>
    </row>
    <row r="18" spans="1:7" x14ac:dyDescent="0.25">
      <c r="A18" s="15" t="s">
        <v>109</v>
      </c>
      <c r="B18" s="15" t="s">
        <v>115</v>
      </c>
      <c r="C18">
        <v>123.287083333333</v>
      </c>
      <c r="D18">
        <v>0.92773530208333299</v>
      </c>
      <c r="E18" s="1" t="s">
        <v>52</v>
      </c>
      <c r="F18">
        <f>(C18-'Calibration Data'!$L$29)/'Calibration Data'!$L$30</f>
        <v>14.594511036450678</v>
      </c>
      <c r="G18" s="22">
        <f>'Calibration Data'!$L$19/ABS('Calibration Data'!$L$30)*SQRT(1/'Calibration Data'!$L$20+1+(F18-AVERAGE('Calibration Data'!$L$3:$L$9))^2/('Calibration Data'!$L$30^2*SUM('Calibration Data'!$J$3:$J$8)))</f>
        <v>0.12651135479382222</v>
      </c>
    </row>
    <row r="19" spans="1:7" x14ac:dyDescent="0.25">
      <c r="A19" s="15" t="s">
        <v>110</v>
      </c>
      <c r="B19" s="15" t="s">
        <v>115</v>
      </c>
      <c r="C19">
        <v>139.28166666666701</v>
      </c>
      <c r="D19">
        <v>0.98889983333333298</v>
      </c>
      <c r="E19" s="1" t="s">
        <v>52</v>
      </c>
      <c r="F19">
        <f>(C19-'Calibration Data'!$L$29)/'Calibration Data'!$L$30</f>
        <v>16.488533617047374</v>
      </c>
      <c r="G19" s="22">
        <f>'Calibration Data'!$L$19/ABS('Calibration Data'!$L$30)*SQRT(1/'Calibration Data'!$L$20+1+(F19-AVERAGE('Calibration Data'!$L$3:$L$9))^2/('Calibration Data'!$L$30^2*SUM('Calibration Data'!$J$3:$J$8)))</f>
        <v>0.12649471934748335</v>
      </c>
    </row>
    <row r="20" spans="1:7" x14ac:dyDescent="0.25">
      <c r="A20" s="15" t="s">
        <v>123</v>
      </c>
      <c r="B20" s="15" t="s">
        <v>115</v>
      </c>
      <c r="C20">
        <v>142.22</v>
      </c>
      <c r="D20">
        <v>0.97420700000000005</v>
      </c>
      <c r="E20" s="1" t="s">
        <v>52</v>
      </c>
      <c r="F20">
        <f>(C20-'Calibration Data'!$L$29)/'Calibration Data'!$L$30</f>
        <v>16.836480766821147</v>
      </c>
      <c r="G20" s="22">
        <f>'Calibration Data'!$L$19/ABS('Calibration Data'!$L$30)*SQRT(1/'Calibration Data'!$L$20+1+(F20-AVERAGE('Calibration Data'!$L$3:$L$9))^2/('Calibration Data'!$L$30^2*SUM('Calibration Data'!$J$3:$J$8)))</f>
        <v>0.12649169384747361</v>
      </c>
    </row>
    <row r="21" spans="1:7" x14ac:dyDescent="0.25">
      <c r="A21" s="15" t="s">
        <v>124</v>
      </c>
      <c r="B21" s="15" t="s">
        <v>115</v>
      </c>
      <c r="C21">
        <v>154.375</v>
      </c>
      <c r="D21">
        <v>1.018875</v>
      </c>
      <c r="E21" s="1" t="s">
        <v>52</v>
      </c>
      <c r="F21">
        <f>(C21-'Calibration Data'!$L$29)/'Calibration Data'!$L$30</f>
        <v>18.275833326832725</v>
      </c>
      <c r="G21" s="22">
        <f>'Calibration Data'!$L$19/ABS('Calibration Data'!$L$30)*SQRT(1/'Calibration Data'!$L$20+1+(F21-AVERAGE('Calibration Data'!$L$3:$L$9))^2/('Calibration Data'!$L$30^2*SUM('Calibration Data'!$J$3:$J$8)))</f>
        <v>0.1264792790873418</v>
      </c>
    </row>
    <row r="22" spans="1:7" x14ac:dyDescent="0.25">
      <c r="A22" s="15" t="s">
        <v>125</v>
      </c>
      <c r="B22" s="15" t="s">
        <v>115</v>
      </c>
      <c r="C22">
        <v>146.49375000000001</v>
      </c>
      <c r="D22">
        <v>0.98883281249999999</v>
      </c>
      <c r="E22" s="1" t="s">
        <v>52</v>
      </c>
      <c r="F22">
        <f>(C22-'Calibration Data'!$L$29)/'Calibration Data'!$L$30</f>
        <v>17.342563284579228</v>
      </c>
      <c r="G22" s="22">
        <f>'Calibration Data'!$L$19/ABS('Calibration Data'!$L$30)*SQRT(1/'Calibration Data'!$L$20+1+(F22-AVERAGE('Calibration Data'!$L$3:$L$9))^2/('Calibration Data'!$L$30^2*SUM('Calibration Data'!$J$3:$J$8)))</f>
        <v>0.12648731025303722</v>
      </c>
    </row>
    <row r="23" spans="1:7" x14ac:dyDescent="0.25">
      <c r="A23" s="15" t="s">
        <v>126</v>
      </c>
      <c r="B23" s="15" t="s">
        <v>115</v>
      </c>
      <c r="C23">
        <v>135.505</v>
      </c>
      <c r="D23">
        <v>0.94853500000000002</v>
      </c>
      <c r="E23" s="1" t="s">
        <v>52</v>
      </c>
      <c r="F23">
        <f>(C23-'Calibration Data'!$L$29)/'Calibration Data'!$L$30</f>
        <v>16.041313967933629</v>
      </c>
      <c r="G23" s="22">
        <f>'Calibration Data'!$L$19/ABS('Calibration Data'!$L$30)*SQRT(1/'Calibration Data'!$L$20+1+(F23-AVERAGE('Calibration Data'!$L$3:$L$9))^2/('Calibration Data'!$L$30^2*SUM('Calibration Data'!$J$3:$J$8)))</f>
        <v>0.12649862198517842</v>
      </c>
    </row>
    <row r="24" spans="1:7" x14ac:dyDescent="0.25">
      <c r="A24" s="15" t="s">
        <v>93</v>
      </c>
      <c r="B24" s="16" t="s">
        <v>116</v>
      </c>
    </row>
    <row r="25" spans="1:7" x14ac:dyDescent="0.25">
      <c r="A25" s="15" t="s">
        <v>94</v>
      </c>
      <c r="B25" s="16" t="s">
        <v>116</v>
      </c>
    </row>
    <row r="26" spans="1:7" x14ac:dyDescent="0.25">
      <c r="A26" s="15" t="s">
        <v>95</v>
      </c>
      <c r="B26" s="16" t="s">
        <v>116</v>
      </c>
    </row>
    <row r="27" spans="1:7" x14ac:dyDescent="0.25">
      <c r="A27" s="15" t="s">
        <v>96</v>
      </c>
      <c r="B27" s="16" t="s">
        <v>116</v>
      </c>
    </row>
    <row r="28" spans="1:7" x14ac:dyDescent="0.25">
      <c r="A28" s="15" t="s">
        <v>97</v>
      </c>
      <c r="B28" s="16" t="s">
        <v>116</v>
      </c>
    </row>
    <row r="29" spans="1:7" x14ac:dyDescent="0.25">
      <c r="A29" s="15" t="s">
        <v>98</v>
      </c>
      <c r="B29" s="16" t="s">
        <v>116</v>
      </c>
    </row>
    <row r="30" spans="1:7" x14ac:dyDescent="0.25">
      <c r="A30" s="15" t="s">
        <v>99</v>
      </c>
      <c r="B30" s="16" t="s">
        <v>116</v>
      </c>
    </row>
    <row r="31" spans="1:7" x14ac:dyDescent="0.25">
      <c r="A31" s="15" t="s">
        <v>100</v>
      </c>
      <c r="B31" s="16" t="s">
        <v>116</v>
      </c>
    </row>
    <row r="32" spans="1:7" x14ac:dyDescent="0.25">
      <c r="A32" s="15" t="s">
        <v>101</v>
      </c>
      <c r="B32" s="16" t="s">
        <v>116</v>
      </c>
    </row>
    <row r="33" spans="1:2" x14ac:dyDescent="0.25">
      <c r="A33" s="15" t="s">
        <v>102</v>
      </c>
      <c r="B33" s="16" t="s">
        <v>116</v>
      </c>
    </row>
    <row r="34" spans="1:2" x14ac:dyDescent="0.25">
      <c r="A34" s="15" t="s">
        <v>103</v>
      </c>
      <c r="B34" s="16" t="s">
        <v>116</v>
      </c>
    </row>
    <row r="35" spans="1:2" x14ac:dyDescent="0.25">
      <c r="A35" s="15" t="s">
        <v>104</v>
      </c>
      <c r="B35" s="16" t="s">
        <v>116</v>
      </c>
    </row>
    <row r="36" spans="1:2" x14ac:dyDescent="0.25">
      <c r="A36" s="15" t="s">
        <v>105</v>
      </c>
      <c r="B36" s="16" t="s">
        <v>116</v>
      </c>
    </row>
    <row r="37" spans="1:2" x14ac:dyDescent="0.25">
      <c r="A37" s="15" t="s">
        <v>106</v>
      </c>
      <c r="B37" s="16" t="s">
        <v>116</v>
      </c>
    </row>
    <row r="38" spans="1:2" x14ac:dyDescent="0.25">
      <c r="A38" s="15" t="s">
        <v>107</v>
      </c>
      <c r="B38" s="16" t="s">
        <v>116</v>
      </c>
    </row>
    <row r="39" spans="1:2" x14ac:dyDescent="0.25">
      <c r="A39" s="15" t="s">
        <v>108</v>
      </c>
      <c r="B39" s="16" t="s">
        <v>116</v>
      </c>
    </row>
    <row r="40" spans="1:2" x14ac:dyDescent="0.25">
      <c r="A40" s="15" t="s">
        <v>109</v>
      </c>
      <c r="B40" s="16" t="s">
        <v>116</v>
      </c>
    </row>
    <row r="41" spans="1:2" x14ac:dyDescent="0.25">
      <c r="A41" s="15" t="s">
        <v>110</v>
      </c>
      <c r="B41" s="16" t="s">
        <v>116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U13" sqref="U13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87</v>
      </c>
      <c r="H1" t="s">
        <v>88</v>
      </c>
      <c r="I1" t="s">
        <v>83</v>
      </c>
      <c r="J1" t="s">
        <v>84</v>
      </c>
      <c r="K1" t="s">
        <v>89</v>
      </c>
      <c r="L1" t="s">
        <v>90</v>
      </c>
      <c r="M1" t="s">
        <v>85</v>
      </c>
      <c r="N1" t="s">
        <v>86</v>
      </c>
      <c r="O1" t="s">
        <v>91</v>
      </c>
      <c r="P1" t="s">
        <v>92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118</v>
      </c>
    </row>
    <row r="2" spans="1:23" x14ac:dyDescent="0.25">
      <c r="A2" t="s">
        <v>93</v>
      </c>
      <c r="B2">
        <v>0</v>
      </c>
      <c r="C2">
        <v>0</v>
      </c>
      <c r="D2">
        <v>6.91</v>
      </c>
      <c r="E2">
        <v>0.03</v>
      </c>
      <c r="F2">
        <v>9.0000000000000006E-5</v>
      </c>
      <c r="G2" s="1">
        <v>100</v>
      </c>
      <c r="H2" s="1">
        <v>5</v>
      </c>
      <c r="I2" s="1">
        <f>'Count-&gt;Actual Activity'!F2</f>
        <v>0.15978636230469831</v>
      </c>
      <c r="J2" s="1">
        <f>'Count-&gt;Actual Activity'!G2</f>
        <v>0.12664736096379242</v>
      </c>
      <c r="K2">
        <v>10</v>
      </c>
      <c r="L2">
        <v>0.02</v>
      </c>
      <c r="M2" s="1"/>
      <c r="N2" s="1"/>
      <c r="O2" s="1">
        <v>0.03</v>
      </c>
      <c r="P2" s="1">
        <v>8.9999999999999998E-4</v>
      </c>
      <c r="Q2">
        <f>I2/K2</f>
        <v>1.5978636230469832E-2</v>
      </c>
      <c r="R2">
        <f>Q2*SQRT((J2/I2)^2+(L2/K2)^2)</f>
        <v>1.2664776415641711E-2</v>
      </c>
      <c r="S2">
        <f>B2*Parameters!$B$6</f>
        <v>0</v>
      </c>
      <c r="U2">
        <f>(S2-Q2*G2)/O2</f>
        <v>-53.262120768232776</v>
      </c>
      <c r="W2" t="e">
        <f>(U2*E2)/S2</f>
        <v>#DIV/0!</v>
      </c>
    </row>
    <row r="3" spans="1:23" x14ac:dyDescent="0.25">
      <c r="A3" t="s">
        <v>94</v>
      </c>
      <c r="B3">
        <v>0</v>
      </c>
      <c r="C3">
        <v>0</v>
      </c>
      <c r="D3">
        <v>7</v>
      </c>
      <c r="E3">
        <v>0.03</v>
      </c>
      <c r="F3">
        <v>9.0000000000000006E-5</v>
      </c>
      <c r="G3" s="1">
        <v>100</v>
      </c>
      <c r="H3" s="1">
        <v>5</v>
      </c>
      <c r="I3" s="1">
        <f>'Count-&gt;Actual Activity'!F3</f>
        <v>0.14927689791135995</v>
      </c>
      <c r="J3" s="1">
        <f>'Count-&gt;Actual Activity'!G3</f>
        <v>0.12664746591948781</v>
      </c>
      <c r="K3">
        <v>10</v>
      </c>
      <c r="L3">
        <v>0.02</v>
      </c>
      <c r="M3" s="1"/>
      <c r="N3" s="1"/>
      <c r="O3" s="1">
        <v>0.03</v>
      </c>
      <c r="P3" s="1">
        <v>8.9999999999999998E-4</v>
      </c>
      <c r="Q3">
        <f t="shared" ref="Q3:Q19" si="0">I3/K3</f>
        <v>1.4927689791135994E-2</v>
      </c>
      <c r="R3">
        <f t="shared" ref="R3:R19" si="1">Q3*SQRT((J3/I3)^2+(L3/K3)^2)</f>
        <v>1.2664781781853497E-2</v>
      </c>
      <c r="S3">
        <f>B3*Parameters!$B$6</f>
        <v>0</v>
      </c>
      <c r="U3">
        <f t="shared" ref="U3:U23" si="2">(S3-Q3*G3)/O3</f>
        <v>-49.758965970453318</v>
      </c>
      <c r="W3" t="e">
        <f t="shared" ref="W3:W23" si="3">(U3*E3)/S3</f>
        <v>#DIV/0!</v>
      </c>
    </row>
    <row r="4" spans="1:23" x14ac:dyDescent="0.25">
      <c r="A4" t="s">
        <v>95</v>
      </c>
      <c r="B4">
        <v>0</v>
      </c>
      <c r="C4">
        <v>0</v>
      </c>
      <c r="D4">
        <v>7.01</v>
      </c>
      <c r="E4">
        <v>0.03</v>
      </c>
      <c r="F4">
        <v>9.0000000000000006E-5</v>
      </c>
      <c r="G4" s="1">
        <v>100</v>
      </c>
      <c r="H4" s="1">
        <v>5</v>
      </c>
      <c r="I4" s="1">
        <f>'Count-&gt;Actual Activity'!F4</f>
        <v>0.1437014543599637</v>
      </c>
      <c r="J4" s="1">
        <f>'Count-&gt;Actual Activity'!G4</f>
        <v>0.12664752160371034</v>
      </c>
      <c r="K4">
        <v>10</v>
      </c>
      <c r="L4">
        <v>0.02</v>
      </c>
      <c r="M4" s="1"/>
      <c r="N4" s="1"/>
      <c r="O4" s="1">
        <v>0.03</v>
      </c>
      <c r="P4" s="1">
        <v>8.9999999999999998E-4</v>
      </c>
      <c r="Q4">
        <f t="shared" si="0"/>
        <v>1.437014543599637E-2</v>
      </c>
      <c r="R4">
        <f t="shared" si="1"/>
        <v>1.2664784770691613E-2</v>
      </c>
      <c r="S4">
        <f>B4*Parameters!$B$6</f>
        <v>0</v>
      </c>
      <c r="U4">
        <f t="shared" si="2"/>
        <v>-47.900484786654573</v>
      </c>
      <c r="W4" t="e">
        <f t="shared" si="3"/>
        <v>#DIV/0!</v>
      </c>
    </row>
    <row r="5" spans="1:23" x14ac:dyDescent="0.25">
      <c r="A5" t="s">
        <v>96</v>
      </c>
      <c r="B5">
        <v>7.92E-3</v>
      </c>
      <c r="C5">
        <v>1E-3</v>
      </c>
      <c r="D5">
        <v>6.93</v>
      </c>
      <c r="E5">
        <v>0.03</v>
      </c>
      <c r="F5">
        <v>9.0000000000000006E-5</v>
      </c>
      <c r="G5" s="1">
        <v>100</v>
      </c>
      <c r="H5" s="1">
        <v>5</v>
      </c>
      <c r="I5" s="1">
        <f>'Count-&gt;Actual Activity'!F5</f>
        <v>0.22703706638037907</v>
      </c>
      <c r="J5" s="1">
        <f>'Count-&gt;Actual Activity'!G5</f>
        <v>0.1266466895500715</v>
      </c>
      <c r="K5">
        <v>10</v>
      </c>
      <c r="L5">
        <v>0.02</v>
      </c>
      <c r="M5" s="1"/>
      <c r="N5" s="1"/>
      <c r="O5" s="1">
        <v>0.03</v>
      </c>
      <c r="P5" s="1">
        <v>8.9999999999999998E-4</v>
      </c>
      <c r="Q5">
        <f t="shared" si="0"/>
        <v>2.2703706638037908E-2</v>
      </c>
      <c r="R5">
        <f t="shared" si="1"/>
        <v>1.2664750355735494E-2</v>
      </c>
      <c r="S5">
        <f>B5*Parameters!$B$6</f>
        <v>2.7062351729187553</v>
      </c>
      <c r="U5">
        <f t="shared" si="2"/>
        <v>14.528816970498815</v>
      </c>
      <c r="W5">
        <f t="shared" si="3"/>
        <v>0.16105936153540995</v>
      </c>
    </row>
    <row r="6" spans="1:23" x14ac:dyDescent="0.25">
      <c r="A6" t="s">
        <v>97</v>
      </c>
      <c r="B6">
        <v>7.92E-3</v>
      </c>
      <c r="C6">
        <v>1E-3</v>
      </c>
      <c r="D6">
        <v>6.94</v>
      </c>
      <c r="E6">
        <v>0.03</v>
      </c>
      <c r="F6">
        <v>9.0000000000000006E-5</v>
      </c>
      <c r="G6" s="1">
        <v>100</v>
      </c>
      <c r="H6" s="1">
        <v>5</v>
      </c>
      <c r="I6" s="1">
        <f>'Count-&gt;Actual Activity'!F6</f>
        <v>0.24055628348730301</v>
      </c>
      <c r="J6" s="1">
        <f>'Count-&gt;Actual Activity'!G6</f>
        <v>0.12664655462032207</v>
      </c>
      <c r="K6">
        <v>10</v>
      </c>
      <c r="L6">
        <v>0.02</v>
      </c>
      <c r="M6" s="1"/>
      <c r="N6" s="1"/>
      <c r="O6" s="1">
        <v>0.03</v>
      </c>
      <c r="P6" s="1">
        <v>8.9999999999999998E-4</v>
      </c>
      <c r="Q6">
        <f t="shared" si="0"/>
        <v>2.4055628348730301E-2</v>
      </c>
      <c r="R6">
        <f t="shared" si="1"/>
        <v>1.2664746845673751E-2</v>
      </c>
      <c r="S6">
        <f>B6*Parameters!$B$6</f>
        <v>2.7062351729187553</v>
      </c>
      <c r="U6">
        <f t="shared" si="2"/>
        <v>10.022411268190842</v>
      </c>
      <c r="W6">
        <f t="shared" si="3"/>
        <v>0.11110355118230215</v>
      </c>
    </row>
    <row r="7" spans="1:23" x14ac:dyDescent="0.25">
      <c r="A7" t="s">
        <v>98</v>
      </c>
      <c r="B7">
        <v>7.92E-3</v>
      </c>
      <c r="C7">
        <v>1E-3</v>
      </c>
      <c r="D7">
        <v>7.01</v>
      </c>
      <c r="E7">
        <v>0.03</v>
      </c>
      <c r="F7">
        <v>9.0000000000000006E-5</v>
      </c>
      <c r="G7" s="1">
        <v>100</v>
      </c>
      <c r="H7" s="1">
        <v>5</v>
      </c>
      <c r="I7" s="1">
        <f>'Count-&gt;Actual Activity'!F7</f>
        <v>0.21213632343771197</v>
      </c>
      <c r="J7" s="1">
        <f>'Count-&gt;Actual Activity'!G7</f>
        <v>0.12664683828479711</v>
      </c>
      <c r="K7">
        <v>10</v>
      </c>
      <c r="L7">
        <v>0.02</v>
      </c>
      <c r="M7" s="1"/>
      <c r="N7" s="1"/>
      <c r="O7" s="1">
        <v>0.03</v>
      </c>
      <c r="P7" s="1">
        <v>8.9999999999999998E-4</v>
      </c>
      <c r="Q7">
        <f t="shared" si="0"/>
        <v>2.1213632343771195E-2</v>
      </c>
      <c r="R7">
        <f t="shared" si="1"/>
        <v>1.2664754894909903E-2</v>
      </c>
      <c r="S7">
        <f>B7*Parameters!$B$6</f>
        <v>2.7062351729187553</v>
      </c>
      <c r="U7">
        <f t="shared" si="2"/>
        <v>19.495731284721188</v>
      </c>
      <c r="W7">
        <f t="shared" si="3"/>
        <v>0.21612014520927014</v>
      </c>
    </row>
    <row r="8" spans="1:23" ht="15.75" customHeight="1" x14ac:dyDescent="0.25">
      <c r="A8" t="s">
        <v>99</v>
      </c>
      <c r="B8">
        <v>1.5800000000000002E-2</v>
      </c>
      <c r="C8">
        <v>1E-3</v>
      </c>
      <c r="D8">
        <v>6.95</v>
      </c>
      <c r="E8">
        <v>0.03</v>
      </c>
      <c r="F8">
        <v>9.0000000000000006E-5</v>
      </c>
      <c r="G8" s="1">
        <v>100</v>
      </c>
      <c r="H8" s="1">
        <v>5</v>
      </c>
      <c r="I8" s="1">
        <f>'Count-&gt;Actual Activity'!F8</f>
        <v>0.28333424418694786</v>
      </c>
      <c r="J8" s="1">
        <f>'Count-&gt;Actual Activity'!G8</f>
        <v>0.12664612776510975</v>
      </c>
      <c r="K8">
        <v>10</v>
      </c>
      <c r="L8">
        <v>0.02</v>
      </c>
      <c r="M8" s="1"/>
      <c r="N8" s="1"/>
      <c r="O8" s="1">
        <v>0.03</v>
      </c>
      <c r="P8" s="1">
        <v>8.9999999999999998E-4</v>
      </c>
      <c r="Q8">
        <f t="shared" si="0"/>
        <v>2.8333424418694787E-2</v>
      </c>
      <c r="R8">
        <f t="shared" si="1"/>
        <v>1.2664739551633985E-2</v>
      </c>
      <c r="S8">
        <f>B8*Parameters!$B$6</f>
        <v>5.3988024914288308</v>
      </c>
      <c r="U8">
        <f t="shared" si="2"/>
        <v>85.515334985311739</v>
      </c>
      <c r="W8">
        <f t="shared" si="3"/>
        <v>0.47519057302657225</v>
      </c>
    </row>
    <row r="9" spans="1:23" x14ac:dyDescent="0.25">
      <c r="A9" t="s">
        <v>100</v>
      </c>
      <c r="B9">
        <v>1.5800000000000002E-2</v>
      </c>
      <c r="C9">
        <v>1E-3</v>
      </c>
      <c r="D9">
        <v>6.95</v>
      </c>
      <c r="E9">
        <v>0.03</v>
      </c>
      <c r="F9">
        <v>9.0000000000000006E-5</v>
      </c>
      <c r="G9" s="1">
        <v>100</v>
      </c>
      <c r="H9" s="1">
        <v>5</v>
      </c>
      <c r="I9" s="1">
        <f>'Count-&gt;Actual Activity'!F9</f>
        <v>0.33035546281066314</v>
      </c>
      <c r="J9" s="1">
        <f>'Count-&gt;Actual Activity'!G9</f>
        <v>0.12664565873387906</v>
      </c>
      <c r="K9">
        <v>10</v>
      </c>
      <c r="L9">
        <v>0.02</v>
      </c>
      <c r="M9" s="1"/>
      <c r="N9" s="1"/>
      <c r="O9" s="1">
        <v>0.03</v>
      </c>
      <c r="P9" s="1">
        <v>8.9999999999999998E-4</v>
      </c>
      <c r="Q9">
        <f t="shared" si="0"/>
        <v>3.3035546281066315E-2</v>
      </c>
      <c r="R9">
        <f t="shared" si="1"/>
        <v>1.2664738218796863E-2</v>
      </c>
      <c r="S9">
        <f>B9*Parameters!$B$6</f>
        <v>5.3988024914288308</v>
      </c>
      <c r="U9">
        <f t="shared" si="2"/>
        <v>69.841595444073306</v>
      </c>
      <c r="W9">
        <f t="shared" si="3"/>
        <v>0.38809492783790966</v>
      </c>
    </row>
    <row r="10" spans="1:23" x14ac:dyDescent="0.25">
      <c r="A10" t="s">
        <v>101</v>
      </c>
      <c r="B10">
        <v>1.5800000000000002E-2</v>
      </c>
      <c r="C10">
        <v>1E-3</v>
      </c>
      <c r="D10">
        <v>6.9</v>
      </c>
      <c r="E10">
        <v>0.03</v>
      </c>
      <c r="F10">
        <v>9.0000000000000006E-5</v>
      </c>
      <c r="G10" s="1">
        <v>100</v>
      </c>
      <c r="H10" s="1">
        <v>5</v>
      </c>
      <c r="I10" s="1">
        <f>'Count-&gt;Actual Activity'!F10</f>
        <v>0.33696705073886746</v>
      </c>
      <c r="J10" s="1">
        <f>'Count-&gt;Actual Activity'!G10</f>
        <v>0.1266455927978978</v>
      </c>
      <c r="K10">
        <v>10</v>
      </c>
      <c r="L10">
        <v>0.02</v>
      </c>
      <c r="M10" s="1"/>
      <c r="N10" s="1"/>
      <c r="O10" s="1">
        <v>0.03</v>
      </c>
      <c r="P10" s="1">
        <v>8.9999999999999998E-4</v>
      </c>
      <c r="Q10">
        <f t="shared" si="0"/>
        <v>3.3696705073886744E-2</v>
      </c>
      <c r="R10">
        <f t="shared" si="1"/>
        <v>1.26647385927638E-2</v>
      </c>
      <c r="S10">
        <f>B10*Parameters!$B$6</f>
        <v>5.3988024914288308</v>
      </c>
      <c r="U10">
        <f t="shared" si="2"/>
        <v>67.637732801338558</v>
      </c>
      <c r="W10">
        <f t="shared" si="3"/>
        <v>0.37584853071799124</v>
      </c>
    </row>
    <row r="11" spans="1:23" x14ac:dyDescent="0.25">
      <c r="A11" t="s">
        <v>102</v>
      </c>
      <c r="B11">
        <v>7.9100000000000004E-2</v>
      </c>
      <c r="C11">
        <v>2E-3</v>
      </c>
      <c r="D11">
        <v>7.01</v>
      </c>
      <c r="E11">
        <v>0.03</v>
      </c>
      <c r="F11">
        <v>9.0000000000000006E-5</v>
      </c>
      <c r="G11" s="1">
        <v>100</v>
      </c>
      <c r="H11" s="1">
        <v>5</v>
      </c>
      <c r="I11" s="1">
        <f>'Count-&gt;Actual Activity'!F11</f>
        <v>1.1252755606560825</v>
      </c>
      <c r="J11" s="1">
        <f>'Count-&gt;Actual Activity'!G11</f>
        <v>0.12663775563155902</v>
      </c>
      <c r="K11">
        <v>10</v>
      </c>
      <c r="L11">
        <v>0.02</v>
      </c>
      <c r="M11" s="1"/>
      <c r="N11" s="1"/>
      <c r="O11" s="1">
        <v>0.03</v>
      </c>
      <c r="P11" s="1">
        <v>8.9999999999999998E-4</v>
      </c>
      <c r="Q11">
        <f t="shared" si="0"/>
        <v>0.11252755606560824</v>
      </c>
      <c r="R11">
        <f t="shared" si="1"/>
        <v>1.2665775196073906E-2</v>
      </c>
      <c r="S11">
        <f>B11*Parameters!$B$6</f>
        <v>27.028182093165853</v>
      </c>
      <c r="U11">
        <f t="shared" si="2"/>
        <v>525.84754955350104</v>
      </c>
      <c r="W11">
        <f t="shared" si="3"/>
        <v>0.58366583561659113</v>
      </c>
    </row>
    <row r="12" spans="1:23" x14ac:dyDescent="0.25">
      <c r="A12" t="s">
        <v>103</v>
      </c>
      <c r="B12">
        <v>7.9100000000000004E-2</v>
      </c>
      <c r="C12">
        <v>2E-3</v>
      </c>
      <c r="D12">
        <v>7.02</v>
      </c>
      <c r="E12">
        <v>0.03</v>
      </c>
      <c r="F12">
        <v>9.0000000000000006E-5</v>
      </c>
      <c r="G12" s="1">
        <v>100</v>
      </c>
      <c r="H12" s="1">
        <v>5</v>
      </c>
      <c r="I12" s="1">
        <f>'Count-&gt;Actual Activity'!F12</f>
        <v>1.2171963689414784</v>
      </c>
      <c r="J12" s="1">
        <f>'Count-&gt;Actual Activity'!G12</f>
        <v>0.12663684493750599</v>
      </c>
      <c r="K12">
        <v>10</v>
      </c>
      <c r="L12">
        <v>0.02</v>
      </c>
      <c r="M12" s="1"/>
      <c r="N12" s="1"/>
      <c r="O12" s="1">
        <v>0.03</v>
      </c>
      <c r="P12" s="1">
        <v>8.9999999999999998E-4</v>
      </c>
      <c r="Q12">
        <f t="shared" si="0"/>
        <v>0.12171963689414785</v>
      </c>
      <c r="R12">
        <f t="shared" si="1"/>
        <v>1.2666024144824688E-2</v>
      </c>
      <c r="S12">
        <f>B12*Parameters!$B$6</f>
        <v>27.028182093165853</v>
      </c>
      <c r="U12">
        <f t="shared" si="2"/>
        <v>495.20728012503565</v>
      </c>
      <c r="W12">
        <f t="shared" si="3"/>
        <v>0.54965659001933032</v>
      </c>
    </row>
    <row r="13" spans="1:23" x14ac:dyDescent="0.25">
      <c r="A13" t="s">
        <v>104</v>
      </c>
      <c r="B13">
        <v>7.9100000000000004E-2</v>
      </c>
      <c r="C13">
        <v>2E-3</v>
      </c>
      <c r="D13">
        <v>6.92</v>
      </c>
      <c r="E13">
        <v>0.03</v>
      </c>
      <c r="F13">
        <v>9.0000000000000006E-5</v>
      </c>
      <c r="G13" s="1">
        <v>100</v>
      </c>
      <c r="H13" s="1">
        <v>5</v>
      </c>
      <c r="I13" s="1">
        <f>'Count-&gt;Actual Activity'!F13</f>
        <v>1.2073776674660082</v>
      </c>
      <c r="J13" s="1">
        <f>'Count-&gt;Actual Activity'!G13</f>
        <v>0.12663694218359542</v>
      </c>
      <c r="K13">
        <v>10</v>
      </c>
      <c r="L13">
        <v>0.02</v>
      </c>
      <c r="M13" s="1"/>
      <c r="N13" s="1"/>
      <c r="O13" s="1">
        <v>0.03</v>
      </c>
      <c r="P13" s="1">
        <v>8.9999999999999998E-4</v>
      </c>
      <c r="Q13">
        <f t="shared" si="0"/>
        <v>0.12073776674660082</v>
      </c>
      <c r="R13">
        <f t="shared" si="1"/>
        <v>1.266599627701622E-2</v>
      </c>
      <c r="S13">
        <f>B13*Parameters!$B$6</f>
        <v>27.028182093165853</v>
      </c>
      <c r="U13">
        <f t="shared" si="2"/>
        <v>498.48018061685906</v>
      </c>
      <c r="W13">
        <f t="shared" si="3"/>
        <v>0.55328935431018256</v>
      </c>
    </row>
    <row r="14" spans="1:23" x14ac:dyDescent="0.25">
      <c r="A14" t="s">
        <v>105</v>
      </c>
      <c r="B14">
        <v>0.158</v>
      </c>
      <c r="C14">
        <v>2E-3</v>
      </c>
      <c r="D14">
        <v>6.95</v>
      </c>
      <c r="E14">
        <v>0.03</v>
      </c>
      <c r="F14">
        <v>9.0000000000000006E-5</v>
      </c>
      <c r="G14" s="1">
        <v>100</v>
      </c>
      <c r="H14" s="1">
        <v>5</v>
      </c>
      <c r="I14" s="1">
        <f>'Count-&gt;Actual Activity'!F14</f>
        <v>2.5924066580077967</v>
      </c>
      <c r="J14" s="1">
        <f>'Count-&gt;Actual Activity'!G14</f>
        <v>0.12662329901508643</v>
      </c>
      <c r="K14">
        <v>10</v>
      </c>
      <c r="L14">
        <v>0.02</v>
      </c>
      <c r="M14" s="1"/>
      <c r="N14" s="1"/>
      <c r="O14" s="1">
        <v>0.03</v>
      </c>
      <c r="P14" s="1">
        <v>8.9999999999999998E-4</v>
      </c>
      <c r="Q14">
        <f t="shared" si="0"/>
        <v>0.25924066580077965</v>
      </c>
      <c r="R14">
        <f t="shared" si="1"/>
        <v>1.2672940520094742E-2</v>
      </c>
      <c r="S14">
        <f>B14*Parameters!$B$6</f>
        <v>53.988024914288303</v>
      </c>
      <c r="U14">
        <f t="shared" si="2"/>
        <v>935.46527780701126</v>
      </c>
      <c r="W14">
        <f t="shared" si="3"/>
        <v>0.51981820744072116</v>
      </c>
    </row>
    <row r="15" spans="1:23" x14ac:dyDescent="0.25">
      <c r="A15" t="s">
        <v>106</v>
      </c>
      <c r="B15">
        <v>0.158</v>
      </c>
      <c r="C15">
        <v>2E-3</v>
      </c>
      <c r="D15">
        <v>6.99</v>
      </c>
      <c r="E15">
        <v>0.03</v>
      </c>
      <c r="F15">
        <v>9.0000000000000006E-5</v>
      </c>
      <c r="G15" s="1">
        <v>100</v>
      </c>
      <c r="H15" s="1">
        <v>5</v>
      </c>
      <c r="I15" s="1">
        <f>'Count-&gt;Actual Activity'!F15</f>
        <v>2.5757296675620336</v>
      </c>
      <c r="J15" s="1">
        <f>'Count-&gt;Actual Activity'!G15</f>
        <v>0.12662346239966407</v>
      </c>
      <c r="K15">
        <v>10</v>
      </c>
      <c r="L15">
        <v>0.02</v>
      </c>
      <c r="M15" s="1"/>
      <c r="N15" s="1"/>
      <c r="O15" s="1">
        <v>0.03</v>
      </c>
      <c r="P15" s="1">
        <v>8.9999999999999998E-4</v>
      </c>
      <c r="Q15">
        <f t="shared" si="0"/>
        <v>0.25757296675620334</v>
      </c>
      <c r="R15">
        <f t="shared" si="1"/>
        <v>1.2672820823857876E-2</v>
      </c>
      <c r="S15">
        <f>B15*Parameters!$B$6</f>
        <v>53.988024914288303</v>
      </c>
      <c r="U15">
        <f t="shared" si="2"/>
        <v>941.02427462226569</v>
      </c>
      <c r="W15">
        <f t="shared" si="3"/>
        <v>0.52290722402768453</v>
      </c>
    </row>
    <row r="16" spans="1:23" x14ac:dyDescent="0.25">
      <c r="A16" t="s">
        <v>107</v>
      </c>
      <c r="B16">
        <v>0.158</v>
      </c>
      <c r="C16">
        <v>2E-3</v>
      </c>
      <c r="D16">
        <v>6.94</v>
      </c>
      <c r="E16">
        <v>0.03</v>
      </c>
      <c r="F16">
        <v>9.0000000000000006E-5</v>
      </c>
      <c r="G16" s="1">
        <v>100</v>
      </c>
      <c r="H16" s="1">
        <v>5</v>
      </c>
      <c r="I16" s="1">
        <f>'Count-&gt;Actual Activity'!F16</f>
        <v>2.3105753875160189</v>
      </c>
      <c r="J16" s="1">
        <f>'Count-&gt;Actual Activity'!G16</f>
        <v>0.12662606303709253</v>
      </c>
      <c r="K16">
        <v>10</v>
      </c>
      <c r="L16">
        <v>0.02</v>
      </c>
      <c r="M16" s="1"/>
      <c r="N16" s="1"/>
      <c r="O16" s="1">
        <v>0.03</v>
      </c>
      <c r="P16" s="1">
        <v>8.9999999999999998E-4</v>
      </c>
      <c r="Q16">
        <f t="shared" si="0"/>
        <v>0.2310575387516019</v>
      </c>
      <c r="R16">
        <f t="shared" si="1"/>
        <v>1.2671035819837034E-2</v>
      </c>
      <c r="S16">
        <f>B16*Parameters!$B$6</f>
        <v>53.988024914288303</v>
      </c>
      <c r="U16">
        <f t="shared" si="2"/>
        <v>1029.4090346376038</v>
      </c>
      <c r="W16">
        <f t="shared" si="3"/>
        <v>0.57202075993994939</v>
      </c>
    </row>
    <row r="17" spans="1:23" s="19" customFormat="1" x14ac:dyDescent="0.25">
      <c r="A17" s="19" t="s">
        <v>108</v>
      </c>
      <c r="B17" s="19">
        <v>0.79200000000000004</v>
      </c>
      <c r="C17" s="19">
        <v>2E-3</v>
      </c>
      <c r="D17" s="19">
        <v>6.97</v>
      </c>
      <c r="E17" s="19">
        <v>0.03</v>
      </c>
      <c r="F17" s="19">
        <v>9.0000000000000006E-5</v>
      </c>
      <c r="G17" s="20">
        <v>100</v>
      </c>
      <c r="H17" s="20">
        <v>5</v>
      </c>
      <c r="I17" s="20">
        <f>'Count-&gt;Actual Activity'!F17</f>
        <v>13.051198657299441</v>
      </c>
      <c r="J17" s="20">
        <f>'Count-&gt;Actual Activity'!G17</f>
        <v>0.1265251177055236</v>
      </c>
      <c r="K17" s="19">
        <v>10</v>
      </c>
      <c r="L17" s="19">
        <v>0.02</v>
      </c>
      <c r="O17" s="20">
        <v>0.03</v>
      </c>
      <c r="P17" s="20">
        <v>8.9999999999999998E-4</v>
      </c>
      <c r="Q17" s="19">
        <f t="shared" si="0"/>
        <v>1.3051198657299441</v>
      </c>
      <c r="R17" s="19">
        <f t="shared" si="1"/>
        <v>1.2918955281277887E-2</v>
      </c>
      <c r="S17" s="19">
        <f>B17*Parameters!$B$6</f>
        <v>270.62351729187554</v>
      </c>
      <c r="U17" s="19">
        <f t="shared" si="2"/>
        <v>4670.3843572960386</v>
      </c>
      <c r="W17" s="19">
        <f t="shared" si="3"/>
        <v>0.51773597550196149</v>
      </c>
    </row>
    <row r="18" spans="1:23" x14ac:dyDescent="0.25">
      <c r="A18" t="s">
        <v>109</v>
      </c>
      <c r="B18">
        <v>0.79200000000000004</v>
      </c>
      <c r="C18">
        <v>2E-3</v>
      </c>
      <c r="D18">
        <v>7.04</v>
      </c>
      <c r="E18">
        <v>0.03</v>
      </c>
      <c r="F18">
        <v>9.0000000000000006E-5</v>
      </c>
      <c r="G18" s="1">
        <v>100</v>
      </c>
      <c r="H18" s="1">
        <v>5</v>
      </c>
      <c r="I18" s="1">
        <f>'Count-&gt;Actual Activity'!F18</f>
        <v>14.594511036450678</v>
      </c>
      <c r="J18" s="1">
        <f>'Count-&gt;Actual Activity'!G18</f>
        <v>0.12651135479382222</v>
      </c>
      <c r="K18">
        <v>10</v>
      </c>
      <c r="L18">
        <v>0.02</v>
      </c>
      <c r="O18" s="1">
        <v>0.03</v>
      </c>
      <c r="P18" s="1">
        <v>8.9999999999999998E-4</v>
      </c>
      <c r="Q18">
        <f t="shared" si="0"/>
        <v>1.4594511036450677</v>
      </c>
      <c r="R18">
        <f t="shared" si="1"/>
        <v>1.2983497949836432E-2</v>
      </c>
      <c r="S18">
        <f>B18*Parameters!$B$6</f>
        <v>270.62351729187554</v>
      </c>
      <c r="U18">
        <f t="shared" si="2"/>
        <v>4155.9468975789596</v>
      </c>
      <c r="W18">
        <f t="shared" si="3"/>
        <v>0.46070795389485458</v>
      </c>
    </row>
    <row r="19" spans="1:23" x14ac:dyDescent="0.25">
      <c r="A19" t="s">
        <v>110</v>
      </c>
      <c r="B19">
        <v>0.79200000000000004</v>
      </c>
      <c r="C19">
        <v>2E-3</v>
      </c>
      <c r="D19">
        <v>6.97</v>
      </c>
      <c r="E19">
        <v>0.03</v>
      </c>
      <c r="F19">
        <v>9.0000000000000006E-5</v>
      </c>
      <c r="G19" s="1">
        <v>100</v>
      </c>
      <c r="H19" s="1">
        <v>5</v>
      </c>
      <c r="I19" s="1">
        <f>'Count-&gt;Actual Activity'!F19</f>
        <v>16.488533617047374</v>
      </c>
      <c r="J19" s="1">
        <f>'Count-&gt;Actual Activity'!G19</f>
        <v>0.12649471934748335</v>
      </c>
      <c r="K19">
        <v>10</v>
      </c>
      <c r="L19">
        <v>0.02</v>
      </c>
      <c r="O19" s="1">
        <v>0.03</v>
      </c>
      <c r="P19" s="1">
        <v>8.9999999999999998E-4</v>
      </c>
      <c r="Q19">
        <f t="shared" si="0"/>
        <v>1.6488533617047374</v>
      </c>
      <c r="R19">
        <f t="shared" si="1"/>
        <v>1.3072261084510433E-2</v>
      </c>
      <c r="S19">
        <f>B19*Parameters!$B$6</f>
        <v>270.62351729187554</v>
      </c>
      <c r="U19">
        <f t="shared" si="2"/>
        <v>3524.6060373800601</v>
      </c>
      <c r="W19">
        <f t="shared" si="3"/>
        <v>0.39072059287205263</v>
      </c>
    </row>
    <row r="20" spans="1:23" x14ac:dyDescent="0.25">
      <c r="A20" t="s">
        <v>123</v>
      </c>
      <c r="B20">
        <v>0.79200000000000004</v>
      </c>
      <c r="C20">
        <v>2E-3</v>
      </c>
      <c r="D20">
        <v>7</v>
      </c>
      <c r="E20">
        <v>0.03</v>
      </c>
      <c r="F20">
        <v>9.0000000000000006E-5</v>
      </c>
      <c r="G20" s="1">
        <v>100</v>
      </c>
      <c r="H20" s="1">
        <v>5</v>
      </c>
      <c r="I20" s="1">
        <f>'Count-&gt;Actual Activity'!F20</f>
        <v>16.836480766821147</v>
      </c>
      <c r="J20" s="1">
        <f>'Count-&gt;Actual Activity'!G20</f>
        <v>0.12649169384747361</v>
      </c>
      <c r="K20">
        <v>10</v>
      </c>
      <c r="L20">
        <v>0.02</v>
      </c>
      <c r="O20" s="1">
        <v>0.03</v>
      </c>
      <c r="P20" s="1">
        <v>8.9999999999999998E-4</v>
      </c>
      <c r="Q20">
        <f t="shared" ref="Q20:Q23" si="4">I20/K20</f>
        <v>1.6836480766821147</v>
      </c>
      <c r="R20">
        <f t="shared" ref="R20:R23" si="5">Q20*SQRT((J20/I20)^2+(L20/K20)^2)</f>
        <v>1.308969707474132E-2</v>
      </c>
      <c r="S20">
        <f>B20*Parameters!$B$6</f>
        <v>270.62351729187554</v>
      </c>
      <c r="U20">
        <f t="shared" si="2"/>
        <v>3408.6236541221356</v>
      </c>
      <c r="W20">
        <f t="shared" si="3"/>
        <v>0.37786335292278012</v>
      </c>
    </row>
    <row r="21" spans="1:23" x14ac:dyDescent="0.25">
      <c r="A21" t="s">
        <v>124</v>
      </c>
      <c r="B21">
        <v>0.79200000000000004</v>
      </c>
      <c r="C21">
        <v>2E-3</v>
      </c>
      <c r="D21">
        <v>7.03</v>
      </c>
      <c r="E21">
        <v>0.03</v>
      </c>
      <c r="F21">
        <v>9.0000000000000006E-5</v>
      </c>
      <c r="G21" s="1">
        <v>100</v>
      </c>
      <c r="H21" s="1">
        <v>5</v>
      </c>
      <c r="I21" s="1">
        <f>'Count-&gt;Actual Activity'!F21</f>
        <v>18.275833326832725</v>
      </c>
      <c r="J21" s="1">
        <f>'Count-&gt;Actual Activity'!G21</f>
        <v>0.1264792790873418</v>
      </c>
      <c r="K21">
        <v>10</v>
      </c>
      <c r="L21">
        <v>0.02</v>
      </c>
      <c r="O21" s="1">
        <v>0.03</v>
      </c>
      <c r="P21" s="1">
        <v>8.9999999999999998E-4</v>
      </c>
      <c r="Q21">
        <f t="shared" si="4"/>
        <v>1.8275833326832724</v>
      </c>
      <c r="R21">
        <f t="shared" si="5"/>
        <v>1.3165497473933288E-2</v>
      </c>
      <c r="S21">
        <f>B21*Parameters!$B$6</f>
        <v>270.62351729187554</v>
      </c>
      <c r="U21">
        <f t="shared" si="2"/>
        <v>2928.8394674516098</v>
      </c>
      <c r="W21">
        <f t="shared" si="3"/>
        <v>0.32467682373953877</v>
      </c>
    </row>
    <row r="22" spans="1:23" x14ac:dyDescent="0.25">
      <c r="A22" t="s">
        <v>125</v>
      </c>
      <c r="B22">
        <v>0.79200000000000004</v>
      </c>
      <c r="C22">
        <v>2E-3</v>
      </c>
      <c r="D22">
        <v>7.02</v>
      </c>
      <c r="E22">
        <v>0.03</v>
      </c>
      <c r="F22">
        <v>9.0000000000000006E-5</v>
      </c>
      <c r="G22" s="1">
        <v>100</v>
      </c>
      <c r="H22" s="1">
        <v>5</v>
      </c>
      <c r="I22" s="1">
        <f>'Count-&gt;Actual Activity'!F22</f>
        <v>17.342563284579228</v>
      </c>
      <c r="J22" s="1">
        <f>'Count-&gt;Actual Activity'!G22</f>
        <v>0.12648731025303722</v>
      </c>
      <c r="K22">
        <v>10</v>
      </c>
      <c r="L22">
        <v>0.02</v>
      </c>
      <c r="O22" s="1">
        <v>0.03</v>
      </c>
      <c r="P22" s="1">
        <v>8.9999999999999998E-4</v>
      </c>
      <c r="Q22">
        <f t="shared" si="4"/>
        <v>1.7342563284579229</v>
      </c>
      <c r="R22">
        <f t="shared" si="5"/>
        <v>1.3115676749663602E-2</v>
      </c>
      <c r="S22">
        <f>B22*Parameters!$B$6</f>
        <v>270.62351729187554</v>
      </c>
      <c r="U22">
        <f t="shared" si="2"/>
        <v>3239.9294815361091</v>
      </c>
      <c r="W22">
        <f t="shared" si="3"/>
        <v>0.35916274172599877</v>
      </c>
    </row>
    <row r="23" spans="1:23" x14ac:dyDescent="0.25">
      <c r="A23" t="s">
        <v>126</v>
      </c>
      <c r="B23">
        <v>0.79200000000000004</v>
      </c>
      <c r="C23">
        <v>2E-3</v>
      </c>
      <c r="D23">
        <v>6.97</v>
      </c>
      <c r="E23">
        <v>0.03</v>
      </c>
      <c r="F23">
        <v>9.0000000000000006E-5</v>
      </c>
      <c r="G23" s="1">
        <v>100</v>
      </c>
      <c r="H23" s="1">
        <v>5</v>
      </c>
      <c r="I23" s="1">
        <f>'Count-&gt;Actual Activity'!F23</f>
        <v>16.041313967933629</v>
      </c>
      <c r="J23" s="1">
        <f>'Count-&gt;Actual Activity'!G23</f>
        <v>0.12649862198517842</v>
      </c>
      <c r="K23">
        <v>10</v>
      </c>
      <c r="L23">
        <v>0.02</v>
      </c>
      <c r="O23" s="1">
        <v>0.03</v>
      </c>
      <c r="P23" s="1">
        <v>8.9999999999999998E-4</v>
      </c>
      <c r="Q23">
        <f t="shared" si="4"/>
        <v>1.6041313967933628</v>
      </c>
      <c r="R23">
        <f t="shared" si="5"/>
        <v>1.3050362592441772E-2</v>
      </c>
      <c r="S23">
        <f>B23*Parameters!$B$6</f>
        <v>270.62351729187554</v>
      </c>
      <c r="U23">
        <f t="shared" si="2"/>
        <v>3673.6792537513093</v>
      </c>
      <c r="W23">
        <f t="shared" si="3"/>
        <v>0.40724612079324241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7" sqref="F7"/>
    </sheetView>
  </sheetViews>
  <sheetFormatPr defaultRowHeight="15" x14ac:dyDescent="0.25"/>
  <cols>
    <col min="6" max="6" width="16.85546875" bestFit="1" customWidth="1"/>
  </cols>
  <sheetData>
    <row r="1" spans="1:10" x14ac:dyDescent="0.25">
      <c r="A1" t="s">
        <v>127</v>
      </c>
      <c r="B1" t="s">
        <v>30</v>
      </c>
      <c r="C1" t="s">
        <v>128</v>
      </c>
      <c r="D1" t="s">
        <v>32</v>
      </c>
      <c r="E1" t="s">
        <v>129</v>
      </c>
      <c r="F1" t="s">
        <v>34</v>
      </c>
      <c r="G1" t="s">
        <v>118</v>
      </c>
      <c r="H1" t="s">
        <v>130</v>
      </c>
      <c r="I1" t="s">
        <v>131</v>
      </c>
      <c r="J1" t="s">
        <v>132</v>
      </c>
    </row>
    <row r="2" spans="1:10" x14ac:dyDescent="0.25">
      <c r="A2" s="18">
        <v>0</v>
      </c>
      <c r="B2">
        <f>AVERAGE('Bottle Results'!Q2:Q4)</f>
        <v>1.5092157152534065E-2</v>
      </c>
      <c r="C2">
        <f>_xlfn.STDEV.S('Bottle Results'!Q2:Q4)</f>
        <v>8.1676054857001974E-4</v>
      </c>
      <c r="D2">
        <f>AVERAGE('Bottle Results'!U2:U4)</f>
        <v>-50.307190508446887</v>
      </c>
      <c r="E2">
        <f>_xlfn.STDEV.S('Bottle Results'!U2:U4)</f>
        <v>2.7225351619000651</v>
      </c>
      <c r="F2">
        <f>'Bottle Results'!S2</f>
        <v>0</v>
      </c>
      <c r="G2" t="e">
        <f>AVERAGE('Bottle Results'!W2:W4)</f>
        <v>#DIV/0!</v>
      </c>
      <c r="H2" t="e">
        <f>_xlfn.STDEV.S('Bottle Results'!W2:W4)</f>
        <v>#DIV/0!</v>
      </c>
      <c r="I2">
        <f>AVERAGE('Bottle Results'!D2:D4)</f>
        <v>6.9733333333333336</v>
      </c>
      <c r="J2">
        <f>_xlfn.STDEV.S('Bottle Results'!D2:D4)</f>
        <v>5.5075705472860864E-2</v>
      </c>
    </row>
    <row r="3" spans="1:10" x14ac:dyDescent="0.25">
      <c r="A3" s="18">
        <v>5</v>
      </c>
      <c r="B3">
        <f>AVERAGE('Bottle Results'!Q5:Q7)</f>
        <v>2.2657655776846464E-2</v>
      </c>
      <c r="C3">
        <f>_xlfn.STDEV.S('Bottle Results'!Q5:Q7)</f>
        <v>1.4215575381999962E-3</v>
      </c>
      <c r="D3">
        <f>AVERAGE('Bottle Results'!U5:U7)</f>
        <v>14.68231984113695</v>
      </c>
      <c r="E3">
        <f>_xlfn.STDEV.S('Bottle Results'!U5:U7)</f>
        <v>4.7385251273333138</v>
      </c>
      <c r="F3">
        <f>'Bottle Results'!S5</f>
        <v>2.7062351729187553</v>
      </c>
      <c r="G3">
        <f>AVERAGE('Bottle Results'!W5:W7)</f>
        <v>0.16276101930899409</v>
      </c>
      <c r="H3">
        <f>_xlfn.STDEV.S('Bottle Results'!W5:W7)</f>
        <v>5.2528972811583259E-2</v>
      </c>
      <c r="I3">
        <f>AVERAGE('Bottle Results'!D5:D7)</f>
        <v>6.9600000000000009</v>
      </c>
      <c r="J3">
        <f>_xlfn.STDEV.S('Bottle Results'!D5:D7)</f>
        <v>4.3588989435406622E-2</v>
      </c>
    </row>
    <row r="4" spans="1:10" x14ac:dyDescent="0.25">
      <c r="A4" s="18">
        <v>10</v>
      </c>
      <c r="B4">
        <f>AVERAGE('Bottle Results'!Q8:Q10)</f>
        <v>3.168855859121595E-2</v>
      </c>
      <c r="C4">
        <f>_xlfn.STDEV.S('Bottle Results'!Q8:Q10)</f>
        <v>2.9243762965879389E-3</v>
      </c>
      <c r="D4">
        <f>AVERAGE('Bottle Results'!U8:U10)</f>
        <v>74.331554410241196</v>
      </c>
      <c r="E4">
        <f>_xlfn.STDEV.S('Bottle Results'!U8:U10)</f>
        <v>9.7479209886265412</v>
      </c>
      <c r="F4">
        <f>'Bottle Results'!S8</f>
        <v>5.3988024914288308</v>
      </c>
      <c r="G4">
        <f>AVERAGE('Bottle Results'!W8:W10)</f>
        <v>0.41304467719415777</v>
      </c>
      <c r="H4">
        <f>_xlfn.STDEV.S('Bottle Results'!W8:W10)</f>
        <v>5.4167128751805425E-2</v>
      </c>
      <c r="I4">
        <f>AVERAGE('Bottle Results'!D8:D10)</f>
        <v>6.9333333333333336</v>
      </c>
      <c r="J4">
        <f>_xlfn.STDEV.S('Bottle Results'!D8:D10)</f>
        <v>2.8867513459481187E-2</v>
      </c>
    </row>
    <row r="5" spans="1:10" x14ac:dyDescent="0.25">
      <c r="A5" s="18">
        <v>50</v>
      </c>
      <c r="B5">
        <f>AVERAGE('Bottle Results'!Q11:Q13)</f>
        <v>0.11832831990211896</v>
      </c>
      <c r="C5">
        <f>_xlfn.STDEV.S('Bottle Results'!Q11:Q13)</f>
        <v>5.0475402981936647E-3</v>
      </c>
      <c r="D5">
        <f>AVERAGE('Bottle Results'!U11:U13)</f>
        <v>506.51167009846523</v>
      </c>
      <c r="E5">
        <f>_xlfn.STDEV.S('Bottle Results'!U11:U13)</f>
        <v>16.825134327312245</v>
      </c>
      <c r="F5">
        <f>'Bottle Results'!S11</f>
        <v>27.028182093165853</v>
      </c>
      <c r="G5">
        <f>AVERAGE('Bottle Results'!W11:W13)</f>
        <v>0.56220392664870122</v>
      </c>
      <c r="H5">
        <f>_xlfn.STDEV.S('Bottle Results'!W11:W13)</f>
        <v>1.8675100977175844E-2</v>
      </c>
      <c r="I5">
        <f>AVERAGE('Bottle Results'!D11:D13)</f>
        <v>6.9833333333333334</v>
      </c>
      <c r="J5">
        <f>_xlfn.STDEV.S('Bottle Results'!D11:D13)</f>
        <v>5.5075705472860871E-2</v>
      </c>
    </row>
    <row r="6" spans="1:10" x14ac:dyDescent="0.25">
      <c r="A6" s="18">
        <v>100</v>
      </c>
      <c r="B6">
        <f>AVERAGE('Bottle Results'!Q14:Q16)</f>
        <v>0.24929039043619494</v>
      </c>
      <c r="C6">
        <f>_xlfn.STDEV.S('Bottle Results'!Q14:Q16)</f>
        <v>1.5812114515146171E-2</v>
      </c>
      <c r="D6">
        <f>AVERAGE('Bottle Results'!U14:U16)</f>
        <v>968.63286235562691</v>
      </c>
      <c r="E6">
        <f>_xlfn.STDEV.S('Bottle Results'!U14:U16)</f>
        <v>52.70704838382057</v>
      </c>
      <c r="F6">
        <f>'Bottle Results'!S14</f>
        <v>53.988024914288303</v>
      </c>
      <c r="G6">
        <f>AVERAGE('Bottle Results'!W14:W16)</f>
        <v>0.53824873046945176</v>
      </c>
      <c r="H6">
        <f>_xlfn.STDEV.S('Bottle Results'!W14:W16)</f>
        <v>2.9288188520046055E-2</v>
      </c>
      <c r="I6">
        <f>AVERAGE('Bottle Results'!D14:D16)</f>
        <v>6.9600000000000009</v>
      </c>
      <c r="J6">
        <f>_xlfn.STDEV.S('Bottle Results'!D14:D16)</f>
        <v>2.6457513110645845E-2</v>
      </c>
    </row>
    <row r="7" spans="1:10" x14ac:dyDescent="0.25">
      <c r="A7" s="18">
        <v>500</v>
      </c>
      <c r="B7">
        <f>AVERAGE('Bottle Results'!Q17:Q20)</f>
        <v>1.524268101940466</v>
      </c>
      <c r="C7">
        <f>_xlfn.STDEV.S('Bottle Results'!Q17:Q20)</f>
        <v>0.17621072233870819</v>
      </c>
      <c r="D7">
        <f>AVERAGE('Bottle Results'!U17:U20)</f>
        <v>3939.8902365942981</v>
      </c>
      <c r="E7">
        <f>_xlfn.STDEV.S('Bottle Results'!U17:U20)</f>
        <v>587.3690744623666</v>
      </c>
      <c r="F7">
        <f>'Bottle Results'!S17</f>
        <v>270.62351729187554</v>
      </c>
      <c r="G7">
        <f>AVERAGE('Bottle Results'!W17:W20)</f>
        <v>0.4367569687979122</v>
      </c>
      <c r="H7">
        <f>_xlfn.STDEV.S('Bottle Results'!W17:W20)</f>
        <v>6.511286384200668E-2</v>
      </c>
      <c r="I7">
        <f>AVERAGE('Bottle Results'!D17:D20)</f>
        <v>6.9950000000000001</v>
      </c>
      <c r="J7">
        <f>_xlfn.STDEV.S('Bottle Results'!D17:D20)</f>
        <v>3.3166247903554144E-2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2016-05-20T15:31:56Z</dcterms:modified>
</cp:coreProperties>
</file>