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3\"/>
    </mc:Choice>
  </mc:AlternateContent>
  <bookViews>
    <workbookView xWindow="0" yWindow="0" windowWidth="7470" windowHeight="12285" activeTab="5"/>
  </bookViews>
  <sheets>
    <sheet name="Parameters" sheetId="1" r:id="rId1"/>
    <sheet name="Scintillation Counter Results" sheetId="3" r:id="rId2"/>
    <sheet name="Calibration Data" sheetId="7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/>
  <c r="F5" i="2"/>
  <c r="G5" i="2" s="1"/>
  <c r="F6" i="2"/>
  <c r="G6" i="2"/>
  <c r="F7" i="2"/>
  <c r="G7" i="2" s="1"/>
  <c r="F8" i="2"/>
  <c r="G8" i="2"/>
  <c r="F9" i="2"/>
  <c r="G9" i="2" s="1"/>
  <c r="F10" i="2"/>
  <c r="G10" i="2"/>
  <c r="F11" i="2"/>
  <c r="G11" i="2" s="1"/>
  <c r="F12" i="2"/>
  <c r="G12" i="2"/>
  <c r="F13" i="2"/>
  <c r="G13" i="2" s="1"/>
  <c r="F14" i="2"/>
  <c r="G14" i="2"/>
  <c r="F15" i="2"/>
  <c r="G15" i="2" s="1"/>
  <c r="F16" i="2"/>
  <c r="G16" i="2"/>
  <c r="F17" i="2"/>
  <c r="G17" i="2" s="1"/>
  <c r="F18" i="2"/>
  <c r="G18" i="2"/>
  <c r="F19" i="2"/>
  <c r="G19" i="2" s="1"/>
  <c r="G2" i="2"/>
  <c r="F2" i="2"/>
  <c r="L10" i="7" l="1"/>
  <c r="K9" i="7"/>
  <c r="G9" i="7"/>
  <c r="E9" i="7"/>
  <c r="D9" i="7"/>
  <c r="L9" i="7" s="1"/>
  <c r="C9" i="7"/>
  <c r="L8" i="7"/>
  <c r="K8" i="7"/>
  <c r="H8" i="7"/>
  <c r="I8" i="7" s="1"/>
  <c r="J8" i="7" s="1"/>
  <c r="E8" i="7"/>
  <c r="D8" i="7"/>
  <c r="K7" i="7"/>
  <c r="I7" i="7"/>
  <c r="E7" i="7"/>
  <c r="D7" i="7"/>
  <c r="L7" i="7" s="1"/>
  <c r="L6" i="7"/>
  <c r="K6" i="7"/>
  <c r="H6" i="7"/>
  <c r="I6" i="7" s="1"/>
  <c r="J6" i="7" s="1"/>
  <c r="E6" i="7"/>
  <c r="D6" i="7"/>
  <c r="L5" i="7"/>
  <c r="K5" i="7"/>
  <c r="H5" i="7"/>
  <c r="I5" i="7" s="1"/>
  <c r="J5" i="7" s="1"/>
  <c r="E5" i="7"/>
  <c r="D5" i="7"/>
  <c r="K4" i="7"/>
  <c r="I4" i="7"/>
  <c r="H4" i="7"/>
  <c r="E4" i="7"/>
  <c r="D4" i="7"/>
  <c r="L4" i="7" s="1"/>
  <c r="K3" i="7"/>
  <c r="I3" i="7"/>
  <c r="J7" i="7" s="1"/>
  <c r="H3" i="7"/>
  <c r="E3" i="7"/>
  <c r="D3" i="7"/>
  <c r="L3" i="7" s="1"/>
  <c r="L2" i="7"/>
  <c r="K2" i="7"/>
  <c r="E2" i="7"/>
  <c r="D2" i="7"/>
  <c r="J4" i="7" l="1"/>
  <c r="J3" i="7"/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<sst xmlns="http://schemas.openxmlformats.org/spreadsheetml/2006/main" count="374" uniqueCount="147">
  <si>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</si>
  <si>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</si>
  <si>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</si>
  <si>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</si>
  <si>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</si>
  <si>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</si>
  <si>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</si>
  <si>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</si>
  <si>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</si>
  <si>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</si>
  <si>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</si>
  <si>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</si>
  <si>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</si>
  <si>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</si>
  <si>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</si>
  <si>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</si>
  <si>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</si>
  <si>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</si>
  <si>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</si>
  <si>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</si>
  <si>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</si>
  <si>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</si>
  <si>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</si>
  <si>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</si>
  <si>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</si>
  <si>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</si>
  <si>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</si>
  <si>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</si>
  <si>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</si>
  <si>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</si>
  <si>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</si>
  <si>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</si>
  <si>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</si>
  <si>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</si>
  <si>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</si>
  <si>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</si>
  <si>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</si>
  <si>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</si>
  <si>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</si>
  <si>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</si>
  <si>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</si>
  <si>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</si>
  <si>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</si>
  <si>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</si>
  <si>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</si>
  <si>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</si>
  <si>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</si>
  <si>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</si>
  <si>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</si>
  <si>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</si>
  <si>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</si>
  <si>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</si>
  <si>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</si>
  <si>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</si>
  <si>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</si>
  <si>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</si>
  <si>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</si>
  <si>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</si>
  <si>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</si>
  <si>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</si>
  <si>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</si>
  <si>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</si>
  <si>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</si>
  <si>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</si>
  <si>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</si>
  <si>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</si>
  <si>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</si>
  <si>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</si>
  <si>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</si>
  <si>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</si>
  <si>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</si>
  <si>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</si>
  <si>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</si>
  <si>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</si>
  <si>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</si>
  <si>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</si>
  <si>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</si>
  <si>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</si>
  <si>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</si>
  <si>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</si>
  <si>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</si>
  <si>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</si>
  <si>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</si>
  <si>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</si>
  <si>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</si>
  <si>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</si>
  <si>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</si>
  <si>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</si>
  <si>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</si>
  <si>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</si>
  <si>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</si>
  <si>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</si>
  <si>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</si>
  <si>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</si>
  <si>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</si>
  <si>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</si>
  <si>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</si>
  <si>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</si>
  <si>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</si>
  <si>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</si>
  <si>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</si>
  <si>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</si>
  <si>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</si>
  <si>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</si>
  <si>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</si>
  <si>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</si>
  <si>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</si>
  <si>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</si>
  <si>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</si>
  <si>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</si>
  <si>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</si>
  <si>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</si>
  <si>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</si>
  <si>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</si>
  <si>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</si>
  <si>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</si>
  <si>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</si>
  <si>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</si>
  <si>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</si>
  <si>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</si>
  <si>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</si>
  <si>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</si>
  <si>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</si>
  <si>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</si>
  <si>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</si>
  <si>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</si>
  <si>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</si>
  <si>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</si>
  <si>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</si>
  <si>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</si>
  <si>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</si>
  <si>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</si>
  <si>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</si>
  <si>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</si>
  <si>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</si>
  <si>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</si>
  <si>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</si>
  <si>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</si>
  <si>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</si>
  <si>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</si>
  <si>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</si>
  <si>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</si>
  <si>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Goethite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</si>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</sst>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3.4640522875816994E-3</c:v>
              </c:pt>
              <c:pt idx="1">
                <c:v>7.9815435847137763E-3</c:v>
              </c:pt>
              <c:pt idx="2">
                <c:v>1.2604166666666666E-2</c:v>
              </c:pt>
              <c:pt idx="3">
                <c:v>5.0219907407407408E-2</c:v>
              </c:pt>
              <c:pt idx="4">
                <c:v>9.4872685185185185E-2</c:v>
              </c:pt>
              <c:pt idx="5">
                <c:v>0.39049768518518518</c:v>
              </c:pt>
            </c:numLit>
          </c:xVal>
          <c:yVal>
            <c:numLit>
              <c:formatCode>General</c:formatCode>
              <c:ptCount val="6"/>
              <c:pt idx="0">
                <c:v>0.31819999999999998</c:v>
              </c:pt>
              <c:pt idx="1">
                <c:v>1.591</c:v>
              </c:pt>
              <c:pt idx="2">
                <c:v>3.1819999999999999</c:v>
              </c:pt>
              <c:pt idx="3">
                <c:v>15.91</c:v>
              </c:pt>
              <c:pt idx="4">
                <c:v>31.82</c:v>
              </c:pt>
              <c:pt idx="5">
                <c:v>159.1</c:v>
              </c:pt>
            </c:numLit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3.4640522875816994E-3</c:v>
              </c:pt>
              <c:pt idx="1">
                <c:v>7.9815435847137763E-3</c:v>
              </c:pt>
              <c:pt idx="2">
                <c:v>1.2604166666666666E-2</c:v>
              </c:pt>
              <c:pt idx="3">
                <c:v>5.0219907407407408E-2</c:v>
              </c:pt>
              <c:pt idx="4">
                <c:v>9.4872685185185185E-2</c:v>
              </c:pt>
              <c:pt idx="5">
                <c:v>0.39049768518518518</c:v>
              </c:pt>
            </c:numLit>
          </c:xVal>
          <c:yVal>
            <c:numLit>
              <c:formatCode>General</c:formatCode>
              <c:ptCount val="6"/>
              <c:pt idx="0">
                <c:v>-1.7375179093564292</c:v>
              </c:pt>
              <c:pt idx="1">
                <c:v>0.12652001269851265</c:v>
              </c:pt>
              <c:pt idx="2">
                <c:v>2.0339381254012432</c:v>
              </c:pt>
              <c:pt idx="3">
                <c:v>17.555200391349953</c:v>
              </c:pt>
              <c:pt idx="4">
                <c:v>35.9801326442823</c:v>
              </c:pt>
              <c:pt idx="5">
                <c:v>157.96292673562442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44136"/>
        <c:axId val="501445312"/>
      </c:scatterChart>
      <c:valAx>
        <c:axId val="50144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45312"/>
        <c:crosses val="autoZero"/>
        <c:crossBetween val="midCat"/>
      </c:valAx>
      <c:valAx>
        <c:axId val="50144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44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142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6" workbookViewId="0">
      <selection activeCell="A74" sqref="A74:A9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42464.413194444445</v>
      </c>
      <c r="B2" t="s">
        <v>117</v>
      </c>
      <c r="C2">
        <v>80.5</v>
      </c>
      <c r="D2">
        <v>7.05</v>
      </c>
      <c r="E2">
        <v>0.16</v>
      </c>
      <c r="F2">
        <v>10.53</v>
      </c>
    </row>
    <row r="3" spans="1:6" x14ac:dyDescent="0.25">
      <c r="A3" s="18">
        <v>42464.413194444445</v>
      </c>
      <c r="B3" t="s">
        <v>118</v>
      </c>
      <c r="C3">
        <v>85.9</v>
      </c>
      <c r="D3">
        <v>6.82</v>
      </c>
      <c r="E3">
        <v>0.15</v>
      </c>
      <c r="F3">
        <v>21.14</v>
      </c>
    </row>
    <row r="4" spans="1:6" x14ac:dyDescent="0.25">
      <c r="A4" s="18">
        <v>42464.413194444445</v>
      </c>
      <c r="B4" t="s">
        <v>119</v>
      </c>
      <c r="C4">
        <v>74.099999999999994</v>
      </c>
      <c r="D4">
        <v>7.35</v>
      </c>
      <c r="E4">
        <v>0.18</v>
      </c>
      <c r="F4">
        <v>31.76</v>
      </c>
    </row>
    <row r="5" spans="1:6" x14ac:dyDescent="0.25">
      <c r="A5" s="18">
        <v>42464.413194444445</v>
      </c>
      <c r="B5" t="s">
        <v>120</v>
      </c>
      <c r="C5">
        <v>363</v>
      </c>
      <c r="D5">
        <v>3.32</v>
      </c>
      <c r="E5">
        <v>0.04</v>
      </c>
      <c r="F5">
        <v>42.38</v>
      </c>
    </row>
    <row r="6" spans="1:6" x14ac:dyDescent="0.25">
      <c r="A6" s="18">
        <v>42464.413194444445</v>
      </c>
      <c r="B6" t="s">
        <v>121</v>
      </c>
      <c r="C6">
        <v>370.7</v>
      </c>
      <c r="D6">
        <v>3.28</v>
      </c>
      <c r="E6">
        <v>0.04</v>
      </c>
      <c r="F6">
        <v>53.01</v>
      </c>
    </row>
    <row r="7" spans="1:6" x14ac:dyDescent="0.25">
      <c r="A7" s="18">
        <v>42464.413194444445</v>
      </c>
      <c r="B7" t="s">
        <v>122</v>
      </c>
      <c r="C7">
        <v>392.8</v>
      </c>
      <c r="D7">
        <v>3.19</v>
      </c>
      <c r="E7">
        <v>0.03</v>
      </c>
      <c r="F7">
        <v>63.65</v>
      </c>
    </row>
    <row r="8" spans="1:6" x14ac:dyDescent="0.25">
      <c r="A8" s="18">
        <v>42464.413194444445</v>
      </c>
      <c r="B8" t="s">
        <v>123</v>
      </c>
      <c r="C8">
        <v>1404.5</v>
      </c>
      <c r="D8">
        <v>1.69</v>
      </c>
      <c r="E8">
        <v>0.01</v>
      </c>
      <c r="F8">
        <v>74.260000000000005</v>
      </c>
    </row>
    <row r="9" spans="1:6" x14ac:dyDescent="0.25">
      <c r="A9" s="18">
        <v>42464.413194444445</v>
      </c>
      <c r="B9" t="s">
        <v>124</v>
      </c>
      <c r="C9">
        <v>1484.8</v>
      </c>
      <c r="D9">
        <v>1.64</v>
      </c>
      <c r="E9">
        <v>0.01</v>
      </c>
      <c r="F9">
        <v>84.9</v>
      </c>
    </row>
    <row r="10" spans="1:6" x14ac:dyDescent="0.25">
      <c r="A10" s="18">
        <v>42464.413194444445</v>
      </c>
      <c r="B10" t="s">
        <v>125</v>
      </c>
      <c r="C10">
        <v>1497.8</v>
      </c>
      <c r="D10">
        <v>1.63</v>
      </c>
      <c r="E10">
        <v>0.01</v>
      </c>
      <c r="F10">
        <v>95.52</v>
      </c>
    </row>
    <row r="11" spans="1:6" x14ac:dyDescent="0.25">
      <c r="A11" s="18">
        <v>42464.413194444445</v>
      </c>
      <c r="B11" t="s">
        <v>126</v>
      </c>
      <c r="C11">
        <v>2929.9</v>
      </c>
      <c r="D11">
        <v>1.17</v>
      </c>
      <c r="E11">
        <v>0</v>
      </c>
      <c r="F11">
        <v>106.15</v>
      </c>
    </row>
    <row r="12" spans="1:6" x14ac:dyDescent="0.25">
      <c r="A12" s="18">
        <v>42464.413194444445</v>
      </c>
      <c r="B12" t="s">
        <v>127</v>
      </c>
      <c r="C12">
        <v>3031.3</v>
      </c>
      <c r="D12">
        <v>1.1499999999999999</v>
      </c>
      <c r="E12">
        <v>0</v>
      </c>
      <c r="F12">
        <v>116.79</v>
      </c>
    </row>
    <row r="13" spans="1:6" x14ac:dyDescent="0.25">
      <c r="A13" s="18">
        <v>42464.413194444445</v>
      </c>
      <c r="B13" t="s">
        <v>128</v>
      </c>
      <c r="C13">
        <v>2955.5</v>
      </c>
      <c r="D13">
        <v>1.1599999999999999</v>
      </c>
      <c r="E13">
        <v>0.01</v>
      </c>
      <c r="F13">
        <v>127.44</v>
      </c>
    </row>
    <row r="14" spans="1:6" x14ac:dyDescent="0.25">
      <c r="A14" s="18">
        <v>42464.413194444445</v>
      </c>
      <c r="B14" t="s">
        <v>129</v>
      </c>
      <c r="C14">
        <v>6870.7</v>
      </c>
      <c r="D14">
        <v>0.76</v>
      </c>
      <c r="E14">
        <v>0</v>
      </c>
      <c r="F14">
        <v>138.19999999999999</v>
      </c>
    </row>
    <row r="15" spans="1:6" x14ac:dyDescent="0.25">
      <c r="A15" s="18">
        <v>42464.413194444445</v>
      </c>
      <c r="B15" t="s">
        <v>130</v>
      </c>
      <c r="C15">
        <v>7143</v>
      </c>
      <c r="D15">
        <v>0.75</v>
      </c>
      <c r="E15">
        <v>0</v>
      </c>
      <c r="F15">
        <v>148.86000000000001</v>
      </c>
    </row>
    <row r="16" spans="1:6" x14ac:dyDescent="0.25">
      <c r="A16" s="18">
        <v>42464.413194444445</v>
      </c>
      <c r="B16" t="s">
        <v>131</v>
      </c>
      <c r="C16">
        <v>7161.6</v>
      </c>
      <c r="D16">
        <v>0.75</v>
      </c>
      <c r="E16">
        <v>0</v>
      </c>
      <c r="F16">
        <v>159.52000000000001</v>
      </c>
    </row>
    <row r="17" spans="1:6" x14ac:dyDescent="0.25">
      <c r="A17" s="18">
        <v>42464.413194444445</v>
      </c>
      <c r="B17" t="s">
        <v>132</v>
      </c>
      <c r="C17">
        <v>14376.5</v>
      </c>
      <c r="D17">
        <v>0.53</v>
      </c>
      <c r="E17">
        <v>0</v>
      </c>
      <c r="F17">
        <v>170.2</v>
      </c>
    </row>
    <row r="18" spans="1:6" x14ac:dyDescent="0.25">
      <c r="A18" s="18">
        <v>42464.413194444445</v>
      </c>
      <c r="B18" t="s">
        <v>133</v>
      </c>
      <c r="C18">
        <v>13987.7</v>
      </c>
      <c r="D18">
        <v>0.53</v>
      </c>
      <c r="E18">
        <v>0</v>
      </c>
      <c r="F18">
        <v>180.9</v>
      </c>
    </row>
    <row r="19" spans="1:6" x14ac:dyDescent="0.25">
      <c r="A19" s="18">
        <v>42464.413194444445</v>
      </c>
      <c r="B19" t="s">
        <v>134</v>
      </c>
      <c r="C19">
        <v>14722.1</v>
      </c>
      <c r="D19">
        <v>0.52</v>
      </c>
      <c r="E19">
        <v>0</v>
      </c>
      <c r="F19">
        <v>191.57</v>
      </c>
    </row>
    <row r="20" spans="1:6" x14ac:dyDescent="0.25">
      <c r="A20" s="18">
        <v>42465.597222222219</v>
      </c>
      <c r="B20" t="s">
        <v>117</v>
      </c>
      <c r="C20">
        <v>72.099999999999994</v>
      </c>
      <c r="D20">
        <v>7.45</v>
      </c>
      <c r="E20">
        <v>0.11</v>
      </c>
      <c r="F20">
        <v>10.51</v>
      </c>
    </row>
    <row r="21" spans="1:6" x14ac:dyDescent="0.25">
      <c r="A21" s="18">
        <v>42465.597222222219</v>
      </c>
      <c r="B21" t="s">
        <v>118</v>
      </c>
      <c r="C21">
        <v>80.3</v>
      </c>
      <c r="D21">
        <v>7.06</v>
      </c>
      <c r="E21">
        <v>0.11</v>
      </c>
      <c r="F21">
        <v>21.12</v>
      </c>
    </row>
    <row r="22" spans="1:6" x14ac:dyDescent="0.25">
      <c r="A22" s="18">
        <v>42465.597222164353</v>
      </c>
      <c r="B22" t="s">
        <v>119</v>
      </c>
      <c r="C22">
        <v>70.400000000000006</v>
      </c>
      <c r="D22">
        <v>7.54</v>
      </c>
      <c r="E22">
        <v>0.14000000000000001</v>
      </c>
      <c r="F22">
        <v>31.74</v>
      </c>
    </row>
    <row r="23" spans="1:6" x14ac:dyDescent="0.25">
      <c r="A23" s="18">
        <v>42465.597222164353</v>
      </c>
      <c r="B23" t="s">
        <v>120</v>
      </c>
      <c r="C23">
        <v>352.6</v>
      </c>
      <c r="D23">
        <v>3.37</v>
      </c>
      <c r="E23">
        <v>0.03</v>
      </c>
      <c r="F23">
        <v>42.38</v>
      </c>
    </row>
    <row r="24" spans="1:6" x14ac:dyDescent="0.25">
      <c r="A24" s="18">
        <v>42465.597222164353</v>
      </c>
      <c r="B24" t="s">
        <v>121</v>
      </c>
      <c r="C24">
        <v>363.5</v>
      </c>
      <c r="D24">
        <v>3.32</v>
      </c>
      <c r="E24">
        <v>0.03</v>
      </c>
      <c r="F24">
        <v>53</v>
      </c>
    </row>
    <row r="25" spans="1:6" x14ac:dyDescent="0.25">
      <c r="A25" s="18">
        <v>42465.597222164353</v>
      </c>
      <c r="B25" t="s">
        <v>122</v>
      </c>
      <c r="C25">
        <v>380.4</v>
      </c>
      <c r="D25">
        <v>3.24</v>
      </c>
      <c r="E25">
        <v>0.03</v>
      </c>
      <c r="F25">
        <v>63.63</v>
      </c>
    </row>
    <row r="26" spans="1:6" x14ac:dyDescent="0.25">
      <c r="A26" s="18">
        <v>42465.597222164353</v>
      </c>
      <c r="B26" t="s">
        <v>123</v>
      </c>
      <c r="C26">
        <v>1378.1</v>
      </c>
      <c r="D26">
        <v>1.7</v>
      </c>
      <c r="E26">
        <v>0.01</v>
      </c>
      <c r="F26">
        <v>74.25</v>
      </c>
    </row>
    <row r="27" spans="1:6" x14ac:dyDescent="0.25">
      <c r="A27" s="18">
        <v>42465.597222164353</v>
      </c>
      <c r="B27" t="s">
        <v>124</v>
      </c>
      <c r="C27">
        <v>1457.7</v>
      </c>
      <c r="D27">
        <v>1.66</v>
      </c>
      <c r="E27">
        <v>0.01</v>
      </c>
      <c r="F27">
        <v>84.88</v>
      </c>
    </row>
    <row r="28" spans="1:6" x14ac:dyDescent="0.25">
      <c r="A28" s="18">
        <v>42465.597222164353</v>
      </c>
      <c r="B28" t="s">
        <v>125</v>
      </c>
      <c r="C28">
        <v>1472.9</v>
      </c>
      <c r="D28">
        <v>1.65</v>
      </c>
      <c r="E28">
        <v>0.01</v>
      </c>
      <c r="F28">
        <v>95.5</v>
      </c>
    </row>
    <row r="29" spans="1:6" x14ac:dyDescent="0.25">
      <c r="A29" s="18">
        <v>42465.597222164353</v>
      </c>
      <c r="B29" t="s">
        <v>126</v>
      </c>
      <c r="C29">
        <v>2909.8</v>
      </c>
      <c r="D29">
        <v>1.17</v>
      </c>
      <c r="E29">
        <v>0</v>
      </c>
      <c r="F29">
        <v>106.14</v>
      </c>
    </row>
    <row r="30" spans="1:6" x14ac:dyDescent="0.25">
      <c r="A30" s="18">
        <v>42465.597222164353</v>
      </c>
      <c r="B30" t="s">
        <v>127</v>
      </c>
      <c r="C30">
        <v>3001</v>
      </c>
      <c r="D30">
        <v>1.1499999999999999</v>
      </c>
      <c r="E30">
        <v>0</v>
      </c>
      <c r="F30">
        <v>116.77</v>
      </c>
    </row>
    <row r="31" spans="1:6" x14ac:dyDescent="0.25">
      <c r="A31" s="18">
        <v>42465.597222164353</v>
      </c>
      <c r="B31" t="s">
        <v>128</v>
      </c>
      <c r="C31">
        <v>1949.6</v>
      </c>
      <c r="D31">
        <v>1.1599999999999999</v>
      </c>
      <c r="E31">
        <v>0</v>
      </c>
      <c r="F31">
        <v>127.42</v>
      </c>
    </row>
    <row r="32" spans="1:6" x14ac:dyDescent="0.25">
      <c r="A32" s="18">
        <v>42465.597222164353</v>
      </c>
      <c r="B32" t="s">
        <v>129</v>
      </c>
      <c r="C32">
        <v>6966.2</v>
      </c>
      <c r="D32">
        <v>0.76</v>
      </c>
      <c r="E32">
        <v>0</v>
      </c>
      <c r="F32">
        <v>138.16999999999999</v>
      </c>
    </row>
    <row r="33" spans="1:6" x14ac:dyDescent="0.25">
      <c r="A33" s="18">
        <v>42465.597222164353</v>
      </c>
      <c r="B33" t="s">
        <v>130</v>
      </c>
      <c r="C33">
        <v>7150.2</v>
      </c>
      <c r="D33">
        <v>0.75</v>
      </c>
      <c r="E33">
        <v>0</v>
      </c>
      <c r="F33">
        <v>148.82</v>
      </c>
    </row>
    <row r="34" spans="1:6" x14ac:dyDescent="0.25">
      <c r="A34" s="18">
        <v>42465.597222164353</v>
      </c>
      <c r="B34" t="s">
        <v>131</v>
      </c>
      <c r="C34">
        <v>7123.3</v>
      </c>
      <c r="D34">
        <v>0.75</v>
      </c>
      <c r="E34">
        <v>0</v>
      </c>
      <c r="F34">
        <v>159.49</v>
      </c>
    </row>
    <row r="35" spans="1:6" x14ac:dyDescent="0.25">
      <c r="A35" s="18">
        <v>42465.597222164353</v>
      </c>
      <c r="B35" t="s">
        <v>132</v>
      </c>
      <c r="C35">
        <v>14286.1</v>
      </c>
      <c r="D35">
        <v>0.53</v>
      </c>
      <c r="E35">
        <v>0</v>
      </c>
      <c r="F35">
        <v>170.17</v>
      </c>
    </row>
    <row r="36" spans="1:6" x14ac:dyDescent="0.25">
      <c r="A36" s="18">
        <v>42465.597222164353</v>
      </c>
      <c r="B36" t="s">
        <v>133</v>
      </c>
      <c r="C36">
        <v>13808</v>
      </c>
      <c r="D36">
        <v>0.54</v>
      </c>
      <c r="E36">
        <v>0</v>
      </c>
      <c r="F36">
        <v>180.86</v>
      </c>
    </row>
    <row r="37" spans="1:6" x14ac:dyDescent="0.25">
      <c r="A37" s="18">
        <v>42465.597222164353</v>
      </c>
      <c r="B37" t="s">
        <v>134</v>
      </c>
      <c r="C37">
        <v>14493.5</v>
      </c>
      <c r="D37">
        <v>0.53</v>
      </c>
      <c r="E37">
        <v>0</v>
      </c>
      <c r="F37">
        <v>191.55</v>
      </c>
    </row>
    <row r="38" spans="1:6" x14ac:dyDescent="0.25">
      <c r="A38" s="18">
        <v>42466.703472222223</v>
      </c>
      <c r="B38" t="s">
        <v>117</v>
      </c>
      <c r="C38">
        <v>69.900000000000006</v>
      </c>
      <c r="D38">
        <v>7.56</v>
      </c>
      <c r="E38">
        <v>0.12</v>
      </c>
      <c r="F38">
        <v>10.52</v>
      </c>
    </row>
    <row r="39" spans="1:6" x14ac:dyDescent="0.25">
      <c r="A39" s="18">
        <v>42466.703472222223</v>
      </c>
      <c r="B39" t="s">
        <v>118</v>
      </c>
      <c r="C39">
        <v>85.9</v>
      </c>
      <c r="D39">
        <v>6.82</v>
      </c>
      <c r="E39">
        <v>0.1</v>
      </c>
      <c r="F39">
        <v>21.14</v>
      </c>
    </row>
    <row r="40" spans="1:6" x14ac:dyDescent="0.25">
      <c r="A40" s="18">
        <v>42466.703472222223</v>
      </c>
      <c r="B40" t="s">
        <v>119</v>
      </c>
      <c r="C40">
        <v>74.099999999999994</v>
      </c>
      <c r="D40">
        <v>7.35</v>
      </c>
      <c r="E40">
        <v>0.12</v>
      </c>
      <c r="F40">
        <v>31.74</v>
      </c>
    </row>
    <row r="41" spans="1:6" x14ac:dyDescent="0.25">
      <c r="A41" s="18">
        <v>42466.703472222223</v>
      </c>
      <c r="B41" t="s">
        <v>120</v>
      </c>
      <c r="C41">
        <v>356.6</v>
      </c>
      <c r="D41">
        <v>3.35</v>
      </c>
      <c r="E41">
        <v>0.03</v>
      </c>
      <c r="F41">
        <v>42.38</v>
      </c>
    </row>
    <row r="42" spans="1:6" x14ac:dyDescent="0.25">
      <c r="A42" s="18">
        <v>42466.703472222223</v>
      </c>
      <c r="B42" t="s">
        <v>121</v>
      </c>
      <c r="C42">
        <v>370.9</v>
      </c>
      <c r="D42">
        <v>3.28</v>
      </c>
      <c r="E42">
        <v>0.02</v>
      </c>
      <c r="F42">
        <v>52.99</v>
      </c>
    </row>
    <row r="43" spans="1:6" x14ac:dyDescent="0.25">
      <c r="A43" s="18">
        <v>42466.703472222223</v>
      </c>
      <c r="B43" t="s">
        <v>122</v>
      </c>
      <c r="C43">
        <v>375.7</v>
      </c>
      <c r="D43">
        <v>3.26</v>
      </c>
      <c r="E43">
        <v>0.02</v>
      </c>
      <c r="F43">
        <v>63.63</v>
      </c>
    </row>
    <row r="44" spans="1:6" x14ac:dyDescent="0.25">
      <c r="A44" s="18">
        <v>42466.703472222223</v>
      </c>
      <c r="B44" t="s">
        <v>123</v>
      </c>
      <c r="C44">
        <v>1408.5</v>
      </c>
      <c r="D44">
        <v>1.69</v>
      </c>
      <c r="E44">
        <v>0.01</v>
      </c>
      <c r="F44">
        <v>74.25</v>
      </c>
    </row>
    <row r="45" spans="1:6" x14ac:dyDescent="0.25">
      <c r="A45" s="18">
        <v>42466.703472222223</v>
      </c>
      <c r="B45" t="s">
        <v>124</v>
      </c>
      <c r="C45">
        <v>1487.4</v>
      </c>
      <c r="D45">
        <v>1.64</v>
      </c>
      <c r="E45">
        <v>0.01</v>
      </c>
      <c r="F45">
        <v>84.88</v>
      </c>
    </row>
    <row r="46" spans="1:6" x14ac:dyDescent="0.25">
      <c r="A46" s="18">
        <v>42466.703472222223</v>
      </c>
      <c r="B46" t="s">
        <v>125</v>
      </c>
      <c r="C46">
        <v>1526.7</v>
      </c>
      <c r="D46">
        <v>1.62</v>
      </c>
      <c r="E46">
        <v>0.01</v>
      </c>
      <c r="F46">
        <v>95.51</v>
      </c>
    </row>
    <row r="47" spans="1:6" x14ac:dyDescent="0.25">
      <c r="A47" s="18">
        <v>42466.703472222223</v>
      </c>
      <c r="B47" t="s">
        <v>126</v>
      </c>
      <c r="C47">
        <v>2945.9</v>
      </c>
      <c r="D47">
        <v>1.17</v>
      </c>
      <c r="E47">
        <v>0</v>
      </c>
      <c r="F47">
        <v>106.14</v>
      </c>
    </row>
    <row r="48" spans="1:6" x14ac:dyDescent="0.25">
      <c r="A48" s="18">
        <v>42466.703472222223</v>
      </c>
      <c r="B48" t="s">
        <v>127</v>
      </c>
      <c r="C48">
        <v>2984.3</v>
      </c>
      <c r="D48">
        <v>1.1599999999999999</v>
      </c>
      <c r="E48">
        <v>0</v>
      </c>
      <c r="F48">
        <v>116.77</v>
      </c>
    </row>
    <row r="49" spans="1:6" x14ac:dyDescent="0.25">
      <c r="A49" s="18">
        <v>42466.703472222223</v>
      </c>
      <c r="B49" t="s">
        <v>128</v>
      </c>
      <c r="C49">
        <v>2961.9</v>
      </c>
      <c r="D49">
        <v>1.1599999999999999</v>
      </c>
      <c r="E49">
        <v>0</v>
      </c>
      <c r="F49">
        <v>127.42</v>
      </c>
    </row>
    <row r="50" spans="1:6" x14ac:dyDescent="0.25">
      <c r="A50" s="18">
        <v>42466.703472222223</v>
      </c>
      <c r="B50" t="s">
        <v>129</v>
      </c>
      <c r="C50">
        <v>6964.3</v>
      </c>
      <c r="D50">
        <v>0.76</v>
      </c>
      <c r="E50">
        <v>0</v>
      </c>
      <c r="F50">
        <v>138.18</v>
      </c>
    </row>
    <row r="51" spans="1:6" x14ac:dyDescent="0.25">
      <c r="A51" s="18">
        <v>42466.703472222223</v>
      </c>
      <c r="B51" t="s">
        <v>130</v>
      </c>
      <c r="C51">
        <v>7169.7</v>
      </c>
      <c r="D51">
        <v>0.75</v>
      </c>
      <c r="E51">
        <v>0</v>
      </c>
      <c r="F51">
        <v>148.84</v>
      </c>
    </row>
    <row r="52" spans="1:6" x14ac:dyDescent="0.25">
      <c r="A52" s="18">
        <v>42466.703472222223</v>
      </c>
      <c r="B52" t="s">
        <v>131</v>
      </c>
      <c r="C52">
        <v>7125.7</v>
      </c>
      <c r="D52">
        <v>0.75</v>
      </c>
      <c r="E52">
        <v>0</v>
      </c>
      <c r="F52">
        <v>159.51</v>
      </c>
    </row>
    <row r="53" spans="1:6" x14ac:dyDescent="0.25">
      <c r="A53" s="18">
        <v>42466.703472222223</v>
      </c>
      <c r="B53" t="s">
        <v>132</v>
      </c>
      <c r="C53">
        <v>14355.7</v>
      </c>
      <c r="D53">
        <v>0.53</v>
      </c>
      <c r="E53">
        <v>0</v>
      </c>
      <c r="F53">
        <v>170.18</v>
      </c>
    </row>
    <row r="54" spans="1:6" x14ac:dyDescent="0.25">
      <c r="A54" s="18">
        <v>42466.703472222223</v>
      </c>
      <c r="B54" t="s">
        <v>133</v>
      </c>
      <c r="C54">
        <v>13909.7</v>
      </c>
      <c r="D54">
        <v>0.54</v>
      </c>
      <c r="E54">
        <v>0</v>
      </c>
      <c r="F54">
        <v>180.86</v>
      </c>
    </row>
    <row r="55" spans="1:6" x14ac:dyDescent="0.25">
      <c r="A55" s="18">
        <v>42466.703472222223</v>
      </c>
      <c r="B55" t="s">
        <v>134</v>
      </c>
      <c r="C55">
        <v>14676.4</v>
      </c>
      <c r="D55">
        <v>0.52</v>
      </c>
      <c r="E55">
        <v>0</v>
      </c>
      <c r="F55">
        <v>191.55</v>
      </c>
    </row>
    <row r="56" spans="1:6" x14ac:dyDescent="0.25">
      <c r="A56" s="18">
        <v>42471.644444444442</v>
      </c>
      <c r="B56" t="s">
        <v>117</v>
      </c>
      <c r="C56">
        <v>75.400000000000006</v>
      </c>
      <c r="D56">
        <v>7.28</v>
      </c>
      <c r="E56">
        <v>0.11</v>
      </c>
      <c r="F56">
        <v>10.52</v>
      </c>
    </row>
    <row r="57" spans="1:6" x14ac:dyDescent="0.25">
      <c r="A57" s="18">
        <v>42471.644444444442</v>
      </c>
      <c r="B57" t="s">
        <v>118</v>
      </c>
      <c r="C57">
        <v>87.5</v>
      </c>
      <c r="D57">
        <v>6.76</v>
      </c>
      <c r="E57">
        <v>0.09</v>
      </c>
      <c r="F57">
        <v>21.14</v>
      </c>
    </row>
    <row r="58" spans="1:6" x14ac:dyDescent="0.25">
      <c r="A58" s="18">
        <v>42471.644444444442</v>
      </c>
      <c r="B58" t="s">
        <v>119</v>
      </c>
      <c r="C58">
        <v>72.7</v>
      </c>
      <c r="D58">
        <v>7.42</v>
      </c>
      <c r="E58">
        <v>0.1</v>
      </c>
      <c r="F58">
        <v>31.74</v>
      </c>
    </row>
    <row r="59" spans="1:6" x14ac:dyDescent="0.25">
      <c r="A59" s="18">
        <v>42471.644444444442</v>
      </c>
      <c r="B59" t="s">
        <v>120</v>
      </c>
      <c r="C59">
        <v>351.8</v>
      </c>
      <c r="D59">
        <v>3.37</v>
      </c>
      <c r="E59">
        <v>0.03</v>
      </c>
      <c r="F59">
        <v>42.38</v>
      </c>
    </row>
    <row r="60" spans="1:6" x14ac:dyDescent="0.25">
      <c r="A60" s="18">
        <v>42471.644444444442</v>
      </c>
      <c r="B60" t="s">
        <v>121</v>
      </c>
      <c r="C60">
        <v>362.1</v>
      </c>
      <c r="D60">
        <v>3.32</v>
      </c>
      <c r="E60">
        <v>0.02</v>
      </c>
      <c r="F60">
        <v>52.99</v>
      </c>
    </row>
    <row r="61" spans="1:6" x14ac:dyDescent="0.25">
      <c r="A61" s="18">
        <v>42471.644444444442</v>
      </c>
      <c r="B61" t="s">
        <v>122</v>
      </c>
      <c r="C61">
        <v>373.6</v>
      </c>
      <c r="D61">
        <v>3.27</v>
      </c>
      <c r="E61">
        <v>0.02</v>
      </c>
      <c r="F61">
        <v>63.63</v>
      </c>
    </row>
    <row r="62" spans="1:6" x14ac:dyDescent="0.25">
      <c r="A62" s="18">
        <v>42471.644444444442</v>
      </c>
      <c r="B62" t="s">
        <v>123</v>
      </c>
      <c r="C62">
        <v>1405.5</v>
      </c>
      <c r="D62">
        <v>1.69</v>
      </c>
      <c r="E62">
        <v>0.01</v>
      </c>
      <c r="F62">
        <v>74.25</v>
      </c>
    </row>
    <row r="63" spans="1:6" x14ac:dyDescent="0.25">
      <c r="A63" s="18">
        <v>42471.644444444442</v>
      </c>
      <c r="B63" t="s">
        <v>124</v>
      </c>
      <c r="C63">
        <v>1512</v>
      </c>
      <c r="D63">
        <v>1.63</v>
      </c>
      <c r="E63">
        <v>0.01</v>
      </c>
      <c r="F63">
        <v>84.88</v>
      </c>
    </row>
    <row r="64" spans="1:6" x14ac:dyDescent="0.25">
      <c r="A64" s="18">
        <v>42471.644444444442</v>
      </c>
      <c r="B64" t="s">
        <v>125</v>
      </c>
      <c r="C64">
        <v>1510.1</v>
      </c>
      <c r="D64">
        <v>1.63</v>
      </c>
      <c r="E64">
        <v>0.01</v>
      </c>
      <c r="F64">
        <v>95.5</v>
      </c>
    </row>
    <row r="65" spans="1:6" x14ac:dyDescent="0.25">
      <c r="A65" s="18">
        <v>42471.644444444442</v>
      </c>
      <c r="B65" t="s">
        <v>126</v>
      </c>
      <c r="C65">
        <v>2936.6</v>
      </c>
      <c r="D65">
        <v>1.17</v>
      </c>
      <c r="E65">
        <v>0</v>
      </c>
      <c r="F65">
        <v>106.13</v>
      </c>
    </row>
    <row r="66" spans="1:6" x14ac:dyDescent="0.25">
      <c r="A66" s="18">
        <v>42471.644444444442</v>
      </c>
      <c r="B66" t="s">
        <v>127</v>
      </c>
      <c r="C66">
        <v>3063.6</v>
      </c>
      <c r="D66">
        <v>1.1399999999999999</v>
      </c>
      <c r="E66">
        <v>0</v>
      </c>
      <c r="F66">
        <v>116.77</v>
      </c>
    </row>
    <row r="67" spans="1:6" x14ac:dyDescent="0.25">
      <c r="A67" s="18">
        <v>42471.644444444442</v>
      </c>
      <c r="B67" t="s">
        <v>128</v>
      </c>
      <c r="C67">
        <v>3013.1</v>
      </c>
      <c r="D67">
        <v>1.1499999999999999</v>
      </c>
      <c r="E67">
        <v>0</v>
      </c>
      <c r="F67">
        <v>127.4</v>
      </c>
    </row>
    <row r="68" spans="1:6" x14ac:dyDescent="0.25">
      <c r="A68" s="18">
        <v>42471.644444444442</v>
      </c>
      <c r="B68" t="s">
        <v>129</v>
      </c>
      <c r="C68">
        <v>6807.2</v>
      </c>
      <c r="D68">
        <v>0.77</v>
      </c>
      <c r="E68">
        <v>0</v>
      </c>
      <c r="F68">
        <v>138.16999999999999</v>
      </c>
    </row>
    <row r="69" spans="1:6" x14ac:dyDescent="0.25">
      <c r="A69" s="18">
        <v>42471.644444444442</v>
      </c>
      <c r="B69" t="s">
        <v>130</v>
      </c>
      <c r="C69">
        <v>7224</v>
      </c>
      <c r="D69">
        <v>0.74</v>
      </c>
      <c r="E69">
        <v>0</v>
      </c>
      <c r="F69">
        <v>148.82</v>
      </c>
    </row>
    <row r="70" spans="1:6" x14ac:dyDescent="0.25">
      <c r="A70" s="18">
        <v>42471.644444444442</v>
      </c>
      <c r="B70" t="s">
        <v>131</v>
      </c>
      <c r="C70">
        <v>7160</v>
      </c>
      <c r="D70">
        <v>0.75</v>
      </c>
      <c r="E70">
        <v>0</v>
      </c>
      <c r="F70">
        <v>159.47999999999999</v>
      </c>
    </row>
    <row r="71" spans="1:6" x14ac:dyDescent="0.25">
      <c r="A71" s="18">
        <v>42471.644444444442</v>
      </c>
      <c r="B71" t="s">
        <v>132</v>
      </c>
      <c r="C71">
        <v>14347.2</v>
      </c>
      <c r="D71">
        <v>0.53</v>
      </c>
      <c r="E71">
        <v>0</v>
      </c>
      <c r="F71">
        <v>170.16</v>
      </c>
    </row>
    <row r="72" spans="1:6" x14ac:dyDescent="0.25">
      <c r="A72" s="18">
        <v>42471.644444444442</v>
      </c>
      <c r="B72" t="s">
        <v>133</v>
      </c>
      <c r="C72">
        <v>14068.7</v>
      </c>
      <c r="D72">
        <v>0.53</v>
      </c>
      <c r="E72">
        <v>0</v>
      </c>
      <c r="F72">
        <v>180.84</v>
      </c>
    </row>
    <row r="73" spans="1:6" x14ac:dyDescent="0.25">
      <c r="A73" s="18">
        <v>42471.644444444442</v>
      </c>
      <c r="B73" t="s">
        <v>134</v>
      </c>
      <c r="C73">
        <v>13977.6</v>
      </c>
      <c r="D73">
        <v>0.53</v>
      </c>
      <c r="E73">
        <v>0</v>
      </c>
      <c r="F73">
        <v>191.53</v>
      </c>
    </row>
    <row r="74" spans="1:6" x14ac:dyDescent="0.25">
      <c r="A74" s="18">
        <v>42472.4375</v>
      </c>
      <c r="B74" t="s">
        <v>117</v>
      </c>
      <c r="C74">
        <v>71.400000000000006</v>
      </c>
      <c r="D74">
        <v>7.48</v>
      </c>
      <c r="E74">
        <v>0.1</v>
      </c>
      <c r="F74">
        <v>10.52</v>
      </c>
    </row>
    <row r="75" spans="1:6" x14ac:dyDescent="0.25">
      <c r="A75" s="18">
        <v>42472.4375</v>
      </c>
      <c r="B75" t="s">
        <v>118</v>
      </c>
      <c r="C75">
        <v>86.6</v>
      </c>
      <c r="D75">
        <v>6.8</v>
      </c>
      <c r="E75">
        <v>0.08</v>
      </c>
      <c r="F75">
        <v>21.14</v>
      </c>
    </row>
    <row r="76" spans="1:6" x14ac:dyDescent="0.25">
      <c r="A76" s="18">
        <v>42472.4375</v>
      </c>
      <c r="B76" t="s">
        <v>119</v>
      </c>
      <c r="C76">
        <v>72.099999999999994</v>
      </c>
      <c r="D76">
        <v>7.45</v>
      </c>
      <c r="E76">
        <v>0.09</v>
      </c>
      <c r="F76">
        <v>31.75</v>
      </c>
    </row>
    <row r="77" spans="1:6" x14ac:dyDescent="0.25">
      <c r="A77" s="18">
        <v>42472.4375</v>
      </c>
      <c r="B77" t="s">
        <v>120</v>
      </c>
      <c r="C77">
        <v>336.8</v>
      </c>
      <c r="D77">
        <v>3.45</v>
      </c>
      <c r="E77">
        <v>0.03</v>
      </c>
      <c r="F77">
        <v>42.37</v>
      </c>
    </row>
    <row r="78" spans="1:6" x14ac:dyDescent="0.25">
      <c r="A78" s="18">
        <v>42472.4375</v>
      </c>
      <c r="B78" t="s">
        <v>121</v>
      </c>
      <c r="C78">
        <v>352.9</v>
      </c>
      <c r="D78">
        <v>3.37</v>
      </c>
      <c r="E78">
        <v>0.02</v>
      </c>
      <c r="F78">
        <v>52.99</v>
      </c>
    </row>
    <row r="79" spans="1:6" x14ac:dyDescent="0.25">
      <c r="A79" s="18">
        <v>42472.4375</v>
      </c>
      <c r="B79" t="s">
        <v>122</v>
      </c>
      <c r="C79">
        <v>377.1</v>
      </c>
      <c r="D79">
        <v>3.26</v>
      </c>
      <c r="E79">
        <v>0.02</v>
      </c>
      <c r="F79">
        <v>63.63</v>
      </c>
    </row>
    <row r="80" spans="1:6" x14ac:dyDescent="0.25">
      <c r="A80" s="18">
        <v>42472.4375</v>
      </c>
      <c r="B80" t="s">
        <v>123</v>
      </c>
      <c r="C80">
        <v>1412.6</v>
      </c>
      <c r="D80">
        <v>1.68</v>
      </c>
      <c r="E80">
        <v>0</v>
      </c>
      <c r="F80">
        <v>74.239999999999995</v>
      </c>
    </row>
    <row r="81" spans="1:6" x14ac:dyDescent="0.25">
      <c r="A81" s="18">
        <v>42472.4375</v>
      </c>
      <c r="B81" t="s">
        <v>124</v>
      </c>
      <c r="C81">
        <v>1482.6</v>
      </c>
      <c r="D81">
        <v>1.64</v>
      </c>
      <c r="E81">
        <v>0.01</v>
      </c>
      <c r="F81">
        <v>84.88</v>
      </c>
    </row>
    <row r="82" spans="1:6" x14ac:dyDescent="0.25">
      <c r="A82" s="18">
        <v>42472.4375</v>
      </c>
      <c r="B82" t="s">
        <v>125</v>
      </c>
      <c r="C82">
        <v>1521.5</v>
      </c>
      <c r="D82">
        <v>1.62</v>
      </c>
      <c r="E82">
        <v>0</v>
      </c>
      <c r="F82">
        <v>95.49</v>
      </c>
    </row>
    <row r="83" spans="1:6" x14ac:dyDescent="0.25">
      <c r="A83" s="18">
        <v>42472.4375</v>
      </c>
      <c r="B83" t="s">
        <v>126</v>
      </c>
      <c r="C83">
        <v>2966.2</v>
      </c>
      <c r="D83">
        <v>1.1599999999999999</v>
      </c>
      <c r="E83">
        <v>0</v>
      </c>
      <c r="F83">
        <v>106.13</v>
      </c>
    </row>
    <row r="84" spans="1:6" x14ac:dyDescent="0.25">
      <c r="A84" s="18">
        <v>42472.4375</v>
      </c>
      <c r="B84" t="s">
        <v>127</v>
      </c>
      <c r="C84">
        <v>3000.4</v>
      </c>
      <c r="D84">
        <v>1.1499999999999999</v>
      </c>
      <c r="E84">
        <v>0</v>
      </c>
      <c r="F84">
        <v>116.76</v>
      </c>
    </row>
    <row r="85" spans="1:6" x14ac:dyDescent="0.25">
      <c r="A85" s="18">
        <v>42472.4375</v>
      </c>
      <c r="B85" t="s">
        <v>128</v>
      </c>
      <c r="C85">
        <v>2981.1</v>
      </c>
      <c r="D85">
        <v>1.1599999999999999</v>
      </c>
      <c r="E85">
        <v>0</v>
      </c>
      <c r="F85">
        <v>127.4</v>
      </c>
    </row>
    <row r="86" spans="1:6" x14ac:dyDescent="0.25">
      <c r="A86" s="18">
        <v>42472.4375</v>
      </c>
      <c r="B86" t="s">
        <v>129</v>
      </c>
      <c r="C86">
        <v>6810.4</v>
      </c>
      <c r="D86">
        <v>0.77</v>
      </c>
      <c r="E86">
        <v>0</v>
      </c>
      <c r="F86">
        <v>138.15</v>
      </c>
    </row>
    <row r="87" spans="1:6" x14ac:dyDescent="0.25">
      <c r="A87" s="18">
        <v>42472.4375</v>
      </c>
      <c r="B87" t="s">
        <v>130</v>
      </c>
      <c r="C87">
        <v>7216.1</v>
      </c>
      <c r="D87">
        <v>0.74</v>
      </c>
      <c r="E87">
        <v>0</v>
      </c>
      <c r="F87">
        <v>148.80000000000001</v>
      </c>
    </row>
    <row r="88" spans="1:6" x14ac:dyDescent="0.25">
      <c r="A88" s="18">
        <v>42472.4375</v>
      </c>
      <c r="B88" t="s">
        <v>131</v>
      </c>
      <c r="C88">
        <v>7147.2</v>
      </c>
      <c r="D88">
        <v>0.75</v>
      </c>
      <c r="E88">
        <v>0</v>
      </c>
      <c r="F88">
        <v>159.46</v>
      </c>
    </row>
    <row r="89" spans="1:6" x14ac:dyDescent="0.25">
      <c r="A89" s="18">
        <v>42472.4375</v>
      </c>
      <c r="B89" t="s">
        <v>132</v>
      </c>
      <c r="C89">
        <v>14342.2</v>
      </c>
      <c r="D89">
        <v>0.53</v>
      </c>
      <c r="E89">
        <v>0</v>
      </c>
      <c r="F89">
        <v>170.14</v>
      </c>
    </row>
    <row r="90" spans="1:6" x14ac:dyDescent="0.25">
      <c r="A90" s="18">
        <v>42472.4375</v>
      </c>
      <c r="B90" t="s">
        <v>133</v>
      </c>
      <c r="C90">
        <v>13952.6</v>
      </c>
      <c r="D90">
        <v>0.54</v>
      </c>
      <c r="E90">
        <v>0</v>
      </c>
      <c r="F90">
        <v>180.81</v>
      </c>
    </row>
    <row r="91" spans="1:6" x14ac:dyDescent="0.25">
      <c r="A91" s="18">
        <v>42472.4375</v>
      </c>
      <c r="B91" t="s">
        <v>134</v>
      </c>
      <c r="C91">
        <v>13875</v>
      </c>
      <c r="D91">
        <v>0.54</v>
      </c>
      <c r="E91">
        <v>0</v>
      </c>
      <c r="F91">
        <v>191.5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zoomScale="115" zoomScaleNormal="115" workbookViewId="0">
      <selection activeCell="AB1" sqref="AB1:AB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143</v>
      </c>
      <c r="K1" s="2" t="s">
        <v>49</v>
      </c>
      <c r="L1" s="2" t="s">
        <v>50</v>
      </c>
      <c r="M1" s="2"/>
      <c r="N1" s="2"/>
    </row>
    <row r="2" spans="1:31" x14ac:dyDescent="0.2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52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53</v>
      </c>
      <c r="B13" t="s">
        <v>146</v>
      </c>
      <c r="C13"/>
      <c r="D13"/>
      <c r="E13"/>
      <c r="F13"/>
      <c r="G13"/>
      <c r="H13"/>
      <c r="I13"/>
      <c r="K13" t="s">
        <v>53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54</v>
      </c>
      <c r="B15" s="6"/>
      <c r="C15"/>
      <c r="D15"/>
      <c r="E15"/>
      <c r="F15"/>
      <c r="G15"/>
      <c r="H15"/>
      <c r="I15"/>
      <c r="J15" s="24"/>
      <c r="K15" s="6" t="s">
        <v>54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55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56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57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58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59</v>
      </c>
      <c r="B20" s="9">
        <v>6</v>
      </c>
      <c r="C20"/>
      <c r="D20"/>
      <c r="E20"/>
      <c r="F20"/>
      <c r="G20"/>
      <c r="H20"/>
      <c r="I20"/>
      <c r="J20" s="24"/>
      <c r="K20" s="9" t="s">
        <v>59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60</v>
      </c>
      <c r="B22"/>
      <c r="C22"/>
      <c r="D22"/>
      <c r="E22"/>
      <c r="F22"/>
      <c r="G22"/>
      <c r="H22"/>
      <c r="I22"/>
      <c r="J22" s="24"/>
      <c r="K22" t="s">
        <v>60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4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78</v>
      </c>
      <c r="B34"/>
      <c r="C34"/>
      <c r="D34"/>
      <c r="E34"/>
      <c r="F34"/>
      <c r="G34"/>
      <c r="H34"/>
      <c r="I34"/>
      <c r="J34" s="24"/>
      <c r="K34" t="s">
        <v>78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4"/>
      <c r="K36" s="10" t="s">
        <v>79</v>
      </c>
      <c r="L36" s="10" t="s">
        <v>80</v>
      </c>
      <c r="M36" s="10" t="s">
        <v>81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82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53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54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55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56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57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58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59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60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66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67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68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76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77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78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2" sqref="G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25">
      <c r="A2" t="s">
        <v>117</v>
      </c>
      <c r="B2" s="15" t="s">
        <v>115</v>
      </c>
      <c r="C2">
        <v>1.2310000000000001</v>
      </c>
      <c r="D2">
        <v>9.0650839999999996E-2</v>
      </c>
      <c r="E2" s="1" t="s">
        <v>52</v>
      </c>
      <c r="F2" s="1">
        <f>(C2-'Calibration Data'!$L$29)/'Calibration Data'!$L$30</f>
        <v>0.14105681918868271</v>
      </c>
      <c r="G2" s="17">
        <f>'Calibration Data'!$L$19/ABS('Calibration Data'!$L$30)*SQRT(1/'Calibration Data'!$L$20+1+(F2-AVERAGE('Calibration Data'!$L$3:$L$9))^2/('Calibration Data'!$L$30^2*SUM('Calibration Data'!$J$3:$J$8)))</f>
        <v>0.12664754801760628</v>
      </c>
    </row>
    <row r="3" spans="1:7" x14ac:dyDescent="0.25">
      <c r="A3" t="s">
        <v>118</v>
      </c>
      <c r="B3" s="15" t="s">
        <v>115</v>
      </c>
      <c r="C3">
        <v>1.4206666666666701</v>
      </c>
      <c r="D3">
        <v>9.7344079999999999E-2</v>
      </c>
      <c r="E3" s="1" t="s">
        <v>52</v>
      </c>
      <c r="F3" s="1">
        <f>(C3-'Calibration Data'!$L$29)/'Calibration Data'!$L$30</f>
        <v>0.16351648206120714</v>
      </c>
      <c r="G3" s="17">
        <f>'Calibration Data'!$L$19/ABS('Calibration Data'!$L$30)*SQRT(1/'Calibration Data'!$L$20+1+(F3-AVERAGE('Calibration Data'!$L$3:$L$9))^2/('Calibration Data'!$L$30^2*SUM('Calibration Data'!$J$3:$J$8)))</f>
        <v>0.12664732371398563</v>
      </c>
    </row>
    <row r="4" spans="1:7" x14ac:dyDescent="0.25">
      <c r="A4" t="s">
        <v>119</v>
      </c>
      <c r="B4" s="15" t="s">
        <v>115</v>
      </c>
      <c r="C4">
        <v>1.21133333333333</v>
      </c>
      <c r="D4">
        <v>8.9905159999999998E-2</v>
      </c>
      <c r="E4" s="1" t="s">
        <v>52</v>
      </c>
      <c r="F4" s="1">
        <f>(C4-'Calibration Data'!$L$29)/'Calibration Data'!$L$30</f>
        <v>0.13872796135128526</v>
      </c>
      <c r="G4" s="17">
        <f>'Calibration Data'!$L$19/ABS('Calibration Data'!$L$30)*SQRT(1/'Calibration Data'!$L$20+1+(F4-AVERAGE('Calibration Data'!$L$3:$L$9))^2/('Calibration Data'!$L$30^2*SUM('Calibration Data'!$J$3:$J$8)))</f>
        <v>0.1266475712780564</v>
      </c>
    </row>
    <row r="5" spans="1:7" x14ac:dyDescent="0.25">
      <c r="A5" t="s">
        <v>120</v>
      </c>
      <c r="B5" s="15" t="s">
        <v>115</v>
      </c>
      <c r="C5">
        <v>5.86933333333333</v>
      </c>
      <c r="D5">
        <v>0.19791391999999999</v>
      </c>
      <c r="E5" s="1" t="s">
        <v>52</v>
      </c>
      <c r="F5" s="1">
        <f>(C5-'Calibration Data'!$L$29)/'Calibration Data'!$L$30</f>
        <v>0.69031201931376474</v>
      </c>
      <c r="G5" s="17">
        <f>'Calibration Data'!$L$19/ABS('Calibration Data'!$L$30)*SQRT(1/'Calibration Data'!$L$20+1+(F5-AVERAGE('Calibration Data'!$L$3:$L$9))^2/('Calibration Data'!$L$30^2*SUM('Calibration Data'!$J$3:$J$8)))</f>
        <v>0.12664207392888346</v>
      </c>
    </row>
    <row r="6" spans="1:7" x14ac:dyDescent="0.25">
      <c r="A6" t="s">
        <v>121</v>
      </c>
      <c r="B6" s="15" t="s">
        <v>115</v>
      </c>
      <c r="C6">
        <v>6.0670000000000002</v>
      </c>
      <c r="D6">
        <v>0.20106038000000001</v>
      </c>
      <c r="E6" s="1" t="s">
        <v>52</v>
      </c>
      <c r="F6" s="1">
        <f>(C6-'Calibration Data'!$L$29)/'Calibration Data'!$L$30</f>
        <v>0.71371901418794226</v>
      </c>
      <c r="G6" s="17">
        <f>'Calibration Data'!$L$19/ABS('Calibration Data'!$L$30)*SQRT(1/'Calibration Data'!$L$20+1+(F6-AVERAGE('Calibration Data'!$L$3:$L$9))^2/('Calibration Data'!$L$30^2*SUM('Calibration Data'!$J$3:$J$8)))</f>
        <v>0.12664184116916782</v>
      </c>
    </row>
    <row r="7" spans="1:7" x14ac:dyDescent="0.25">
      <c r="A7" t="s">
        <v>122</v>
      </c>
      <c r="B7" s="15" t="s">
        <v>115</v>
      </c>
      <c r="C7">
        <v>6.3319999999999999</v>
      </c>
      <c r="D7">
        <v>0.20541007999999999</v>
      </c>
      <c r="E7" s="1" t="s">
        <v>52</v>
      </c>
      <c r="F7" s="1">
        <f>(C7-'Calibration Data'!$L$29)/'Calibration Data'!$L$30</f>
        <v>0.74509938674269893</v>
      </c>
      <c r="G7" s="17">
        <f>'Calibration Data'!$L$19/ABS('Calibration Data'!$L$30)*SQRT(1/'Calibration Data'!$L$20+1+(F7-AVERAGE('Calibration Data'!$L$3:$L$9))^2/('Calibration Data'!$L$30^2*SUM('Calibration Data'!$J$3:$J$8)))</f>
        <v>0.12664152918912969</v>
      </c>
    </row>
    <row r="8" spans="1:7" ht="15.75" customHeight="1" x14ac:dyDescent="0.25">
      <c r="A8" t="s">
        <v>123</v>
      </c>
      <c r="B8" s="15" t="s">
        <v>115</v>
      </c>
      <c r="C8">
        <v>23.364000000000001</v>
      </c>
      <c r="D8">
        <v>0.39485160000000002</v>
      </c>
      <c r="E8" s="1" t="s">
        <v>52</v>
      </c>
      <c r="F8" s="1">
        <f>(C8-'Calibration Data'!$L$29)/'Calibration Data'!$L$30</f>
        <v>2.7619692182620099</v>
      </c>
      <c r="G8" s="17">
        <f>'Calibration Data'!$L$19/ABS('Calibration Data'!$L$30)*SQRT(1/'Calibration Data'!$L$20+1+(F8-AVERAGE('Calibration Data'!$L$3:$L$9))^2/('Calibration Data'!$L$30^2*SUM('Calibration Data'!$J$3:$J$8)))</f>
        <v>0.12662163904334872</v>
      </c>
    </row>
    <row r="9" spans="1:7" x14ac:dyDescent="0.25">
      <c r="A9" t="s">
        <v>124</v>
      </c>
      <c r="B9" s="15" t="s">
        <v>115</v>
      </c>
      <c r="C9">
        <v>24.748333333333299</v>
      </c>
      <c r="D9">
        <v>0.40636763333333298</v>
      </c>
      <c r="E9" s="1" t="s">
        <v>52</v>
      </c>
      <c r="F9" s="1">
        <f>(C9-'Calibration Data'!$L$29)/'Calibration Data'!$L$30</f>
        <v>2.9258971267147165</v>
      </c>
      <c r="G9" s="17">
        <f>'Calibration Data'!$L$19/ABS('Calibration Data'!$L$30)*SQRT(1/'Calibration Data'!$L$20+1+(F9-AVERAGE('Calibration Data'!$L$3:$L$9))^2/('Calibration Data'!$L$30^2*SUM('Calibration Data'!$J$3:$J$8)))</f>
        <v>0.1266200363691167</v>
      </c>
    </row>
    <row r="10" spans="1:7" x14ac:dyDescent="0.25">
      <c r="A10" t="s">
        <v>125</v>
      </c>
      <c r="B10" s="15" t="s">
        <v>115</v>
      </c>
      <c r="C10">
        <v>25.0966666666667</v>
      </c>
      <c r="D10">
        <v>0.409075666666667</v>
      </c>
      <c r="E10" s="1" t="s">
        <v>52</v>
      </c>
      <c r="F10" s="1">
        <f>(C10-'Calibration Data'!$L$29)/'Calibration Data'!$L$30</f>
        <v>2.9671455409533669</v>
      </c>
      <c r="G10" s="17">
        <f>'Calibration Data'!$L$19/ABS('Calibration Data'!$L$30)*SQRT(1/'Calibration Data'!$L$20+1+(F10-AVERAGE('Calibration Data'!$L$3:$L$9))^2/('Calibration Data'!$L$30^2*SUM('Calibration Data'!$J$3:$J$8)))</f>
        <v>0.12661963342633212</v>
      </c>
    </row>
    <row r="11" spans="1:7" x14ac:dyDescent="0.25">
      <c r="A11" t="s">
        <v>126</v>
      </c>
      <c r="B11" s="15" t="s">
        <v>115</v>
      </c>
      <c r="C11">
        <v>48.9613333333333</v>
      </c>
      <c r="D11">
        <v>0.57186837333333296</v>
      </c>
      <c r="E11" s="1" t="s">
        <v>52</v>
      </c>
      <c r="F11" s="1">
        <f>(C11-'Calibration Data'!$L$29)/'Calibration Data'!$L$30</f>
        <v>5.7931158462178329</v>
      </c>
      <c r="G11" s="17">
        <f>'Calibration Data'!$L$19/ABS('Calibration Data'!$L$30)*SQRT(1/'Calibration Data'!$L$20+1+(F11-AVERAGE('Calibration Data'!$L$3:$L$9))^2/('Calibration Data'!$L$30^2*SUM('Calibration Data'!$J$3:$J$8)))</f>
        <v>0.12659234404929573</v>
      </c>
    </row>
    <row r="12" spans="1:7" x14ac:dyDescent="0.25">
      <c r="A12" t="s">
        <v>127</v>
      </c>
      <c r="B12" s="15" t="s">
        <v>115</v>
      </c>
      <c r="C12">
        <v>50.268666666666697</v>
      </c>
      <c r="D12">
        <v>0.57808966666666695</v>
      </c>
      <c r="E12" s="1" t="s">
        <v>52</v>
      </c>
      <c r="F12" s="1">
        <f>(C12-'Calibration Data'!$L$29)/'Calibration Data'!$L$30</f>
        <v>5.9479256841546402</v>
      </c>
      <c r="G12" s="17">
        <f>'Calibration Data'!$L$19/ABS('Calibration Data'!$L$30)*SQRT(1/'Calibration Data'!$L$20+1+(F12-AVERAGE('Calibration Data'!$L$3:$L$9))^2/('Calibration Data'!$L$30^2*SUM('Calibration Data'!$J$3:$J$8)))</f>
        <v>0.12659086714342341</v>
      </c>
    </row>
    <row r="13" spans="1:7" x14ac:dyDescent="0.25">
      <c r="A13" t="s">
        <v>128</v>
      </c>
      <c r="B13" s="15" t="s">
        <v>115</v>
      </c>
      <c r="C13">
        <v>45.4404166666667</v>
      </c>
      <c r="D13">
        <v>0.52597282291666703</v>
      </c>
      <c r="E13" s="1" t="s">
        <v>52</v>
      </c>
      <c r="F13" s="1">
        <f>(C13-'Calibration Data'!$L$29)/'Calibration Data'!$L$30</f>
        <v>5.3761812170319825</v>
      </c>
      <c r="G13" s="17">
        <f>'Calibration Data'!$L$19/ABS('Calibration Data'!$L$30)*SQRT(1/'Calibration Data'!$L$20+1+(F13-AVERAGE('Calibration Data'!$L$3:$L$9))^2/('Calibration Data'!$L$30^2*SUM('Calibration Data'!$J$3:$J$8)))</f>
        <v>0.12659633097888764</v>
      </c>
    </row>
    <row r="14" spans="1:7" x14ac:dyDescent="0.25">
      <c r="A14" t="s">
        <v>129</v>
      </c>
      <c r="B14" s="15" t="s">
        <v>115</v>
      </c>
      <c r="C14">
        <v>114.729333333333</v>
      </c>
      <c r="D14">
        <v>0.87653210666666703</v>
      </c>
      <c r="E14" s="1" t="s">
        <v>52</v>
      </c>
      <c r="F14" s="1">
        <f>(C14-'Calibration Data'!$L$29)/'Calibration Data'!$L$30</f>
        <v>13.581132231807397</v>
      </c>
      <c r="G14" s="17">
        <f>'Calibration Data'!$L$19/ABS('Calibration Data'!$L$30)*SQRT(1/'Calibration Data'!$L$20+1+(F14-AVERAGE('Calibration Data'!$L$3:$L$9))^2/('Calibration Data'!$L$30^2*SUM('Calibration Data'!$J$3:$J$8)))</f>
        <v>0.12652037084586429</v>
      </c>
    </row>
    <row r="15" spans="1:7" x14ac:dyDescent="0.25">
      <c r="A15" t="s">
        <v>130</v>
      </c>
      <c r="B15" s="15" t="s">
        <v>115</v>
      </c>
      <c r="C15">
        <v>119.676666666667</v>
      </c>
      <c r="D15">
        <v>0.89278793333333295</v>
      </c>
      <c r="E15" s="1" t="s">
        <v>52</v>
      </c>
      <c r="F15" s="1">
        <f>(C15-'Calibration Data'!$L$29)/'Calibration Data'!$L$30</f>
        <v>14.166978130496405</v>
      </c>
      <c r="G15" s="17">
        <f>'Calibration Data'!$L$19/ABS('Calibration Data'!$L$30)*SQRT(1/'Calibration Data'!$L$20+1+(F15-AVERAGE('Calibration Data'!$L$3:$L$9))^2/('Calibration Data'!$L$30^2*SUM('Calibration Data'!$J$3:$J$8)))</f>
        <v>0.12651514875294806</v>
      </c>
    </row>
    <row r="16" spans="1:7" x14ac:dyDescent="0.25">
      <c r="A16" t="s">
        <v>131</v>
      </c>
      <c r="B16" s="15" t="s">
        <v>115</v>
      </c>
      <c r="C16">
        <v>119.059333333333</v>
      </c>
      <c r="D16">
        <v>0.89294499999999999</v>
      </c>
      <c r="E16" s="1" t="s">
        <v>52</v>
      </c>
      <c r="F16" s="1">
        <f>(C16-'Calibration Data'!$L$29)/'Calibration Data'!$L$30</f>
        <v>14.093875677702101</v>
      </c>
      <c r="G16" s="17">
        <f>'Calibration Data'!$L$19/ABS('Calibration Data'!$L$30)*SQRT(1/'Calibration Data'!$L$20+1+(F16-AVERAGE('Calibration Data'!$L$3:$L$9))^2/('Calibration Data'!$L$30^2*SUM('Calibration Data'!$J$3:$J$8)))</f>
        <v>0.12651579890305317</v>
      </c>
    </row>
    <row r="17" spans="1:7" x14ac:dyDescent="0.25">
      <c r="A17" t="s">
        <v>132</v>
      </c>
      <c r="B17" s="15" t="s">
        <v>115</v>
      </c>
      <c r="C17">
        <v>239.02566666666701</v>
      </c>
      <c r="D17">
        <v>1.2668360333333299</v>
      </c>
      <c r="E17" s="1" t="s">
        <v>52</v>
      </c>
      <c r="F17" s="1">
        <f>(C17-'Calibration Data'!$L$29)/'Calibration Data'!$L$30</f>
        <v>28.29986901365741</v>
      </c>
      <c r="G17" s="17">
        <f>'Calibration Data'!$L$19/ABS('Calibration Data'!$L$30)*SQRT(1/'Calibration Data'!$L$20+1+(F17-AVERAGE('Calibration Data'!$L$3:$L$9))^2/('Calibration Data'!$L$30^2*SUM('Calibration Data'!$J$3:$J$8)))</f>
        <v>0.12639732639897586</v>
      </c>
    </row>
    <row r="18" spans="1:7" x14ac:dyDescent="0.25">
      <c r="A18" t="s">
        <v>133</v>
      </c>
      <c r="B18" s="15" t="s">
        <v>115</v>
      </c>
      <c r="C18">
        <v>232.422333333333</v>
      </c>
      <c r="D18">
        <v>1.2457837066666699</v>
      </c>
      <c r="E18" s="1" t="s">
        <v>52</v>
      </c>
      <c r="F18" s="1">
        <f>(C18-'Calibration Data'!$L$29)/'Calibration Data'!$L$30</f>
        <v>27.517925390626221</v>
      </c>
      <c r="G18" s="17">
        <f>'Calibration Data'!$L$19/ABS('Calibration Data'!$L$30)*SQRT(1/'Calibration Data'!$L$20+1+(F18-AVERAGE('Calibration Data'!$L$3:$L$9))^2/('Calibration Data'!$L$30^2*SUM('Calibration Data'!$J$3:$J$8)))</f>
        <v>0.12640343562272077</v>
      </c>
    </row>
    <row r="19" spans="1:7" x14ac:dyDescent="0.25">
      <c r="A19" t="s">
        <v>134</v>
      </c>
      <c r="B19" s="15" t="s">
        <v>115</v>
      </c>
      <c r="C19">
        <v>236.27222222222201</v>
      </c>
      <c r="D19">
        <v>1.25224277777778</v>
      </c>
      <c r="E19" s="1" t="s">
        <v>52</v>
      </c>
      <c r="F19" s="1">
        <f>(C19-'Calibration Data'!$L$29)/'Calibration Data'!$L$30</f>
        <v>27.973815759032849</v>
      </c>
      <c r="G19" s="17">
        <f>'Calibration Data'!$L$19/ABS('Calibration Data'!$L$30)*SQRT(1/'Calibration Data'!$L$20+1+(F19-AVERAGE('Calibration Data'!$L$3:$L$9))^2/('Calibration Data'!$L$30^2*SUM('Calibration Data'!$J$3:$J$8)))</f>
        <v>0.12639986797279468</v>
      </c>
    </row>
    <row r="20" spans="1:7" x14ac:dyDescent="0.25">
      <c r="A20" s="15" t="s">
        <v>93</v>
      </c>
      <c r="B20" s="16" t="s">
        <v>116</v>
      </c>
    </row>
    <row r="21" spans="1:7" x14ac:dyDescent="0.25">
      <c r="A21" s="15" t="s">
        <v>94</v>
      </c>
      <c r="B21" s="16" t="s">
        <v>116</v>
      </c>
    </row>
    <row r="22" spans="1:7" x14ac:dyDescent="0.25">
      <c r="A22" s="15" t="s">
        <v>95</v>
      </c>
      <c r="B22" s="16" t="s">
        <v>116</v>
      </c>
    </row>
    <row r="23" spans="1:7" x14ac:dyDescent="0.25">
      <c r="A23" s="15" t="s">
        <v>96</v>
      </c>
      <c r="B23" s="16" t="s">
        <v>116</v>
      </c>
    </row>
    <row r="24" spans="1:7" x14ac:dyDescent="0.25">
      <c r="A24" s="15" t="s">
        <v>97</v>
      </c>
      <c r="B24" s="16" t="s">
        <v>116</v>
      </c>
    </row>
    <row r="25" spans="1:7" x14ac:dyDescent="0.25">
      <c r="A25" s="15" t="s">
        <v>98</v>
      </c>
      <c r="B25" s="16" t="s">
        <v>116</v>
      </c>
    </row>
    <row r="26" spans="1:7" x14ac:dyDescent="0.25">
      <c r="A26" s="15" t="s">
        <v>99</v>
      </c>
      <c r="B26" s="16" t="s">
        <v>116</v>
      </c>
    </row>
    <row r="27" spans="1:7" x14ac:dyDescent="0.25">
      <c r="A27" s="15" t="s">
        <v>100</v>
      </c>
      <c r="B27" s="16" t="s">
        <v>116</v>
      </c>
    </row>
    <row r="28" spans="1:7" x14ac:dyDescent="0.25">
      <c r="A28" s="15" t="s">
        <v>101</v>
      </c>
      <c r="B28" s="16" t="s">
        <v>116</v>
      </c>
    </row>
    <row r="29" spans="1:7" x14ac:dyDescent="0.25">
      <c r="A29" s="15" t="s">
        <v>102</v>
      </c>
      <c r="B29" s="16" t="s">
        <v>116</v>
      </c>
    </row>
    <row r="30" spans="1:7" x14ac:dyDescent="0.25">
      <c r="A30" s="15" t="s">
        <v>103</v>
      </c>
      <c r="B30" s="16" t="s">
        <v>116</v>
      </c>
    </row>
    <row r="31" spans="1:7" x14ac:dyDescent="0.25">
      <c r="A31" s="15" t="s">
        <v>104</v>
      </c>
      <c r="B31" s="16" t="s">
        <v>116</v>
      </c>
    </row>
    <row r="32" spans="1:7" x14ac:dyDescent="0.25">
      <c r="A32" s="15" t="s">
        <v>105</v>
      </c>
      <c r="B32" s="16" t="s">
        <v>116</v>
      </c>
    </row>
    <row r="33" spans="1:2" x14ac:dyDescent="0.25">
      <c r="A33" s="15" t="s">
        <v>106</v>
      </c>
      <c r="B33" s="16" t="s">
        <v>116</v>
      </c>
    </row>
    <row r="34" spans="1:2" x14ac:dyDescent="0.25">
      <c r="A34" s="15" t="s">
        <v>107</v>
      </c>
      <c r="B34" s="16" t="s">
        <v>116</v>
      </c>
    </row>
    <row r="35" spans="1:2" x14ac:dyDescent="0.25">
      <c r="A35" s="15" t="s">
        <v>108</v>
      </c>
      <c r="B35" s="16" t="s">
        <v>116</v>
      </c>
    </row>
    <row r="36" spans="1:2" x14ac:dyDescent="0.25">
      <c r="A36" s="15" t="s">
        <v>109</v>
      </c>
      <c r="B36" s="16" t="s">
        <v>116</v>
      </c>
    </row>
    <row r="37" spans="1:2" x14ac:dyDescent="0.25">
      <c r="A37" s="15" t="s">
        <v>110</v>
      </c>
      <c r="B37" s="16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138</v>
      </c>
    </row>
    <row r="2" spans="1:23" x14ac:dyDescent="0.25">
      <c r="A2" t="s">
        <v>117</v>
      </c>
      <c r="B2">
        <v>0</v>
      </c>
      <c r="C2">
        <v>0</v>
      </c>
      <c r="D2" s="1">
        <v>3</v>
      </c>
      <c r="E2" s="1">
        <v>3.0499999999999999E-2</v>
      </c>
      <c r="F2" s="1">
        <v>1E-4</v>
      </c>
      <c r="G2" s="1">
        <v>100</v>
      </c>
      <c r="H2" s="1">
        <v>5</v>
      </c>
      <c r="I2" s="1">
        <f>'Count-&gt;Actual Activity'!F2</f>
        <v>0.14105681918868271</v>
      </c>
      <c r="J2" s="1">
        <f>'Count-&gt;Actual Activity'!G2</f>
        <v>0.12664754801760628</v>
      </c>
      <c r="K2" s="1">
        <v>10</v>
      </c>
      <c r="L2" s="1">
        <v>0.02</v>
      </c>
      <c r="M2" s="1"/>
      <c r="N2" s="1"/>
      <c r="O2" s="1"/>
      <c r="P2" s="1"/>
      <c r="Q2">
        <f>I2/K2</f>
        <v>1.4105681918868272E-2</v>
      </c>
      <c r="R2">
        <f>SQRT((L2/K2)^2+(J2/I2)^2)*Q2</f>
        <v>1.2664786222821469E-2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-46.248137438912366</v>
      </c>
      <c r="W2" t="e">
        <f t="shared" ref="W2:W19" si="1">(S2-Q2*G2)/S2</f>
        <v>#DIV/0!</v>
      </c>
    </row>
    <row r="3" spans="1:23" x14ac:dyDescent="0.25">
      <c r="A3" t="s">
        <v>118</v>
      </c>
      <c r="B3">
        <v>0</v>
      </c>
      <c r="C3">
        <v>0</v>
      </c>
      <c r="D3" s="1">
        <v>3</v>
      </c>
      <c r="E3" s="1">
        <v>2.9600000000000001E-2</v>
      </c>
      <c r="F3" s="1">
        <v>1E-4</v>
      </c>
      <c r="G3" s="1">
        <v>100</v>
      </c>
      <c r="H3" s="1">
        <v>5</v>
      </c>
      <c r="I3" s="1">
        <f>'Count-&gt;Actual Activity'!F3</f>
        <v>0.16351648206120714</v>
      </c>
      <c r="J3" s="1">
        <f>'Count-&gt;Actual Activity'!G3</f>
        <v>0.12664732371398563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1.6351648206120714E-2</v>
      </c>
      <c r="R3">
        <f t="shared" ref="R3:R19" si="3">SQRT((L3/K3)^2+(J3/I3)^2)*Q3</f>
        <v>1.2664774595102233E-2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-55.242054750407817</v>
      </c>
      <c r="W3" t="e">
        <f t="shared" si="1"/>
        <v>#DIV/0!</v>
      </c>
    </row>
    <row r="4" spans="1:23" x14ac:dyDescent="0.25">
      <c r="A4" t="s">
        <v>119</v>
      </c>
      <c r="B4">
        <v>0</v>
      </c>
      <c r="C4">
        <v>0</v>
      </c>
      <c r="D4" s="1">
        <v>3</v>
      </c>
      <c r="E4" s="1">
        <v>2.93E-2</v>
      </c>
      <c r="F4" s="1">
        <v>1E-4</v>
      </c>
      <c r="G4" s="1">
        <v>100</v>
      </c>
      <c r="H4" s="1">
        <v>5</v>
      </c>
      <c r="I4" s="1">
        <f>'Count-&gt;Actual Activity'!F4</f>
        <v>0.13872796135128526</v>
      </c>
      <c r="J4" s="1">
        <f>'Count-&gt;Actual Activity'!G4</f>
        <v>0.1266475712780564</v>
      </c>
      <c r="K4" s="1">
        <v>10</v>
      </c>
      <c r="L4" s="1">
        <v>0.02</v>
      </c>
      <c r="M4" s="1"/>
      <c r="N4" s="1"/>
      <c r="O4" s="1"/>
      <c r="P4" s="1"/>
      <c r="Q4">
        <f t="shared" si="2"/>
        <v>1.3872796135128526E-2</v>
      </c>
      <c r="R4">
        <f t="shared" si="3"/>
        <v>1.2664787519899185E-2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-47.347427082349924</v>
      </c>
      <c r="W4" t="e">
        <f t="shared" si="1"/>
        <v>#DIV/0!</v>
      </c>
    </row>
    <row r="5" spans="1:23" x14ac:dyDescent="0.25">
      <c r="A5" t="s">
        <v>120</v>
      </c>
      <c r="B5">
        <v>1.5800000000000002E-2</v>
      </c>
      <c r="C5">
        <v>1E-4</v>
      </c>
      <c r="D5" s="1">
        <v>3</v>
      </c>
      <c r="E5" s="1">
        <v>2.92E-2</v>
      </c>
      <c r="F5" s="1">
        <v>1E-4</v>
      </c>
      <c r="G5" s="1">
        <v>100</v>
      </c>
      <c r="H5" s="1">
        <v>5</v>
      </c>
      <c r="I5" s="1">
        <f>'Count-&gt;Actual Activity'!F5</f>
        <v>0.69031201931376474</v>
      </c>
      <c r="J5" s="1">
        <f>'Count-&gt;Actual Activity'!G5</f>
        <v>0.12664207392888346</v>
      </c>
      <c r="K5" s="1">
        <v>10</v>
      </c>
      <c r="L5" s="1">
        <v>0.02</v>
      </c>
      <c r="M5" s="1"/>
      <c r="N5" s="1"/>
      <c r="O5" s="1"/>
      <c r="P5" s="1"/>
      <c r="Q5">
        <f t="shared" si="2"/>
        <v>6.9031201931376476E-2</v>
      </c>
      <c r="R5">
        <f t="shared" si="3"/>
        <v>1.2664959933511365E-2</v>
      </c>
      <c r="S5">
        <f>B5*Parameters!$B$6</f>
        <v>5.3988024914288308</v>
      </c>
      <c r="T5">
        <f>SQRT((C5/B5)^2+(Parameters!$C$6/Parameters!$B$6)^2)*'Bottle Results'!S5</f>
        <v>3.422927639369442E-2</v>
      </c>
      <c r="U5">
        <f t="shared" si="0"/>
        <v>-51.517729510575919</v>
      </c>
      <c r="W5">
        <f t="shared" si="1"/>
        <v>-0.27863914342061596</v>
      </c>
    </row>
    <row r="6" spans="1:23" x14ac:dyDescent="0.25">
      <c r="A6" t="s">
        <v>121</v>
      </c>
      <c r="B6">
        <v>1.5800000000000002E-2</v>
      </c>
      <c r="C6">
        <v>1E-4</v>
      </c>
      <c r="D6" s="1">
        <v>3</v>
      </c>
      <c r="E6" s="1">
        <v>3.0300000000000001E-2</v>
      </c>
      <c r="F6" s="1">
        <v>1E-4</v>
      </c>
      <c r="G6" s="1">
        <v>100</v>
      </c>
      <c r="H6" s="1">
        <v>5</v>
      </c>
      <c r="I6" s="1">
        <f>'Count-&gt;Actual Activity'!F6</f>
        <v>0.71371901418794226</v>
      </c>
      <c r="J6" s="1">
        <f>'Count-&gt;Actual Activity'!G6</f>
        <v>0.12664184116916782</v>
      </c>
      <c r="K6" s="1">
        <v>10</v>
      </c>
      <c r="L6" s="1">
        <v>0.02</v>
      </c>
      <c r="M6" s="1"/>
      <c r="N6" s="1"/>
      <c r="O6" s="1"/>
      <c r="P6" s="1"/>
      <c r="Q6">
        <f t="shared" si="2"/>
        <v>7.1371901418794223E-2</v>
      </c>
      <c r="R6">
        <f t="shared" si="3"/>
        <v>1.2664988556663436E-2</v>
      </c>
      <c r="S6">
        <f>B6*Parameters!$B$6</f>
        <v>5.3988024914288308</v>
      </c>
      <c r="T6">
        <f>SQRT((C6/B6)^2+(Parameters!$C$6/Parameters!$B$6)^2)*'Bottle Results'!S6</f>
        <v>3.422927639369442E-2</v>
      </c>
      <c r="U6">
        <f t="shared" si="0"/>
        <v>-57.372529717841303</v>
      </c>
      <c r="W6">
        <f t="shared" si="1"/>
        <v>-0.32199504486605418</v>
      </c>
    </row>
    <row r="7" spans="1:23" x14ac:dyDescent="0.25">
      <c r="A7" t="s">
        <v>122</v>
      </c>
      <c r="B7">
        <v>1.5800000000000002E-2</v>
      </c>
      <c r="C7">
        <v>1E-4</v>
      </c>
      <c r="D7" s="1">
        <v>3</v>
      </c>
      <c r="E7" s="1">
        <v>2.9399999999999999E-2</v>
      </c>
      <c r="F7" s="1">
        <v>1E-4</v>
      </c>
      <c r="G7" s="1">
        <v>100</v>
      </c>
      <c r="H7" s="1">
        <v>5</v>
      </c>
      <c r="I7" s="1">
        <f>'Count-&gt;Actual Activity'!F7</f>
        <v>0.74509938674269893</v>
      </c>
      <c r="J7" s="1">
        <f>'Count-&gt;Actual Activity'!G7</f>
        <v>0.12664152918912969</v>
      </c>
      <c r="K7" s="1">
        <v>10</v>
      </c>
      <c r="L7" s="1">
        <v>0.02</v>
      </c>
      <c r="M7" s="1"/>
      <c r="N7" s="1"/>
      <c r="O7" s="1"/>
      <c r="P7" s="1"/>
      <c r="Q7">
        <f t="shared" si="2"/>
        <v>7.4509938674269888E-2</v>
      </c>
      <c r="R7">
        <f t="shared" si="3"/>
        <v>1.2665029651661178E-2</v>
      </c>
      <c r="S7">
        <f>B7*Parameters!$B$6</f>
        <v>5.3988024914288308</v>
      </c>
      <c r="T7">
        <f>SQRT((C7/B7)^2+(Parameters!$C$6/Parameters!$B$6)^2)*'Bottle Results'!S7</f>
        <v>3.422927639369442E-2</v>
      </c>
      <c r="U7">
        <f t="shared" si="0"/>
        <v>-69.802427755039375</v>
      </c>
      <c r="W7">
        <f t="shared" si="1"/>
        <v>-0.38011973567401813</v>
      </c>
    </row>
    <row r="8" spans="1:23" ht="15.75" customHeight="1" x14ac:dyDescent="0.25">
      <c r="A8" t="s">
        <v>123</v>
      </c>
      <c r="B8">
        <v>7.9200000000000007E-2</v>
      </c>
      <c r="C8">
        <v>1E-4</v>
      </c>
      <c r="D8" s="1">
        <v>3</v>
      </c>
      <c r="E8" s="1">
        <v>2.9600000000000001E-2</v>
      </c>
      <c r="F8" s="1">
        <v>1E-4</v>
      </c>
      <c r="G8" s="1">
        <v>100</v>
      </c>
      <c r="H8" s="1">
        <v>5</v>
      </c>
      <c r="I8" s="1">
        <f>'Count-&gt;Actual Activity'!F8</f>
        <v>2.7619692182620099</v>
      </c>
      <c r="J8" s="1">
        <f>'Count-&gt;Actual Activity'!G8</f>
        <v>0.12662163904334872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0.27619692182620098</v>
      </c>
      <c r="R8">
        <f t="shared" si="3"/>
        <v>1.2674207418957051E-2</v>
      </c>
      <c r="S8">
        <f>B8*Parameters!$B$6</f>
        <v>27.062351729187554</v>
      </c>
      <c r="T8">
        <f>SQRT((C8/B8)^2+(Parameters!$C$6/Parameters!$B$6)^2)*'Bottle Results'!S8</f>
        <v>3.5637963826780028E-2</v>
      </c>
      <c r="U8">
        <f t="shared" si="0"/>
        <v>-18.829069372721108</v>
      </c>
      <c r="W8">
        <f t="shared" si="1"/>
        <v>-2.0594679243320767E-2</v>
      </c>
    </row>
    <row r="9" spans="1:23" x14ac:dyDescent="0.25">
      <c r="A9" t="s">
        <v>124</v>
      </c>
      <c r="B9">
        <v>7.9200000000000007E-2</v>
      </c>
      <c r="C9">
        <v>1E-4</v>
      </c>
      <c r="D9" s="1">
        <v>3</v>
      </c>
      <c r="E9" s="1">
        <v>3.0499999999999999E-2</v>
      </c>
      <c r="F9" s="1">
        <v>1E-4</v>
      </c>
      <c r="G9" s="1">
        <v>100</v>
      </c>
      <c r="H9" s="1">
        <v>5</v>
      </c>
      <c r="I9" s="1">
        <f>'Count-&gt;Actual Activity'!F9</f>
        <v>2.9258971267147165</v>
      </c>
      <c r="J9" s="1">
        <f>'Count-&gt;Actual Activity'!G9</f>
        <v>0.1266200363691167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0.29258971267147166</v>
      </c>
      <c r="R9">
        <f t="shared" si="3"/>
        <v>1.2675518571680176E-2</v>
      </c>
      <c r="S9">
        <f>B9*Parameters!$B$6</f>
        <v>27.062351729187554</v>
      </c>
      <c r="T9">
        <f>SQRT((C9/B9)^2+(Parameters!$C$6/Parameters!$B$6)^2)*'Bottle Results'!S9</f>
        <v>3.5637963826780028E-2</v>
      </c>
      <c r="U9">
        <f t="shared" si="0"/>
        <v>-72.020312719987317</v>
      </c>
      <c r="W9">
        <f t="shared" si="1"/>
        <v>-8.116883410359689E-2</v>
      </c>
    </row>
    <row r="10" spans="1:23" x14ac:dyDescent="0.25">
      <c r="A10" t="s">
        <v>125</v>
      </c>
      <c r="B10">
        <v>7.9200000000000007E-2</v>
      </c>
      <c r="C10">
        <v>1E-4</v>
      </c>
      <c r="D10" s="1">
        <v>3</v>
      </c>
      <c r="E10" s="1">
        <v>2.9600000000000001E-2</v>
      </c>
      <c r="F10" s="1">
        <v>1E-4</v>
      </c>
      <c r="G10" s="1">
        <v>100</v>
      </c>
      <c r="H10" s="1">
        <v>5</v>
      </c>
      <c r="I10" s="1">
        <f>'Count-&gt;Actual Activity'!F10</f>
        <v>2.9671455409533669</v>
      </c>
      <c r="J10" s="1">
        <f>'Count-&gt;Actual Activity'!G10</f>
        <v>0.12661963342633212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0.2967145540953367</v>
      </c>
      <c r="R10">
        <f t="shared" si="3"/>
        <v>1.2675861856167227E-2</v>
      </c>
      <c r="S10">
        <f>B10*Parameters!$B$6</f>
        <v>27.062351729187554</v>
      </c>
      <c r="T10">
        <f>SQRT((C10/B10)^2+(Parameters!$C$6/Parameters!$B$6)^2)*'Bottle Results'!S10</f>
        <v>3.5637963826780028E-2</v>
      </c>
      <c r="U10">
        <f t="shared" si="0"/>
        <v>-88.145394606287709</v>
      </c>
      <c r="W10">
        <f t="shared" si="1"/>
        <v>-9.6410825875569428E-2</v>
      </c>
    </row>
    <row r="11" spans="1:23" x14ac:dyDescent="0.25">
      <c r="A11" t="s">
        <v>126</v>
      </c>
      <c r="B11">
        <v>0.158</v>
      </c>
      <c r="C11">
        <v>1E-3</v>
      </c>
      <c r="D11" s="1">
        <v>3</v>
      </c>
      <c r="E11" s="1">
        <v>3.04E-2</v>
      </c>
      <c r="F11" s="1">
        <v>1E-4</v>
      </c>
      <c r="G11" s="1">
        <v>100</v>
      </c>
      <c r="H11" s="1">
        <v>5</v>
      </c>
      <c r="I11" s="1">
        <f>'Count-&gt;Actual Activity'!F11</f>
        <v>5.7931158462178329</v>
      </c>
      <c r="J11" s="1">
        <f>'Count-&gt;Actual Activity'!G11</f>
        <v>0.12659234404929573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0.57931158462178334</v>
      </c>
      <c r="R11">
        <f t="shared" si="3"/>
        <v>1.2712144719411457E-2</v>
      </c>
      <c r="S11">
        <f>B11*Parameters!$B$6</f>
        <v>53.988024914288303</v>
      </c>
      <c r="T11">
        <f>SQRT((C11/B11)^2+(Parameters!$C$6/Parameters!$B$6)^2)*'Bottle Results'!S11</f>
        <v>0.34229276393694419</v>
      </c>
      <c r="U11">
        <f t="shared" si="0"/>
        <v>-129.70834039111935</v>
      </c>
      <c r="W11">
        <f t="shared" si="1"/>
        <v>-7.3037188416323243E-2</v>
      </c>
    </row>
    <row r="12" spans="1:23" x14ac:dyDescent="0.25">
      <c r="A12" t="s">
        <v>127</v>
      </c>
      <c r="B12">
        <v>0.158</v>
      </c>
      <c r="C12">
        <v>1E-3</v>
      </c>
      <c r="D12" s="1">
        <v>3</v>
      </c>
      <c r="E12" s="1">
        <v>2.9899999999999999E-2</v>
      </c>
      <c r="F12" s="1">
        <v>1E-4</v>
      </c>
      <c r="G12" s="1">
        <v>100</v>
      </c>
      <c r="H12" s="1">
        <v>5</v>
      </c>
      <c r="I12" s="1">
        <f>'Count-&gt;Actual Activity'!F12</f>
        <v>5.9479256841546402</v>
      </c>
      <c r="J12" s="1">
        <f>'Count-&gt;Actual Activity'!G12</f>
        <v>0.12659086714342341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0.59479256841546402</v>
      </c>
      <c r="R12">
        <f t="shared" si="3"/>
        <v>1.2714857027863419E-2</v>
      </c>
      <c r="S12">
        <f>B12*Parameters!$B$6</f>
        <v>53.988024914288303</v>
      </c>
      <c r="T12">
        <f>SQRT((C12/B12)^2+(Parameters!$C$6/Parameters!$B$6)^2)*'Bottle Results'!S12</f>
        <v>0.34229276393694419</v>
      </c>
      <c r="U12">
        <f t="shared" si="0"/>
        <v>-183.65324171431769</v>
      </c>
      <c r="W12">
        <f t="shared" si="1"/>
        <v>-0.10171203588158689</v>
      </c>
    </row>
    <row r="13" spans="1:23" x14ac:dyDescent="0.25">
      <c r="A13" t="s">
        <v>128</v>
      </c>
      <c r="B13">
        <v>0.158</v>
      </c>
      <c r="C13">
        <v>1E-3</v>
      </c>
      <c r="D13" s="1">
        <v>3</v>
      </c>
      <c r="E13" s="1">
        <v>2.98E-2</v>
      </c>
      <c r="F13" s="1">
        <v>1E-4</v>
      </c>
      <c r="G13" s="1">
        <v>100</v>
      </c>
      <c r="H13" s="1">
        <v>5</v>
      </c>
      <c r="I13" s="1">
        <f>'Count-&gt;Actual Activity'!F13</f>
        <v>5.3761812170319825</v>
      </c>
      <c r="J13" s="1">
        <f>'Count-&gt;Actual Activity'!G13</f>
        <v>0.12659633097888764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0.53761812170319823</v>
      </c>
      <c r="R13">
        <f t="shared" si="3"/>
        <v>1.2705213227344726E-2</v>
      </c>
      <c r="S13">
        <f>B13*Parameters!$B$6</f>
        <v>53.988024914288303</v>
      </c>
      <c r="T13">
        <f>SQRT((C13/B13)^2+(Parameters!$C$6/Parameters!$B$6)^2)*'Bottle Results'!S13</f>
        <v>0.34229276393694419</v>
      </c>
      <c r="U13">
        <f t="shared" si="0"/>
        <v>7.5910316767946906</v>
      </c>
      <c r="W13">
        <f t="shared" si="1"/>
        <v>4.1900540782445449E-3</v>
      </c>
    </row>
    <row r="14" spans="1:23" x14ac:dyDescent="0.25">
      <c r="A14" t="s">
        <v>129</v>
      </c>
      <c r="B14">
        <v>0.39600000000000002</v>
      </c>
      <c r="C14">
        <v>1E-3</v>
      </c>
      <c r="D14" s="1">
        <v>3</v>
      </c>
      <c r="E14" s="1">
        <v>3.0599999999999999E-2</v>
      </c>
      <c r="F14" s="1">
        <v>1E-4</v>
      </c>
      <c r="G14" s="1">
        <v>100</v>
      </c>
      <c r="H14" s="1">
        <v>5</v>
      </c>
      <c r="I14" s="1">
        <f>'Count-&gt;Actual Activity'!F14</f>
        <v>13.581132231807397</v>
      </c>
      <c r="J14" s="1">
        <f>'Count-&gt;Actual Activity'!G14</f>
        <v>0.12652037084586429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1.3581132231807396</v>
      </c>
      <c r="R14">
        <f t="shared" si="3"/>
        <v>1.2940321808118363E-2</v>
      </c>
      <c r="S14">
        <f>B14*Parameters!$B$6</f>
        <v>135.31175864593777</v>
      </c>
      <c r="T14">
        <f>SQRT((C14/B14)^2+(Parameters!$C$6/Parameters!$B$6)^2)*'Bottle Results'!S14</f>
        <v>0.34542569907599352</v>
      </c>
      <c r="U14">
        <f t="shared" si="0"/>
        <v>-16.325610200529102</v>
      </c>
      <c r="W14">
        <f t="shared" si="1"/>
        <v>-3.6919457491005566E-3</v>
      </c>
    </row>
    <row r="15" spans="1:23" x14ac:dyDescent="0.25">
      <c r="A15" t="s">
        <v>130</v>
      </c>
      <c r="B15">
        <v>0.39600000000000002</v>
      </c>
      <c r="C15">
        <v>1E-3</v>
      </c>
      <c r="D15" s="1">
        <v>3</v>
      </c>
      <c r="E15" s="1">
        <v>3.0200000000000001E-2</v>
      </c>
      <c r="F15" s="1">
        <v>1E-4</v>
      </c>
      <c r="G15" s="1">
        <v>100</v>
      </c>
      <c r="H15" s="1">
        <v>5</v>
      </c>
      <c r="I15" s="1">
        <f>'Count-&gt;Actual Activity'!F15</f>
        <v>14.166978130496405</v>
      </c>
      <c r="J15" s="1">
        <f>'Count-&gt;Actual Activity'!G15</f>
        <v>0.12651514875294806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1.4166978130496406</v>
      </c>
      <c r="R15">
        <f t="shared" si="3"/>
        <v>1.2964912626539536E-2</v>
      </c>
      <c r="S15">
        <f>B15*Parameters!$B$6</f>
        <v>135.31175864593777</v>
      </c>
      <c r="T15">
        <f>SQRT((C15/B15)^2+(Parameters!$C$6/Parameters!$B$6)^2)*'Bottle Results'!S15</f>
        <v>0.34542569907599352</v>
      </c>
      <c r="U15">
        <f t="shared" si="0"/>
        <v>-210.53055162338705</v>
      </c>
      <c r="W15">
        <f t="shared" si="1"/>
        <v>-4.6987953764335802E-2</v>
      </c>
    </row>
    <row r="16" spans="1:23" x14ac:dyDescent="0.25">
      <c r="A16" t="s">
        <v>131</v>
      </c>
      <c r="B16">
        <v>0.39600000000000002</v>
      </c>
      <c r="C16">
        <v>1E-3</v>
      </c>
      <c r="D16" s="1">
        <v>3.01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14.093875677702101</v>
      </c>
      <c r="J16" s="1">
        <f>'Count-&gt;Actual Activity'!G16</f>
        <v>0.12651579890305317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1.4093875677702101</v>
      </c>
      <c r="R16">
        <f t="shared" si="3"/>
        <v>1.2961788726310843E-2</v>
      </c>
      <c r="S16">
        <f>B16*Parameters!$B$6</f>
        <v>135.31175864593777</v>
      </c>
      <c r="T16">
        <f>SQRT((C16/B16)^2+(Parameters!$C$6/Parameters!$B$6)^2)*'Bottle Results'!S16</f>
        <v>0.34542569907599352</v>
      </c>
      <c r="U16">
        <f t="shared" si="0"/>
        <v>-185.70950927667459</v>
      </c>
      <c r="W16">
        <f t="shared" si="1"/>
        <v>-4.1585433427164829E-2</v>
      </c>
    </row>
    <row r="17" spans="1:23" x14ac:dyDescent="0.25">
      <c r="A17" t="s">
        <v>132</v>
      </c>
      <c r="B17">
        <v>0.79200000000000004</v>
      </c>
      <c r="C17">
        <v>1E-3</v>
      </c>
      <c r="D17" s="1">
        <v>3</v>
      </c>
      <c r="E17" s="1">
        <v>2.9600000000000001E-2</v>
      </c>
      <c r="F17" s="1">
        <v>1E-4</v>
      </c>
      <c r="G17" s="1">
        <v>100</v>
      </c>
      <c r="H17" s="1">
        <v>5</v>
      </c>
      <c r="I17" s="1">
        <f>'Count-&gt;Actual Activity'!F17</f>
        <v>28.29986901365741</v>
      </c>
      <c r="J17" s="1">
        <f>'Count-&gt;Actual Activity'!G17</f>
        <v>0.12639732639897586</v>
      </c>
      <c r="K17" s="1">
        <v>10</v>
      </c>
      <c r="L17" s="1">
        <v>0.02</v>
      </c>
      <c r="Q17">
        <f t="shared" si="2"/>
        <v>2.829986901365741</v>
      </c>
      <c r="R17">
        <f t="shared" si="3"/>
        <v>1.3849120717782016E-2</v>
      </c>
      <c r="S17">
        <f>B17*Parameters!$B$6</f>
        <v>270.62351729187554</v>
      </c>
      <c r="T17">
        <f>SQRT((C17/B17)^2+(Parameters!$C$6/Parameters!$B$6)^2)*'Bottle Results'!S17</f>
        <v>0.35637963826780028</v>
      </c>
      <c r="U17">
        <f t="shared" si="0"/>
        <v>-418.08016367224889</v>
      </c>
      <c r="W17">
        <f t="shared" si="1"/>
        <v>-4.5728371904026267E-2</v>
      </c>
    </row>
    <row r="18" spans="1:23" x14ac:dyDescent="0.25">
      <c r="A18" t="s">
        <v>133</v>
      </c>
      <c r="B18">
        <v>0.79200000000000004</v>
      </c>
      <c r="C18">
        <v>1E-3</v>
      </c>
      <c r="D18" s="1">
        <v>3</v>
      </c>
      <c r="E18" s="1">
        <v>2.9499999999999998E-2</v>
      </c>
      <c r="F18" s="1">
        <v>1E-4</v>
      </c>
      <c r="G18" s="1">
        <v>100</v>
      </c>
      <c r="H18" s="1">
        <v>5</v>
      </c>
      <c r="I18" s="1">
        <f>'Count-&gt;Actual Activity'!F18</f>
        <v>27.517925390626221</v>
      </c>
      <c r="J18" s="1">
        <f>'Count-&gt;Actual Activity'!G18</f>
        <v>0.12640343562272077</v>
      </c>
      <c r="K18" s="1">
        <v>10</v>
      </c>
      <c r="L18" s="1">
        <v>0.02</v>
      </c>
      <c r="Q18">
        <f t="shared" si="2"/>
        <v>2.7517925390626221</v>
      </c>
      <c r="R18">
        <f t="shared" si="3"/>
        <v>1.3786505506633507E-2</v>
      </c>
      <c r="S18">
        <f>B18*Parameters!$B$6</f>
        <v>270.62351729187554</v>
      </c>
      <c r="T18">
        <f>SQRT((C18/B18)^2+(Parameters!$C$6/Parameters!$B$6)^2)*'Bottle Results'!S18</f>
        <v>0.35637963826780028</v>
      </c>
      <c r="U18">
        <f t="shared" si="0"/>
        <v>-154.43174964022577</v>
      </c>
      <c r="W18">
        <f t="shared" si="1"/>
        <v>-1.6834222908547754E-2</v>
      </c>
    </row>
    <row r="19" spans="1:23" x14ac:dyDescent="0.25">
      <c r="A19" t="s">
        <v>134</v>
      </c>
      <c r="B19">
        <v>0.79200000000000004</v>
      </c>
      <c r="C19">
        <v>1E-3</v>
      </c>
      <c r="D19" s="1">
        <v>3</v>
      </c>
      <c r="E19" s="1">
        <v>3.04E-2</v>
      </c>
      <c r="F19" s="1">
        <v>1E-4</v>
      </c>
      <c r="G19" s="1">
        <v>100</v>
      </c>
      <c r="H19" s="1">
        <v>5</v>
      </c>
      <c r="I19" s="1">
        <f>'Count-&gt;Actual Activity'!F19</f>
        <v>27.973815759032849</v>
      </c>
      <c r="J19" s="1">
        <f>'Count-&gt;Actual Activity'!G19</f>
        <v>0.12639986797279468</v>
      </c>
      <c r="K19" s="1">
        <v>10</v>
      </c>
      <c r="L19" s="1">
        <v>0.02</v>
      </c>
      <c r="Q19">
        <f t="shared" si="2"/>
        <v>2.7973815759032847</v>
      </c>
      <c r="R19">
        <f t="shared" si="3"/>
        <v>1.3822830425068948E-2</v>
      </c>
      <c r="S19">
        <f>B19*Parameters!$B$6</f>
        <v>270.62351729187554</v>
      </c>
      <c r="T19">
        <f>SQRT((C19/B19)^2+(Parameters!$C$6/Parameters!$B$6)^2)*'Bottle Results'!S19</f>
        <v>0.35637963826780028</v>
      </c>
      <c r="U19">
        <f t="shared" si="0"/>
        <v>-299.82369402805631</v>
      </c>
      <c r="W19">
        <f t="shared" si="1"/>
        <v>-3.3680148679105744E-2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4" sqref="F4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135</v>
      </c>
      <c r="D1" t="s">
        <v>32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</row>
    <row r="2" spans="1:10" x14ac:dyDescent="0.25">
      <c r="A2">
        <v>0</v>
      </c>
      <c r="B2">
        <f>AVERAGE('Bottle Results'!Q2:Q4)</f>
        <v>1.4776708753372503E-2</v>
      </c>
      <c r="C2">
        <f>_xlfn.STDEV.S('Bottle Results'!Q2:Q4)</f>
        <v>1.3688990674750796E-3</v>
      </c>
      <c r="D2">
        <f>AVERAGE('Bottle Results'!U2:U4)</f>
        <v>-49.612539757223374</v>
      </c>
      <c r="E2">
        <f>_xlfn.STDEV.S('Bottle Results'!U2:U4)</f>
        <v>4.9061888186155906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3</v>
      </c>
      <c r="J2">
        <f>_xlfn.STDEV.S('Bottle Results'!D2:D4)</f>
        <v>0</v>
      </c>
    </row>
    <row r="3" spans="1:10" x14ac:dyDescent="0.25">
      <c r="A3">
        <v>10</v>
      </c>
      <c r="B3">
        <f>AVERAGE('Bottle Results'!Q5:Q7)</f>
        <v>7.1637680674813534E-2</v>
      </c>
      <c r="C3">
        <f>_xlfn.STDEV.S('Bottle Results'!Q5:Q7)</f>
        <v>2.7490212866000526E-3</v>
      </c>
      <c r="D3">
        <f>AVERAGE('Bottle Results'!U5:U7)</f>
        <v>-59.564228994485539</v>
      </c>
      <c r="E3">
        <f>_xlfn.STDEV.S('Bottle Results'!U5:U7)</f>
        <v>9.3373018994890664</v>
      </c>
      <c r="F3">
        <f>AVERAGE('Bottle Results'!S5:S7)</f>
        <v>5.3988024914288308</v>
      </c>
      <c r="G3">
        <f>AVERAGE('Bottle Results'!W5:W7)</f>
        <v>-0.32691797465356276</v>
      </c>
      <c r="H3">
        <f>_xlfn.STDEV.S('Bottle Results'!W5:W7)</f>
        <v>5.0919093464975189E-2</v>
      </c>
      <c r="I3">
        <f>AVERAGE('Bottle Results'!D5:D7)</f>
        <v>3</v>
      </c>
      <c r="J3">
        <f>_xlfn.STDEV.S('Bottle Results'!D5:D7)</f>
        <v>0</v>
      </c>
    </row>
    <row r="4" spans="1:10" x14ac:dyDescent="0.25">
      <c r="A4">
        <v>50</v>
      </c>
      <c r="B4">
        <f>AVERAGE('Bottle Results'!Q8:Q10)</f>
        <v>0.28850039619766976</v>
      </c>
      <c r="C4">
        <f>_xlfn.STDEV.S('Bottle Results'!Q8:Q10)</f>
        <v>1.0852888574018E-2</v>
      </c>
      <c r="D4">
        <f>AVERAGE('Bottle Results'!U8:U10)</f>
        <v>-59.664925566332045</v>
      </c>
      <c r="E4">
        <f>_xlfn.STDEV.S('Bottle Results'!U8:U10)</f>
        <v>36.272302515265402</v>
      </c>
      <c r="F4">
        <f>AVERAGE('Bottle Results'!S8:S10)</f>
        <v>27.062351729187554</v>
      </c>
      <c r="G4">
        <f>AVERAGE('Bottle Results'!W8:W10)</f>
        <v>-6.6058113074162358E-2</v>
      </c>
      <c r="H4">
        <f>_xlfn.STDEV.S('Bottle Results'!W8:W10)</f>
        <v>4.0103272186477544E-2</v>
      </c>
      <c r="I4">
        <f>AVERAGE('Bottle Results'!D8:D10)</f>
        <v>3</v>
      </c>
      <c r="J4">
        <f>_xlfn.STDEV.S('Bottle Results'!D8:D10)</f>
        <v>0</v>
      </c>
    </row>
    <row r="5" spans="1:10" x14ac:dyDescent="0.25">
      <c r="A5">
        <v>100</v>
      </c>
      <c r="B5">
        <f>AVERAGE('Bottle Results'!Q11:Q13)</f>
        <v>0.57057409158014849</v>
      </c>
      <c r="C5">
        <f>_xlfn.STDEV.S('Bottle Results'!Q11:Q13)</f>
        <v>2.9571729366117443E-2</v>
      </c>
      <c r="D5">
        <f>AVERAGE('Bottle Results'!U11:U13)</f>
        <v>-101.92351680954745</v>
      </c>
      <c r="E5">
        <f>_xlfn.STDEV.S('Bottle Results'!U11:U13)</f>
        <v>98.603196410247961</v>
      </c>
      <c r="F5">
        <f>AVERAGE('Bottle Results'!S11:S13)</f>
        <v>53.988024914288303</v>
      </c>
      <c r="G5">
        <f>AVERAGE('Bottle Results'!W11:W13)</f>
        <v>-5.6853056739888524E-2</v>
      </c>
      <c r="H5">
        <f>_xlfn.STDEV.S('Bottle Results'!W11:W13)</f>
        <v>5.4774608652688621E-2</v>
      </c>
      <c r="I5">
        <f>AVERAGE('Bottle Results'!D11:D13)</f>
        <v>3</v>
      </c>
      <c r="J5">
        <f>_xlfn.STDEV.S('Bottle Results'!D3:D11)</f>
        <v>0</v>
      </c>
    </row>
    <row r="6" spans="1:10" x14ac:dyDescent="0.25">
      <c r="A6">
        <v>250</v>
      </c>
      <c r="B6">
        <f>AVERAGE('Bottle Results'!Q14:Q16)</f>
        <v>1.3947328680001967</v>
      </c>
      <c r="C6">
        <f>_xlfn.STDEV.S('Bottle Results'!Q14:Q16)</f>
        <v>3.1923482133670154E-2</v>
      </c>
      <c r="D6">
        <f>AVERAGE('Bottle Results'!U14:U16)</f>
        <v>-137.52189036686357</v>
      </c>
      <c r="E6">
        <f>_xlfn.STDEV.S('Bottle Results'!U14:U16)</f>
        <v>105.69023029784637</v>
      </c>
      <c r="F6">
        <f>AVERAGE('Bottle Results'!S14:S16)</f>
        <v>135.31175864593777</v>
      </c>
      <c r="G6">
        <f>AVERAGE('Bottle Results'!W14:W16)</f>
        <v>-3.0755110980200395E-2</v>
      </c>
      <c r="H6">
        <f>_xlfn.STDEV.S('Bottle Results'!W14:W16)</f>
        <v>2.3592540998009209E-2</v>
      </c>
      <c r="I6">
        <f>AVERAGE('Bottle Results'!D14:D16)</f>
        <v>3.0033333333333334</v>
      </c>
      <c r="J6">
        <f>_xlfn.STDEV.S('Bottle Results'!D14:D16)</f>
        <v>5.7735026918961348E-3</v>
      </c>
    </row>
    <row r="7" spans="1:10" x14ac:dyDescent="0.25">
      <c r="A7">
        <v>500</v>
      </c>
      <c r="B7">
        <f>AVERAGE('Bottle Results'!Q17:Q19)</f>
        <v>2.793053672110549</v>
      </c>
      <c r="C7">
        <f>_xlfn.STDEV.S('Bottle Results'!Q17:Q19)</f>
        <v>3.927642597573304E-2</v>
      </c>
      <c r="D7">
        <f>AVERAGE('Bottle Results'!U17:U19)</f>
        <v>-290.77853578017698</v>
      </c>
      <c r="E7">
        <f>_xlfn.STDEV.S('Bottle Results'!U17:U19)</f>
        <v>132.05674053677515</v>
      </c>
      <c r="F7">
        <f>AVERAGE('Bottle Results'!S17:S19)</f>
        <v>270.62351729187554</v>
      </c>
      <c r="G7">
        <f>AVERAGE('Bottle Results'!W17:W19)</f>
        <v>-3.2080914497226588E-2</v>
      </c>
      <c r="H7">
        <f>_xlfn.STDEV.S('Bottle Results'!W17:W19)</f>
        <v>1.4513308513898399E-2</v>
      </c>
      <c r="I7">
        <f>AVERAGE('Bottle Results'!D17:D19)</f>
        <v>3</v>
      </c>
      <c r="J7">
        <f>_xlfn.STDEV.S('Bottle Results'!D17:D19)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2016-05-23T14:18:27Z</dcterms:modified>
</cp:coreProperties>
</file>