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3\"/>
    </mc:Choice>
  </mc:AlternateContent>
  <bookViews>
    <workbookView xWindow="0" yWindow="0" windowWidth="7470" windowHeight="12285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definedNames>
    <definedName name="_xlnm._FilterDatabase" localSheetId="2" hidden="1">'Scintillation Counter Results'!$A$1:$F$37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G3" i="2"/>
  <c r="F4" i="2"/>
  <c r="G4" i="2" s="1"/>
  <c r="F5" i="2"/>
  <c r="G5" i="2"/>
  <c r="F6" i="2"/>
  <c r="G6" i="2"/>
  <c r="F7" i="2"/>
  <c r="G7" i="2"/>
  <c r="F8" i="2"/>
  <c r="G8" i="2" s="1"/>
  <c r="F9" i="2"/>
  <c r="G9" i="2"/>
  <c r="F10" i="2"/>
  <c r="G10" i="2"/>
  <c r="F11" i="2"/>
  <c r="G11" i="2"/>
  <c r="F12" i="2"/>
  <c r="G12" i="2" s="1"/>
  <c r="F13" i="2"/>
  <c r="G13" i="2"/>
  <c r="F14" i="2"/>
  <c r="G14" i="2"/>
  <c r="F15" i="2"/>
  <c r="G15" i="2"/>
  <c r="F16" i="2"/>
  <c r="G16" i="2" s="1"/>
  <c r="F17" i="2"/>
  <c r="G17" i="2"/>
  <c r="F18" i="2"/>
  <c r="G18" i="2"/>
  <c r="F19" i="2"/>
  <c r="G19" i="2"/>
  <c r="G2" i="2"/>
  <c r="F2" i="2"/>
  <c r="L10" i="7" l="1"/>
  <c r="K9" i="7"/>
  <c r="G9" i="7"/>
  <c r="D9" i="7"/>
  <c r="L9" i="7" s="1"/>
  <c r="C9" i="7"/>
  <c r="E9" i="7" s="1"/>
  <c r="L8" i="7"/>
  <c r="K8" i="7"/>
  <c r="H8" i="7"/>
  <c r="I8" i="7" s="1"/>
  <c r="J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L5" i="7"/>
  <c r="K5" i="7"/>
  <c r="H5" i="7"/>
  <c r="I5" i="7" s="1"/>
  <c r="J5" i="7" s="1"/>
  <c r="E5" i="7"/>
  <c r="D5" i="7"/>
  <c r="K4" i="7"/>
  <c r="H4" i="7"/>
  <c r="I4" i="7" s="1"/>
  <c r="E4" i="7"/>
  <c r="D4" i="7"/>
  <c r="L4" i="7" s="1"/>
  <c r="K3" i="7"/>
  <c r="H3" i="7"/>
  <c r="I3" i="7" s="1"/>
  <c r="E3" i="7"/>
  <c r="D3" i="7"/>
  <c r="L3" i="7" s="1"/>
  <c r="L2" i="7"/>
  <c r="K2" i="7"/>
  <c r="E2" i="7"/>
  <c r="D2" i="7"/>
  <c r="J7" i="7" l="1"/>
  <c r="J3" i="7"/>
  <c r="J4" i="7"/>
  <c r="J7" i="8" l="1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U10" i="5" l="1"/>
  <c r="W10" i="5"/>
  <c r="F4" i="8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J16" i="5"/>
  <c r="I8" i="5"/>
  <c r="Q8" i="5" s="1"/>
  <c r="U8" i="5" s="1"/>
  <c r="J8" i="5"/>
  <c r="J15" i="5"/>
  <c r="I15" i="5"/>
  <c r="Q15" i="5" s="1"/>
  <c r="U15" i="5" s="1"/>
  <c r="J7" i="5"/>
  <c r="I7" i="5"/>
  <c r="Q7" i="5" s="1"/>
  <c r="I14" i="5"/>
  <c r="Q14" i="5" s="1"/>
  <c r="U14" i="5" s="1"/>
  <c r="J14" i="5"/>
  <c r="J6" i="5"/>
  <c r="I6" i="5"/>
  <c r="Q6" i="5" s="1"/>
  <c r="U6" i="5" s="1"/>
  <c r="J13" i="5"/>
  <c r="I13" i="5"/>
  <c r="Q13" i="5" s="1"/>
  <c r="J5" i="5"/>
  <c r="I5" i="5"/>
  <c r="Q5" i="5" s="1"/>
  <c r="I4" i="5"/>
  <c r="Q4" i="5" s="1"/>
  <c r="U4" i="5" s="1"/>
  <c r="J4" i="5"/>
  <c r="R4" i="5" s="1"/>
  <c r="I17" i="5"/>
  <c r="Q17" i="5" s="1"/>
  <c r="U17" i="5" s="1"/>
  <c r="I12" i="5"/>
  <c r="Q12" i="5" s="1"/>
  <c r="U12" i="5" s="1"/>
  <c r="I11" i="5"/>
  <c r="Q11" i="5" s="1"/>
  <c r="J2" i="5"/>
  <c r="R14" i="5" l="1"/>
  <c r="R8" i="5"/>
  <c r="R16" i="5"/>
  <c r="W5" i="5"/>
  <c r="U5" i="5"/>
  <c r="W13" i="5"/>
  <c r="U13" i="5"/>
  <c r="W11" i="5"/>
  <c r="U11" i="5"/>
  <c r="W16" i="5"/>
  <c r="U16" i="5"/>
  <c r="W7" i="5"/>
  <c r="U7" i="5"/>
  <c r="R18" i="5"/>
  <c r="R17" i="5"/>
  <c r="R13" i="5"/>
  <c r="R12" i="5"/>
  <c r="R15" i="5"/>
  <c r="R6" i="5"/>
  <c r="R19" i="5"/>
  <c r="R5" i="5"/>
  <c r="R7" i="5"/>
  <c r="R9" i="5"/>
  <c r="R11" i="5"/>
  <c r="R3" i="5"/>
  <c r="W4" i="5"/>
  <c r="W15" i="5"/>
  <c r="B7" i="8"/>
  <c r="C7" i="8"/>
  <c r="B4" i="8"/>
  <c r="C4" i="8"/>
  <c r="W12" i="5"/>
  <c r="G5" i="8" s="1"/>
  <c r="W3" i="5"/>
  <c r="W6" i="5"/>
  <c r="B6" i="8"/>
  <c r="C6" i="8"/>
  <c r="W8" i="5"/>
  <c r="C3" i="8"/>
  <c r="B3" i="8"/>
  <c r="W9" i="5"/>
  <c r="W19" i="5"/>
  <c r="W18" i="5"/>
  <c r="W17" i="5"/>
  <c r="W14" i="5"/>
  <c r="C5" i="8"/>
  <c r="B5" i="8"/>
  <c r="I2" i="5"/>
  <c r="Q2" i="5" s="1"/>
  <c r="H3" i="8" l="1"/>
  <c r="G3" i="8"/>
  <c r="R2" i="5"/>
  <c r="U2" i="5"/>
  <c r="H5" i="8"/>
  <c r="D3" i="8"/>
  <c r="G6" i="8"/>
  <c r="H6" i="8"/>
  <c r="G4" i="8"/>
  <c r="H4" i="8"/>
  <c r="G7" i="8"/>
  <c r="H7" i="8"/>
  <c r="E3" i="8"/>
  <c r="E7" i="8"/>
  <c r="D7" i="8"/>
  <c r="C2" i="8"/>
  <c r="B2" i="8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<sst xmlns="http://schemas.openxmlformats.org/spreadsheetml/2006/main" count="324" uniqueCount="149">
  <si>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</si>
  <si>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</si>
  <si>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</si>
  <si>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</si>
  <si>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</si>
  <si>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</si>
  <si>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</si>
  <si>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</si>
  <si>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</si>
  <si>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</si>
  <si>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</si>
  <si>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</si>
  <si>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</si>
  <si>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</si>
  <si>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</si>
  <si>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</si>
  <si>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</si>
  <si>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</si>
  <si>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</si>
  <si>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</si>
  <si>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</si>
  <si>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</si>
  <si>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</si>
  <si>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</si>
  <si>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</si>
  <si>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</si>
  <si>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</si>
  <si>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</si>
  <si>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</si>
  <si>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</si>
  <si>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</si>
  <si>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</si>
  <si>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</si>
  <si>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</si>
  <si>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</si>
  <si>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</si>
  <si>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</si>
  <si>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</si>
  <si>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</si>
  <si>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</si>
  <si>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</si>
  <si>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</si>
  <si>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</si>
  <si>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</si>
  <si>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</si>
  <si>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</si>
  <si>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</si>
  <si>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</si>
  <si>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</si>
  <si>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</si>
  <si>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</si>
  <si>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</si>
  <si>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</si>
  <si>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</si>
  <si>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</si>
  <si>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</si>
  <si>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</si>
  <si>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</si>
  <si>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</si>
  <si>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</si>
  <si>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</si>
  <si>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</si>
  <si>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</si>
  <si>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</si>
  <si>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</si>
  <si>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</si>
  <si>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</si>
  <si>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</si>
  <si>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</si>
  <si>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</si>
  <si>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</si>
  <si>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</si>
  <si>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</si>
  <si>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</si>
  <si>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</si>
  <si>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</si>
  <si>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</si>
  <si>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</si>
  <si>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</si>
  <si>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</si>
  <si>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</si>
  <si>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</si>
  <si>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</si>
  <si>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</si>
  <si>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</si>
  <si>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</si>
  <si>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</si>
  <si>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</si>
  <si>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</si>
  <si>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</si>
  <si>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</si>
  <si>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</si>
  <si>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</si>
  <si>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</si>
  <si>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</si>
  <si>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</si>
  <si>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</si>
  <si>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</si>
  <si>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</si>
  <si>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</si>
  <si>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</si>
  <si>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</si>
  <si>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</si>
  <si>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</si>
  <si>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</si>
  <si>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</si>
  <si>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</si>
  <si>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</si>
  <si>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</si>
  <si>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</si>
  <si>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</si>
  <si>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</si>
  <si>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</si>
  <si>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</si>
  <si>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</si>
  <si>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</si>
  <si>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</si>
  <si>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</si>
  <si>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</si>
  <si>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</si>
  <si>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</si>
  <si>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</si>
  <si>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</si>
  <si>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</si>
  <si>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</si>
  <si>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</si>
  <si>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</si>
  <si>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</si>
  <si>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</si>
  <si>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</si>
  <si>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</si>
  <si>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</si>
  <si>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</si>
  <si>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</si>
  <si>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</si>
  <si>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</si>
  <si>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</si>
  <si>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</si>
  <si>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</si>
  <si>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</si>
  <si>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</si>
  <si>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</si>
  <si>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</si>
  <si>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Comments</t>
  </si>
  <si>
    <t>(Known-Average)^2</t>
  </si>
  <si>
    <t>RaStock5</t>
  </si>
  <si>
    <t>RaStock4</t>
  </si>
  <si>
    <t>CPS-&gt;Bq No background</t>
  </si>
  <si>
    <t>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</si>
</sst>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0.00E+00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68984"/>
        <c:axId val="507993472"/>
      </c:scatterChart>
      <c:valAx>
        <c:axId val="50726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993472"/>
        <c:crosses val="autoZero"/>
        <c:crossBetween val="midCat"/>
      </c:valAx>
      <c:valAx>
        <c:axId val="507993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507268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135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341.69636021701456</v>
      </c>
      <c r="C6">
        <v>0.1278314405168707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43</v>
      </c>
      <c r="C1" s="3" t="s">
        <v>44</v>
      </c>
      <c r="D1" s="4" t="s">
        <v>45</v>
      </c>
      <c r="E1" s="4" t="s">
        <v>21</v>
      </c>
      <c r="F1" s="2" t="s">
        <v>46</v>
      </c>
      <c r="G1" s="2" t="s">
        <v>47</v>
      </c>
      <c r="H1" s="2" t="s">
        <v>48</v>
      </c>
      <c r="I1" s="2" t="s">
        <v>36</v>
      </c>
      <c r="J1" s="2" t="s">
        <v>144</v>
      </c>
      <c r="K1" s="2" t="s">
        <v>49</v>
      </c>
      <c r="L1" s="2" t="s">
        <v>50</v>
      </c>
      <c r="M1" s="2"/>
      <c r="N1" s="2"/>
    </row>
    <row r="2" spans="1:31" x14ac:dyDescent="0.25">
      <c r="A2" s="3" t="s">
        <v>51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37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38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39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40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41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42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145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146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52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53</v>
      </c>
      <c r="B13" t="s">
        <v>147</v>
      </c>
      <c r="C13"/>
      <c r="D13"/>
      <c r="E13"/>
      <c r="F13"/>
      <c r="G13"/>
      <c r="H13"/>
      <c r="I13"/>
      <c r="K13" t="s">
        <v>53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54</v>
      </c>
      <c r="B15" s="6"/>
      <c r="C15"/>
      <c r="D15"/>
      <c r="E15"/>
      <c r="F15"/>
      <c r="G15"/>
      <c r="H15"/>
      <c r="I15"/>
      <c r="J15" s="24"/>
      <c r="K15" s="6" t="s">
        <v>54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55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55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56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56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57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57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58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58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59</v>
      </c>
      <c r="B20" s="9">
        <v>6</v>
      </c>
      <c r="C20"/>
      <c r="D20"/>
      <c r="E20"/>
      <c r="F20"/>
      <c r="G20"/>
      <c r="H20"/>
      <c r="I20"/>
      <c r="J20" s="24"/>
      <c r="K20" s="9" t="s">
        <v>59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60</v>
      </c>
      <c r="B22"/>
      <c r="C22"/>
      <c r="D22"/>
      <c r="E22"/>
      <c r="F22"/>
      <c r="G22"/>
      <c r="H22"/>
      <c r="I22"/>
      <c r="J22" s="24"/>
      <c r="K22" t="s">
        <v>60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61</v>
      </c>
      <c r="C23" s="10" t="s">
        <v>62</v>
      </c>
      <c r="D23" s="10" t="s">
        <v>63</v>
      </c>
      <c r="E23" s="10" t="s">
        <v>64</v>
      </c>
      <c r="F23" s="10" t="s">
        <v>65</v>
      </c>
      <c r="G23"/>
      <c r="H23"/>
      <c r="I23"/>
      <c r="J23" s="24"/>
      <c r="K23" s="10"/>
      <c r="L23" s="10" t="s">
        <v>61</v>
      </c>
      <c r="M23" s="10" t="s">
        <v>62</v>
      </c>
      <c r="N23" s="10" t="s">
        <v>63</v>
      </c>
      <c r="O23" s="10" t="s">
        <v>64</v>
      </c>
      <c r="P23" s="10" t="s">
        <v>65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66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66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67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67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68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68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69</v>
      </c>
      <c r="C28" s="10" t="s">
        <v>58</v>
      </c>
      <c r="D28" s="10" t="s">
        <v>70</v>
      </c>
      <c r="E28" s="10" t="s">
        <v>71</v>
      </c>
      <c r="F28" s="10" t="s">
        <v>72</v>
      </c>
      <c r="G28" s="10" t="s">
        <v>73</v>
      </c>
      <c r="H28" s="10" t="s">
        <v>74</v>
      </c>
      <c r="I28" s="10" t="s">
        <v>75</v>
      </c>
      <c r="J28" s="11"/>
      <c r="K28" s="10"/>
      <c r="L28" s="10" t="s">
        <v>69</v>
      </c>
      <c r="M28" s="10" t="s">
        <v>58</v>
      </c>
      <c r="N28" s="10" t="s">
        <v>70</v>
      </c>
      <c r="O28" s="10" t="s">
        <v>71</v>
      </c>
      <c r="P28" s="10" t="s">
        <v>72</v>
      </c>
      <c r="Q28" s="10" t="s">
        <v>73</v>
      </c>
      <c r="R28" s="10" t="s">
        <v>74</v>
      </c>
      <c r="S28" s="10" t="s">
        <v>75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76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76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77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77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78</v>
      </c>
      <c r="B34"/>
      <c r="C34"/>
      <c r="D34"/>
      <c r="E34"/>
      <c r="F34"/>
      <c r="G34"/>
      <c r="H34"/>
      <c r="I34"/>
      <c r="J34" s="24"/>
      <c r="K34" t="s">
        <v>78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79</v>
      </c>
      <c r="B36" s="10" t="s">
        <v>80</v>
      </c>
      <c r="C36" s="10" t="s">
        <v>81</v>
      </c>
      <c r="D36"/>
      <c r="E36"/>
      <c r="F36"/>
      <c r="G36"/>
      <c r="H36"/>
      <c r="I36"/>
      <c r="J36" s="24"/>
      <c r="K36" s="10" t="s">
        <v>79</v>
      </c>
      <c r="L36" s="10" t="s">
        <v>80</v>
      </c>
      <c r="M36" s="10" t="s">
        <v>81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82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53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54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55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56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57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58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59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60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61</v>
      </c>
      <c r="C56" s="10" t="s">
        <v>62</v>
      </c>
      <c r="D56" s="10" t="s">
        <v>63</v>
      </c>
      <c r="E56" s="10" t="s">
        <v>64</v>
      </c>
      <c r="F56" s="10" t="s">
        <v>65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66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67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68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69</v>
      </c>
      <c r="C61" s="10" t="s">
        <v>58</v>
      </c>
      <c r="D61" s="10" t="s">
        <v>70</v>
      </c>
      <c r="E61" s="10" t="s">
        <v>71</v>
      </c>
      <c r="F61" s="10" t="s">
        <v>72</v>
      </c>
      <c r="G61" s="10" t="s">
        <v>73</v>
      </c>
      <c r="H61" s="10" t="s">
        <v>74</v>
      </c>
      <c r="I61" s="10" t="s">
        <v>75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76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77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78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79</v>
      </c>
      <c r="B69" s="10" t="s">
        <v>80</v>
      </c>
      <c r="C69" s="10" t="s">
        <v>81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4" sqref="C14:C1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42459.724305555559</v>
      </c>
      <c r="B2" t="s">
        <v>117</v>
      </c>
      <c r="C2">
        <v>75.400000000000006</v>
      </c>
      <c r="D2">
        <v>7.28</v>
      </c>
      <c r="E2">
        <v>0.11</v>
      </c>
      <c r="F2">
        <v>181.09</v>
      </c>
    </row>
    <row r="3" spans="1:6" x14ac:dyDescent="0.25">
      <c r="A3" s="18">
        <v>42460.505555555559</v>
      </c>
      <c r="B3" t="s">
        <v>117</v>
      </c>
      <c r="C3">
        <v>76</v>
      </c>
      <c r="D3">
        <v>7.25</v>
      </c>
      <c r="E3">
        <v>0.11</v>
      </c>
      <c r="F3">
        <v>181.09</v>
      </c>
    </row>
    <row r="4" spans="1:6" x14ac:dyDescent="0.25">
      <c r="A4" s="18">
        <v>42459.724305555559</v>
      </c>
      <c r="B4" t="s">
        <v>118</v>
      </c>
      <c r="C4">
        <v>91.1</v>
      </c>
      <c r="D4">
        <v>6.63</v>
      </c>
      <c r="E4">
        <v>25.26</v>
      </c>
      <c r="F4">
        <v>191.98</v>
      </c>
    </row>
    <row r="5" spans="1:6" x14ac:dyDescent="0.25">
      <c r="A5" s="18">
        <v>42460.505555555559</v>
      </c>
      <c r="B5" t="s">
        <v>118</v>
      </c>
      <c r="C5">
        <v>90.9</v>
      </c>
      <c r="D5">
        <v>6.63</v>
      </c>
      <c r="E5">
        <v>17.29</v>
      </c>
      <c r="F5">
        <v>191.93</v>
      </c>
    </row>
    <row r="6" spans="1:6" x14ac:dyDescent="0.25">
      <c r="A6" s="18">
        <v>42459.724305555559</v>
      </c>
      <c r="B6" t="s">
        <v>119</v>
      </c>
      <c r="C6">
        <v>64.599999999999994</v>
      </c>
      <c r="D6">
        <v>7.87</v>
      </c>
      <c r="E6">
        <v>0.14000000000000001</v>
      </c>
      <c r="F6">
        <v>202.6</v>
      </c>
    </row>
    <row r="7" spans="1:6" x14ac:dyDescent="0.25">
      <c r="A7" s="18">
        <v>42460.505555555559</v>
      </c>
      <c r="B7" t="s">
        <v>119</v>
      </c>
      <c r="C7">
        <v>67.099999999999994</v>
      </c>
      <c r="D7">
        <v>7.72</v>
      </c>
      <c r="E7">
        <v>0.13</v>
      </c>
      <c r="F7">
        <v>202.55</v>
      </c>
    </row>
    <row r="8" spans="1:6" x14ac:dyDescent="0.25">
      <c r="A8" s="18">
        <v>42459.724305555559</v>
      </c>
      <c r="B8" t="s">
        <v>126</v>
      </c>
      <c r="C8">
        <v>492.7</v>
      </c>
      <c r="D8">
        <v>2.85</v>
      </c>
      <c r="E8">
        <v>0.02</v>
      </c>
      <c r="F8">
        <v>277.13</v>
      </c>
    </row>
    <row r="9" spans="1:6" x14ac:dyDescent="0.25">
      <c r="A9" s="18">
        <v>42460.505555555559</v>
      </c>
      <c r="B9" t="s">
        <v>126</v>
      </c>
      <c r="C9">
        <v>484.9</v>
      </c>
      <c r="D9">
        <v>2.87</v>
      </c>
      <c r="E9">
        <v>0.02</v>
      </c>
      <c r="F9">
        <v>277.08</v>
      </c>
    </row>
    <row r="10" spans="1:6" x14ac:dyDescent="0.25">
      <c r="A10" s="18">
        <v>42459.724305555559</v>
      </c>
      <c r="B10" t="s">
        <v>127</v>
      </c>
      <c r="C10">
        <v>507.9</v>
      </c>
      <c r="D10">
        <v>2.81</v>
      </c>
      <c r="E10">
        <v>0.01</v>
      </c>
      <c r="F10">
        <v>287.76</v>
      </c>
    </row>
    <row r="11" spans="1:6" x14ac:dyDescent="0.25">
      <c r="A11" s="18">
        <v>42460.505555555559</v>
      </c>
      <c r="B11" t="s">
        <v>127</v>
      </c>
      <c r="C11">
        <v>513.4</v>
      </c>
      <c r="D11">
        <v>2.79</v>
      </c>
      <c r="E11">
        <v>0.02</v>
      </c>
      <c r="F11">
        <v>287.70999999999998</v>
      </c>
    </row>
    <row r="12" spans="1:6" x14ac:dyDescent="0.25">
      <c r="A12" s="18">
        <v>42459.724305555559</v>
      </c>
      <c r="B12" t="s">
        <v>128</v>
      </c>
      <c r="C12">
        <v>469.8</v>
      </c>
      <c r="D12">
        <v>2.92</v>
      </c>
      <c r="E12">
        <v>0.01</v>
      </c>
      <c r="F12">
        <v>298.39</v>
      </c>
    </row>
    <row r="13" spans="1:6" x14ac:dyDescent="0.25">
      <c r="A13" s="18">
        <v>42460.505555555559</v>
      </c>
      <c r="B13" t="s">
        <v>128</v>
      </c>
      <c r="C13">
        <v>454.5</v>
      </c>
      <c r="D13">
        <v>2.97</v>
      </c>
      <c r="E13">
        <v>0.02</v>
      </c>
      <c r="F13">
        <v>298.33999999999997</v>
      </c>
    </row>
    <row r="14" spans="1:6" x14ac:dyDescent="0.25">
      <c r="A14" s="18">
        <v>42459.724305555559</v>
      </c>
      <c r="B14" t="s">
        <v>120</v>
      </c>
      <c r="C14">
        <v>104.4</v>
      </c>
      <c r="D14">
        <v>6.19</v>
      </c>
      <c r="E14">
        <v>0.1</v>
      </c>
      <c r="F14">
        <v>213.24</v>
      </c>
    </row>
    <row r="15" spans="1:6" x14ac:dyDescent="0.25">
      <c r="A15" s="18">
        <v>42460.505555555559</v>
      </c>
      <c r="B15" t="s">
        <v>120</v>
      </c>
      <c r="C15">
        <v>100.6</v>
      </c>
      <c r="D15">
        <v>6.31</v>
      </c>
      <c r="E15">
        <v>0.09</v>
      </c>
      <c r="F15">
        <v>213.19</v>
      </c>
    </row>
    <row r="16" spans="1:6" x14ac:dyDescent="0.25">
      <c r="A16" s="18">
        <v>42459.724305555559</v>
      </c>
      <c r="B16" t="s">
        <v>121</v>
      </c>
      <c r="C16">
        <v>103.9</v>
      </c>
      <c r="D16">
        <v>6.2</v>
      </c>
      <c r="E16">
        <v>0.09</v>
      </c>
      <c r="F16">
        <v>223.87</v>
      </c>
    </row>
    <row r="17" spans="1:6" x14ac:dyDescent="0.25">
      <c r="A17" s="18">
        <v>42460.505555555559</v>
      </c>
      <c r="B17" t="s">
        <v>121</v>
      </c>
      <c r="C17">
        <v>102.5</v>
      </c>
      <c r="D17">
        <v>6.25</v>
      </c>
      <c r="E17">
        <v>0.1</v>
      </c>
      <c r="F17">
        <v>223.81</v>
      </c>
    </row>
    <row r="18" spans="1:6" x14ac:dyDescent="0.25">
      <c r="A18" s="18">
        <v>42459.724305555559</v>
      </c>
      <c r="B18" t="s">
        <v>122</v>
      </c>
      <c r="C18">
        <v>109.7</v>
      </c>
      <c r="D18">
        <v>6.04</v>
      </c>
      <c r="E18">
        <v>7.0000000000000007E-2</v>
      </c>
      <c r="F18">
        <v>234.51</v>
      </c>
    </row>
    <row r="19" spans="1:6" x14ac:dyDescent="0.25">
      <c r="A19" s="18">
        <v>42460.505555555559</v>
      </c>
      <c r="B19" t="s">
        <v>122</v>
      </c>
      <c r="C19">
        <v>102.7</v>
      </c>
      <c r="D19">
        <v>6.24</v>
      </c>
      <c r="E19">
        <v>0.09</v>
      </c>
      <c r="F19">
        <v>234.44</v>
      </c>
    </row>
    <row r="20" spans="1:6" x14ac:dyDescent="0.25">
      <c r="A20" s="18">
        <v>42459.724305555559</v>
      </c>
      <c r="B20" t="s">
        <v>129</v>
      </c>
      <c r="C20">
        <v>1112.8</v>
      </c>
      <c r="D20">
        <v>1.9</v>
      </c>
      <c r="E20">
        <v>0.01</v>
      </c>
      <c r="F20">
        <v>309.02</v>
      </c>
    </row>
    <row r="21" spans="1:6" x14ac:dyDescent="0.25">
      <c r="A21" s="18">
        <v>42460.505555555559</v>
      </c>
      <c r="B21" t="s">
        <v>129</v>
      </c>
      <c r="C21">
        <v>1124.3</v>
      </c>
      <c r="D21">
        <v>1.89</v>
      </c>
      <c r="E21">
        <v>0.01</v>
      </c>
      <c r="F21">
        <v>308.95999999999998</v>
      </c>
    </row>
    <row r="22" spans="1:6" x14ac:dyDescent="0.25">
      <c r="A22" s="18">
        <v>42459.724305555559</v>
      </c>
      <c r="B22" t="s">
        <v>130</v>
      </c>
      <c r="C22">
        <v>1090.9000000000001</v>
      </c>
      <c r="D22">
        <v>1.91</v>
      </c>
      <c r="E22">
        <v>0.01</v>
      </c>
      <c r="F22">
        <v>319.66000000000003</v>
      </c>
    </row>
    <row r="23" spans="1:6" x14ac:dyDescent="0.25">
      <c r="A23" s="18">
        <v>42460.505555555559</v>
      </c>
      <c r="B23" t="s">
        <v>130</v>
      </c>
      <c r="C23">
        <v>1063.9000000000001</v>
      </c>
      <c r="D23">
        <v>1.94</v>
      </c>
      <c r="E23">
        <v>0.01</v>
      </c>
      <c r="F23">
        <v>319.61</v>
      </c>
    </row>
    <row r="24" spans="1:6" x14ac:dyDescent="0.25">
      <c r="A24" s="18">
        <v>42459.724305555559</v>
      </c>
      <c r="B24" t="s">
        <v>131</v>
      </c>
      <c r="C24">
        <v>1203.8</v>
      </c>
      <c r="D24">
        <v>1.82</v>
      </c>
      <c r="E24">
        <v>0.01</v>
      </c>
      <c r="F24">
        <v>330.29</v>
      </c>
    </row>
    <row r="25" spans="1:6" x14ac:dyDescent="0.25">
      <c r="A25" s="18">
        <v>42460.505555555559</v>
      </c>
      <c r="B25" t="s">
        <v>131</v>
      </c>
      <c r="C25">
        <v>1192</v>
      </c>
      <c r="D25">
        <v>1.83</v>
      </c>
      <c r="E25">
        <v>0.01</v>
      </c>
      <c r="F25">
        <v>330.22</v>
      </c>
    </row>
    <row r="26" spans="1:6" x14ac:dyDescent="0.25">
      <c r="A26" s="18">
        <v>42459.724305555559</v>
      </c>
      <c r="B26" t="s">
        <v>132</v>
      </c>
      <c r="C26">
        <v>2420.1</v>
      </c>
      <c r="D26">
        <v>1.29</v>
      </c>
      <c r="E26">
        <v>0</v>
      </c>
      <c r="F26">
        <v>340.93</v>
      </c>
    </row>
    <row r="27" spans="1:6" x14ac:dyDescent="0.25">
      <c r="A27" s="18">
        <v>42460.505555555559</v>
      </c>
      <c r="B27" t="s">
        <v>132</v>
      </c>
      <c r="C27">
        <v>2368.9</v>
      </c>
      <c r="D27">
        <v>1.3</v>
      </c>
      <c r="E27">
        <v>0</v>
      </c>
      <c r="F27">
        <v>340.86</v>
      </c>
    </row>
    <row r="28" spans="1:6" x14ac:dyDescent="0.25">
      <c r="A28" s="18">
        <v>42459.724305555559</v>
      </c>
      <c r="B28" t="s">
        <v>133</v>
      </c>
      <c r="C28">
        <v>2166.8000000000002</v>
      </c>
      <c r="D28">
        <v>1.36</v>
      </c>
      <c r="E28">
        <v>0</v>
      </c>
      <c r="F28">
        <v>351.55</v>
      </c>
    </row>
    <row r="29" spans="1:6" x14ac:dyDescent="0.25">
      <c r="A29" s="18">
        <v>42460.505555555559</v>
      </c>
      <c r="B29" t="s">
        <v>133</v>
      </c>
      <c r="C29">
        <v>2170</v>
      </c>
      <c r="D29">
        <v>1.36</v>
      </c>
      <c r="E29">
        <v>0</v>
      </c>
      <c r="F29">
        <v>351.5</v>
      </c>
    </row>
    <row r="30" spans="1:6" x14ac:dyDescent="0.25">
      <c r="A30" s="18">
        <v>42459.724305555559</v>
      </c>
      <c r="B30" t="s">
        <v>134</v>
      </c>
      <c r="C30">
        <v>2342.6</v>
      </c>
      <c r="D30">
        <v>1.31</v>
      </c>
      <c r="E30">
        <v>0</v>
      </c>
      <c r="F30">
        <v>362.2</v>
      </c>
    </row>
    <row r="31" spans="1:6" x14ac:dyDescent="0.25">
      <c r="A31" s="18">
        <v>42460.505555555559</v>
      </c>
      <c r="B31" t="s">
        <v>134</v>
      </c>
      <c r="C31">
        <v>2336.8000000000002</v>
      </c>
      <c r="D31">
        <v>1.31</v>
      </c>
      <c r="E31">
        <v>0</v>
      </c>
      <c r="F31">
        <v>362.15</v>
      </c>
    </row>
    <row r="32" spans="1:6" x14ac:dyDescent="0.25">
      <c r="A32" s="18">
        <v>42459.724305555559</v>
      </c>
      <c r="B32" t="s">
        <v>123</v>
      </c>
      <c r="C32">
        <v>265.8</v>
      </c>
      <c r="D32">
        <v>3.88</v>
      </c>
      <c r="E32">
        <v>0.04</v>
      </c>
      <c r="F32">
        <v>245.14</v>
      </c>
    </row>
    <row r="33" spans="1:6" x14ac:dyDescent="0.25">
      <c r="A33" s="18">
        <v>42460.505555555559</v>
      </c>
      <c r="B33" t="s">
        <v>123</v>
      </c>
      <c r="C33">
        <v>265</v>
      </c>
      <c r="D33">
        <v>3.89</v>
      </c>
      <c r="E33">
        <v>0.04</v>
      </c>
      <c r="F33">
        <v>245.08</v>
      </c>
    </row>
    <row r="34" spans="1:6" x14ac:dyDescent="0.25">
      <c r="A34" s="18">
        <v>42459.724305555559</v>
      </c>
      <c r="B34" t="s">
        <v>124</v>
      </c>
      <c r="C34">
        <v>230.2</v>
      </c>
      <c r="D34">
        <v>4.17</v>
      </c>
      <c r="E34">
        <v>0.04</v>
      </c>
      <c r="F34">
        <v>255.77</v>
      </c>
    </row>
    <row r="35" spans="1:6" x14ac:dyDescent="0.25">
      <c r="A35" s="18">
        <v>42460.505555555559</v>
      </c>
      <c r="B35" t="s">
        <v>124</v>
      </c>
      <c r="C35">
        <v>241.3</v>
      </c>
      <c r="D35">
        <v>4.07</v>
      </c>
      <c r="E35">
        <v>0.03</v>
      </c>
      <c r="F35">
        <v>255.7</v>
      </c>
    </row>
    <row r="36" spans="1:6" x14ac:dyDescent="0.25">
      <c r="A36" s="18">
        <v>42459.724305555559</v>
      </c>
      <c r="B36" t="s">
        <v>125</v>
      </c>
      <c r="C36">
        <v>273.5</v>
      </c>
      <c r="D36">
        <v>3.82</v>
      </c>
      <c r="E36">
        <v>0.02</v>
      </c>
      <c r="F36">
        <v>266.5</v>
      </c>
    </row>
    <row r="37" spans="1:6" x14ac:dyDescent="0.25">
      <c r="A37" s="18">
        <v>42460.505555555559</v>
      </c>
      <c r="B37" t="s">
        <v>125</v>
      </c>
      <c r="C37">
        <v>274.5</v>
      </c>
      <c r="D37">
        <v>3.82</v>
      </c>
      <c r="E37">
        <v>0.03</v>
      </c>
      <c r="F37">
        <v>266.44</v>
      </c>
    </row>
  </sheetData>
  <autoFilter ref="A1:F37">
    <sortState ref="A2:F37">
      <sortCondition ref="B1:B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7" sqref="C2:C7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114</v>
      </c>
      <c r="C1" t="s">
        <v>24</v>
      </c>
      <c r="D1" t="s">
        <v>21</v>
      </c>
      <c r="E1" t="s">
        <v>111</v>
      </c>
      <c r="F1" t="s">
        <v>112</v>
      </c>
      <c r="G1" t="s">
        <v>113</v>
      </c>
    </row>
    <row r="2" spans="1:7" x14ac:dyDescent="0.25">
      <c r="A2" t="s">
        <v>117</v>
      </c>
      <c r="B2" s="15" t="s">
        <v>115</v>
      </c>
      <c r="C2">
        <v>1.26166666666667</v>
      </c>
      <c r="D2">
        <v>9.1660083333333295E-2</v>
      </c>
      <c r="E2" s="1" t="s">
        <v>52</v>
      </c>
      <c r="F2" s="1">
        <f>(C2-'Calibration Data'!$L$29)/'Calibration Data'!$L$30</f>
        <v>0.14468825852835307</v>
      </c>
      <c r="G2" s="17">
        <f>'Calibration Data'!$L$19/ABS('Calibration Data'!$L$30)*SQRT(1/'Calibration Data'!$L$20+1+(F2-AVERAGE('Calibration Data'!$L$3:$L$9))^2/('Calibration Data'!$L$30^2*SUM('Calibration Data'!$J$3:$J$8)))</f>
        <v>0.12664751174791894</v>
      </c>
    </row>
    <row r="3" spans="1:7" x14ac:dyDescent="0.25">
      <c r="A3" t="s">
        <v>118</v>
      </c>
      <c r="B3" s="15" t="s">
        <v>115</v>
      </c>
      <c r="C3">
        <v>1.5166666666666699</v>
      </c>
      <c r="D3">
        <v>0.10055500000000001</v>
      </c>
      <c r="E3" s="1" t="s">
        <v>52</v>
      </c>
      <c r="F3" s="1">
        <f>(C3-'Calibration Data'!$L$29)/'Calibration Data'!$L$30</f>
        <v>0.17488446608104352</v>
      </c>
      <c r="G3" s="17">
        <f>'Calibration Data'!$L$19/ABS('Calibration Data'!$L$30)*SQRT(1/'Calibration Data'!$L$20+1+(F3-AVERAGE('Calibration Data'!$L$3:$L$9))^2/('Calibration Data'!$L$30^2*SUM('Calibration Data'!$J$3:$J$8)))</f>
        <v>0.12664721019746636</v>
      </c>
    </row>
    <row r="4" spans="1:7" x14ac:dyDescent="0.25">
      <c r="A4" t="s">
        <v>119</v>
      </c>
      <c r="B4" s="15" t="s">
        <v>115</v>
      </c>
      <c r="C4">
        <v>1.0974999999999999</v>
      </c>
      <c r="D4">
        <v>8.5550125000000005E-2</v>
      </c>
      <c r="E4" s="1" t="s">
        <v>52</v>
      </c>
      <c r="F4" s="1">
        <f>(C4-'Calibration Data'!$L$29)/'Calibration Data'!$L$30</f>
        <v>0.12524821641109768</v>
      </c>
      <c r="G4" s="17">
        <f>'Calibration Data'!$L$19/ABS('Calibration Data'!$L$30)*SQRT(1/'Calibration Data'!$L$20+1+(F4-AVERAGE('Calibration Data'!$L$3:$L$9))^2/('Calibration Data'!$L$30^2*SUM('Calibration Data'!$J$3:$J$8)))</f>
        <v>0.12664770592101587</v>
      </c>
    </row>
    <row r="5" spans="1:7" x14ac:dyDescent="0.25">
      <c r="A5" t="s">
        <v>120</v>
      </c>
      <c r="B5" s="15" t="s">
        <v>115</v>
      </c>
      <c r="C5">
        <v>1.7083333333333299</v>
      </c>
      <c r="D5">
        <v>0.106770833333333</v>
      </c>
      <c r="E5" s="1" t="s">
        <v>52</v>
      </c>
      <c r="F5" s="1">
        <f>(C5-'Calibration Data'!$L$29)/'Calibration Data'!$L$30</f>
        <v>0.19758096195398003</v>
      </c>
      <c r="G5" s="17">
        <f>'Calibration Data'!$L$19/ABS('Calibration Data'!$L$30)*SQRT(1/'Calibration Data'!$L$20+1+(F5-AVERAGE('Calibration Data'!$L$3:$L$9))^2/('Calibration Data'!$L$30^2*SUM('Calibration Data'!$J$3:$J$8)))</f>
        <v>0.1266469835887693</v>
      </c>
    </row>
    <row r="6" spans="1:7" x14ac:dyDescent="0.25">
      <c r="A6" t="s">
        <v>121</v>
      </c>
      <c r="B6" s="15" t="s">
        <v>115</v>
      </c>
      <c r="C6">
        <v>1.72</v>
      </c>
      <c r="D6">
        <v>0.10707</v>
      </c>
      <c r="E6" s="1" t="s">
        <v>52</v>
      </c>
      <c r="F6" s="1">
        <f>(C6-'Calibration Data'!$L$29)/'Calibration Data'!$L$30</f>
        <v>0.19896248778972445</v>
      </c>
      <c r="G6" s="17">
        <f>'Calibration Data'!$L$19/ABS('Calibration Data'!$L$30)*SQRT(1/'Calibration Data'!$L$20+1+(F6-AVERAGE('Calibration Data'!$L$3:$L$9))^2/('Calibration Data'!$L$30^2*SUM('Calibration Data'!$J$3:$J$8)))</f>
        <v>0.12664696979649523</v>
      </c>
    </row>
    <row r="7" spans="1:7" x14ac:dyDescent="0.25">
      <c r="A7" t="s">
        <v>122</v>
      </c>
      <c r="B7" s="15" t="s">
        <v>115</v>
      </c>
      <c r="C7">
        <v>1.77</v>
      </c>
      <c r="D7">
        <v>0.108678</v>
      </c>
      <c r="E7" s="1" t="s">
        <v>52</v>
      </c>
      <c r="F7" s="1">
        <f>(C7-'Calibration Data'!$L$29)/'Calibration Data'!$L$30</f>
        <v>0.20488331280005592</v>
      </c>
      <c r="G7" s="17">
        <f>'Calibration Data'!$L$19/ABS('Calibration Data'!$L$30)*SQRT(1/'Calibration Data'!$L$20+1+(F7-AVERAGE('Calibration Data'!$L$3:$L$9))^2/('Calibration Data'!$L$30^2*SUM('Calibration Data'!$J$3:$J$8)))</f>
        <v>0.12664691068843734</v>
      </c>
    </row>
    <row r="8" spans="1:7" ht="15.75" customHeight="1" x14ac:dyDescent="0.25">
      <c r="A8" t="s">
        <v>123</v>
      </c>
      <c r="B8" s="15" t="s">
        <v>115</v>
      </c>
      <c r="C8">
        <v>4.4233333333333302</v>
      </c>
      <c r="D8">
        <v>0.17184650000000001</v>
      </c>
      <c r="E8" s="1" t="s">
        <v>52</v>
      </c>
      <c r="F8" s="1">
        <f>(C8-'Calibration Data'!$L$29)/'Calibration Data'!$L$30</f>
        <v>0.51908176001497874</v>
      </c>
      <c r="G8" s="17">
        <f>'Calibration Data'!$L$19/ABS('Calibration Data'!$L$30)*SQRT(1/'Calibration Data'!$L$20+1+(F8-AVERAGE('Calibration Data'!$L$3:$L$9))^2/('Calibration Data'!$L$30^2*SUM('Calibration Data'!$J$3:$J$8)))</f>
        <v>0.12664377794807335</v>
      </c>
    </row>
    <row r="9" spans="1:7" x14ac:dyDescent="0.25">
      <c r="A9" t="s">
        <v>124</v>
      </c>
      <c r="B9" s="15" t="s">
        <v>115</v>
      </c>
      <c r="C9">
        <v>3.9291666666666698</v>
      </c>
      <c r="D9">
        <v>0.16188166666666701</v>
      </c>
      <c r="E9" s="1" t="s">
        <v>52</v>
      </c>
      <c r="F9" s="1">
        <f>(C9-'Calibration Data'!$L$29)/'Calibration Data'!$L$30</f>
        <v>0.46056427282953682</v>
      </c>
      <c r="G9" s="17">
        <f>'Calibration Data'!$L$19/ABS('Calibration Data'!$L$30)*SQRT(1/'Calibration Data'!$L$20+1+(F9-AVERAGE('Calibration Data'!$L$3:$L$9))^2/('Calibration Data'!$L$30^2*SUM('Calibration Data'!$J$3:$J$8)))</f>
        <v>0.1266443608170838</v>
      </c>
    </row>
    <row r="10" spans="1:7" x14ac:dyDescent="0.25">
      <c r="A10" t="s">
        <v>125</v>
      </c>
      <c r="B10" s="15" t="s">
        <v>115</v>
      </c>
      <c r="C10">
        <v>4.56666666666667</v>
      </c>
      <c r="D10">
        <v>0.174446666666667</v>
      </c>
      <c r="E10" s="1" t="s">
        <v>52</v>
      </c>
      <c r="F10" s="1">
        <f>(C10-'Calibration Data'!$L$29)/'Calibration Data'!$L$30</f>
        <v>0.53605479171126302</v>
      </c>
      <c r="G10" s="17">
        <f>'Calibration Data'!$L$19/ABS('Calibration Data'!$L$30)*SQRT(1/'Calibration Data'!$L$20+1+(F10-AVERAGE('Calibration Data'!$L$3:$L$9))^2/('Calibration Data'!$L$30^2*SUM('Calibration Data'!$J$3:$J$8)))</f>
        <v>0.12664360893660437</v>
      </c>
    </row>
    <row r="11" spans="1:7" x14ac:dyDescent="0.25">
      <c r="A11" t="s">
        <v>126</v>
      </c>
      <c r="B11" s="15" t="s">
        <v>115</v>
      </c>
      <c r="C11">
        <v>8.1466666666666701</v>
      </c>
      <c r="D11">
        <v>0.23299466666666699</v>
      </c>
      <c r="E11" s="1" t="s">
        <v>52</v>
      </c>
      <c r="F11" s="1">
        <f>(C11-'Calibration Data'!$L$29)/'Calibration Data'!$L$30</f>
        <v>0.95998586245099604</v>
      </c>
      <c r="G11" s="17">
        <f>'Calibration Data'!$L$19/ABS('Calibration Data'!$L$30)*SQRT(1/'Calibration Data'!$L$20+1+(F11-AVERAGE('Calibration Data'!$L$3:$L$9))^2/('Calibration Data'!$L$30^2*SUM('Calibration Data'!$J$3:$J$8)))</f>
        <v>0.12663939487912873</v>
      </c>
    </row>
    <row r="12" spans="1:7" x14ac:dyDescent="0.25">
      <c r="A12" t="s">
        <v>127</v>
      </c>
      <c r="B12" s="15" t="s">
        <v>115</v>
      </c>
      <c r="C12">
        <v>8.5108333333333306</v>
      </c>
      <c r="D12">
        <v>0.23830333333333301</v>
      </c>
      <c r="E12" s="1" t="s">
        <v>52</v>
      </c>
      <c r="F12" s="1">
        <f>(C12-'Calibration Data'!$L$29)/'Calibration Data'!$L$30</f>
        <v>1.0031092046095762</v>
      </c>
      <c r="G12" s="17">
        <f>'Calibration Data'!$L$19/ABS('Calibration Data'!$L$30)*SQRT(1/'Calibration Data'!$L$20+1+(F12-AVERAGE('Calibration Data'!$L$3:$L$9))^2/('Calibration Data'!$L$30^2*SUM('Calibration Data'!$J$3:$J$8)))</f>
        <v>0.12663896700104199</v>
      </c>
    </row>
    <row r="13" spans="1:7" x14ac:dyDescent="0.25">
      <c r="A13" t="s">
        <v>128</v>
      </c>
      <c r="B13" s="15" t="s">
        <v>115</v>
      </c>
      <c r="C13">
        <v>7.7024999999999997</v>
      </c>
      <c r="D13">
        <v>0.22683862499999999</v>
      </c>
      <c r="E13" s="1" t="s">
        <v>52</v>
      </c>
      <c r="F13" s="1">
        <f>(C13-'Calibration Data'!$L$29)/'Calibration Data'!$L$30</f>
        <v>0.90738920027588443</v>
      </c>
      <c r="G13" s="17">
        <f>'Calibration Data'!$L$19/ABS('Calibration Data'!$L$30)*SQRT(1/'Calibration Data'!$L$20+1+(F13-AVERAGE('Calibration Data'!$L$3:$L$9))^2/('Calibration Data'!$L$30^2*SUM('Calibration Data'!$J$3:$J$8)))</f>
        <v>0.12663991694992394</v>
      </c>
    </row>
    <row r="14" spans="1:7" x14ac:dyDescent="0.25">
      <c r="A14" t="s">
        <v>129</v>
      </c>
      <c r="B14" s="15" t="s">
        <v>115</v>
      </c>
      <c r="C14">
        <v>18.642499999999998</v>
      </c>
      <c r="D14">
        <v>0.353275375</v>
      </c>
      <c r="E14" s="1" t="s">
        <v>52</v>
      </c>
      <c r="F14" s="1">
        <f>(C14-'Calibration Data'!$L$29)/'Calibration Data'!$L$30</f>
        <v>2.2028657125364091</v>
      </c>
      <c r="G14" s="17">
        <f>'Calibration Data'!$L$19/ABS('Calibration Data'!$L$30)*SQRT(1/'Calibration Data'!$L$20+1+(F14-AVERAGE('Calibration Data'!$L$3:$L$9))^2/('Calibration Data'!$L$30^2*SUM('Calibration Data'!$J$3:$J$8)))</f>
        <v>0.12662712102417797</v>
      </c>
    </row>
    <row r="15" spans="1:7" x14ac:dyDescent="0.25">
      <c r="A15" t="s">
        <v>130</v>
      </c>
      <c r="B15" s="15" t="s">
        <v>115</v>
      </c>
      <c r="C15">
        <v>17.956666666666699</v>
      </c>
      <c r="D15">
        <v>0.34566583333333301</v>
      </c>
      <c r="E15" s="1" t="s">
        <v>52</v>
      </c>
      <c r="F15" s="1">
        <f>(C15-'Calibration Data'!$L$29)/'Calibration Data'!$L$30</f>
        <v>2.1216517294780335</v>
      </c>
      <c r="G15" s="17">
        <f>'Calibration Data'!$L$19/ABS('Calibration Data'!$L$30)*SQRT(1/'Calibration Data'!$L$20+1+(F15-AVERAGE('Calibration Data'!$L$3:$L$9))^2/('Calibration Data'!$L$30^2*SUM('Calibration Data'!$J$3:$J$8)))</f>
        <v>0.12662791935451734</v>
      </c>
    </row>
    <row r="16" spans="1:7" x14ac:dyDescent="0.25">
      <c r="A16" t="s">
        <v>131</v>
      </c>
      <c r="B16" s="15" t="s">
        <v>115</v>
      </c>
      <c r="C16">
        <v>19.965</v>
      </c>
      <c r="D16">
        <v>0.36436125000000003</v>
      </c>
      <c r="E16" s="1" t="s">
        <v>52</v>
      </c>
      <c r="F16" s="1">
        <f>(C16-'Calibration Data'!$L$29)/'Calibration Data'!$L$30</f>
        <v>2.3594715340596766</v>
      </c>
      <c r="G16" s="17">
        <f>'Calibration Data'!$L$19/ABS('Calibration Data'!$L$30)*SQRT(1/'Calibration Data'!$L$20+1+(F16-AVERAGE('Calibration Data'!$L$3:$L$9))^2/('Calibration Data'!$L$30^2*SUM('Calibration Data'!$J$3:$J$8)))</f>
        <v>0.12662558304982433</v>
      </c>
    </row>
    <row r="17" spans="1:7" x14ac:dyDescent="0.25">
      <c r="A17" t="s">
        <v>132</v>
      </c>
      <c r="B17" s="15" t="s">
        <v>115</v>
      </c>
      <c r="C17">
        <v>39.908333333333303</v>
      </c>
      <c r="D17">
        <v>0.51681291666666695</v>
      </c>
      <c r="E17" s="1" t="s">
        <v>52</v>
      </c>
      <c r="F17" s="1">
        <f>(C17-'Calibration Data'!$L$29)/'Calibration Data'!$L$30</f>
        <v>4.7210912698472178</v>
      </c>
      <c r="G17" s="17">
        <f>'Calibration Data'!$L$19/ABS('Calibration Data'!$L$30)*SQRT(1/'Calibration Data'!$L$20+1+(F17-AVERAGE('Calibration Data'!$L$3:$L$9))^2/('Calibration Data'!$L$30^2*SUM('Calibration Data'!$J$3:$J$8)))</f>
        <v>0.12660262271659978</v>
      </c>
    </row>
    <row r="18" spans="1:7" x14ac:dyDescent="0.25">
      <c r="A18" t="s">
        <v>133</v>
      </c>
      <c r="B18" s="15" t="s">
        <v>115</v>
      </c>
      <c r="C18">
        <v>36.14</v>
      </c>
      <c r="D18">
        <v>0.491504</v>
      </c>
      <c r="E18" s="1" t="s">
        <v>52</v>
      </c>
      <c r="F18" s="1">
        <f>(C18-'Calibration Data'!$L$29)/'Calibration Data'!$L$30</f>
        <v>4.2748584249019066</v>
      </c>
      <c r="G18" s="17">
        <f>'Calibration Data'!$L$19/ABS('Calibration Data'!$L$30)*SQRT(1/'Calibration Data'!$L$20+1+(F18-AVERAGE('Calibration Data'!$L$3:$L$9))^2/('Calibration Data'!$L$30^2*SUM('Calibration Data'!$J$3:$J$8)))</f>
        <v>0.12660692771855298</v>
      </c>
    </row>
    <row r="19" spans="1:7" x14ac:dyDescent="0.25">
      <c r="A19" t="s">
        <v>134</v>
      </c>
      <c r="B19" s="15" t="s">
        <v>115</v>
      </c>
      <c r="C19">
        <v>38.994999999999997</v>
      </c>
      <c r="D19">
        <v>0.51083449999999997</v>
      </c>
      <c r="E19" s="1" t="s">
        <v>52</v>
      </c>
      <c r="F19" s="1">
        <f>(C19-'Calibration Data'!$L$29)/'Calibration Data'!$L$30</f>
        <v>4.6129375329918325</v>
      </c>
      <c r="G19" s="17">
        <f>'Calibration Data'!$L$19/ABS('Calibration Data'!$L$30)*SQRT(1/'Calibration Data'!$L$20+1+(F19-AVERAGE('Calibration Data'!$L$3:$L$9))^2/('Calibration Data'!$L$30^2*SUM('Calibration Data'!$J$3:$J$8)))</f>
        <v>0.12660366469355971</v>
      </c>
    </row>
    <row r="20" spans="1:7" x14ac:dyDescent="0.25">
      <c r="A20" s="15" t="s">
        <v>93</v>
      </c>
      <c r="B20" s="16" t="s">
        <v>116</v>
      </c>
    </row>
    <row r="21" spans="1:7" x14ac:dyDescent="0.25">
      <c r="A21" s="15" t="s">
        <v>94</v>
      </c>
      <c r="B21" s="16" t="s">
        <v>116</v>
      </c>
    </row>
    <row r="22" spans="1:7" x14ac:dyDescent="0.25">
      <c r="A22" s="15" t="s">
        <v>95</v>
      </c>
      <c r="B22" s="16" t="s">
        <v>116</v>
      </c>
    </row>
    <row r="23" spans="1:7" x14ac:dyDescent="0.25">
      <c r="A23" s="15" t="s">
        <v>96</v>
      </c>
      <c r="B23" s="16" t="s">
        <v>116</v>
      </c>
    </row>
    <row r="24" spans="1:7" x14ac:dyDescent="0.25">
      <c r="A24" s="15" t="s">
        <v>97</v>
      </c>
      <c r="B24" s="16" t="s">
        <v>116</v>
      </c>
    </row>
    <row r="25" spans="1:7" x14ac:dyDescent="0.25">
      <c r="A25" s="15" t="s">
        <v>98</v>
      </c>
      <c r="B25" s="16" t="s">
        <v>116</v>
      </c>
    </row>
    <row r="26" spans="1:7" x14ac:dyDescent="0.25">
      <c r="A26" s="15" t="s">
        <v>99</v>
      </c>
      <c r="B26" s="16" t="s">
        <v>116</v>
      </c>
    </row>
    <row r="27" spans="1:7" x14ac:dyDescent="0.25">
      <c r="A27" s="15" t="s">
        <v>100</v>
      </c>
      <c r="B27" s="16" t="s">
        <v>116</v>
      </c>
    </row>
    <row r="28" spans="1:7" x14ac:dyDescent="0.25">
      <c r="A28" s="15" t="s">
        <v>101</v>
      </c>
      <c r="B28" s="16" t="s">
        <v>116</v>
      </c>
    </row>
    <row r="29" spans="1:7" x14ac:dyDescent="0.25">
      <c r="A29" s="15" t="s">
        <v>102</v>
      </c>
      <c r="B29" s="16" t="s">
        <v>116</v>
      </c>
    </row>
    <row r="30" spans="1:7" x14ac:dyDescent="0.25">
      <c r="A30" s="15" t="s">
        <v>103</v>
      </c>
      <c r="B30" s="16" t="s">
        <v>116</v>
      </c>
    </row>
    <row r="31" spans="1:7" x14ac:dyDescent="0.25">
      <c r="A31" s="15" t="s">
        <v>104</v>
      </c>
      <c r="B31" s="16" t="s">
        <v>116</v>
      </c>
    </row>
    <row r="32" spans="1:7" x14ac:dyDescent="0.25">
      <c r="A32" s="15" t="s">
        <v>105</v>
      </c>
      <c r="B32" s="16" t="s">
        <v>116</v>
      </c>
    </row>
    <row r="33" spans="1:2" x14ac:dyDescent="0.25">
      <c r="A33" s="15" t="s">
        <v>106</v>
      </c>
      <c r="B33" s="16" t="s">
        <v>116</v>
      </c>
    </row>
    <row r="34" spans="1:2" x14ac:dyDescent="0.25">
      <c r="A34" s="15" t="s">
        <v>107</v>
      </c>
      <c r="B34" s="16" t="s">
        <v>116</v>
      </c>
    </row>
    <row r="35" spans="1:2" x14ac:dyDescent="0.25">
      <c r="A35" s="15" t="s">
        <v>108</v>
      </c>
      <c r="B35" s="16" t="s">
        <v>116</v>
      </c>
    </row>
    <row r="36" spans="1:2" x14ac:dyDescent="0.25">
      <c r="A36" s="15" t="s">
        <v>109</v>
      </c>
      <c r="B36" s="16" t="s">
        <v>116</v>
      </c>
    </row>
    <row r="37" spans="1:2" x14ac:dyDescent="0.25">
      <c r="A37" s="15" t="s">
        <v>110</v>
      </c>
      <c r="B37" s="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4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87</v>
      </c>
      <c r="H1" t="s">
        <v>88</v>
      </c>
      <c r="I1" t="s">
        <v>83</v>
      </c>
      <c r="J1" t="s">
        <v>84</v>
      </c>
      <c r="K1" t="s">
        <v>89</v>
      </c>
      <c r="L1" t="s">
        <v>90</v>
      </c>
      <c r="M1" t="s">
        <v>85</v>
      </c>
      <c r="N1" t="s">
        <v>86</v>
      </c>
      <c r="O1" t="s">
        <v>91</v>
      </c>
      <c r="P1" t="s">
        <v>92</v>
      </c>
      <c r="Q1" t="s">
        <v>30</v>
      </c>
      <c r="R1" t="s">
        <v>31</v>
      </c>
      <c r="S1" t="s">
        <v>34</v>
      </c>
      <c r="T1" t="s">
        <v>35</v>
      </c>
      <c r="U1" t="s">
        <v>32</v>
      </c>
      <c r="V1" t="s">
        <v>33</v>
      </c>
      <c r="W1" t="s">
        <v>139</v>
      </c>
      <c r="X1" t="s">
        <v>143</v>
      </c>
    </row>
    <row r="2" spans="1:24" x14ac:dyDescent="0.25">
      <c r="A2" t="s">
        <v>117</v>
      </c>
      <c r="B2">
        <v>0</v>
      </c>
      <c r="C2">
        <v>0</v>
      </c>
      <c r="D2" s="1">
        <v>3</v>
      </c>
      <c r="E2" s="1">
        <v>0.03</v>
      </c>
      <c r="F2" s="1">
        <v>1E-3</v>
      </c>
      <c r="G2" s="1">
        <v>100</v>
      </c>
      <c r="H2" s="1">
        <v>5</v>
      </c>
      <c r="I2" s="1">
        <f>'Count-&gt;Actual Activity'!F2</f>
        <v>0.14468825852835307</v>
      </c>
      <c r="J2" s="1">
        <f>'Count-&gt;Actual Activity'!G2</f>
        <v>0.12664751174791894</v>
      </c>
      <c r="K2" s="1">
        <v>5</v>
      </c>
      <c r="L2" s="1">
        <v>0.01</v>
      </c>
      <c r="M2" s="1"/>
      <c r="N2" s="1"/>
      <c r="O2" s="1"/>
      <c r="P2" s="1"/>
      <c r="Q2">
        <f>I2/K2</f>
        <v>2.8937651705670614E-2</v>
      </c>
      <c r="R2">
        <f>SQRT((L2/K2)^2+(J2/I2)^2)*Q2</f>
        <v>2.5329568469050469E-2</v>
      </c>
      <c r="S2">
        <f>B2*Parameters!$B$6</f>
        <v>0</v>
      </c>
      <c r="T2" t="e">
        <f>SQRT((C2/B2)^2+(Parameters!$C$6/Parameters!$B$6)^2)*'Bottle Results'!S2</f>
        <v>#DIV/0!</v>
      </c>
      <c r="U2">
        <f>(S2-Q2*G2)/E2</f>
        <v>-96.458839018902054</v>
      </c>
      <c r="W2" t="e">
        <f t="shared" ref="W2:W19" si="0">(S2-Q2*G2)/S2</f>
        <v>#DIV/0!</v>
      </c>
    </row>
    <row r="3" spans="1:24" x14ac:dyDescent="0.25">
      <c r="A3" t="s">
        <v>118</v>
      </c>
      <c r="B3">
        <v>0</v>
      </c>
      <c r="C3">
        <v>0</v>
      </c>
      <c r="D3" s="1">
        <v>3</v>
      </c>
      <c r="E3" s="1">
        <v>3.09E-2</v>
      </c>
      <c r="F3" s="1">
        <v>1E-4</v>
      </c>
      <c r="G3" s="1">
        <v>100</v>
      </c>
      <c r="H3" s="1">
        <v>5</v>
      </c>
      <c r="I3" s="1">
        <f>'Count-&gt;Actual Activity'!F3</f>
        <v>0.17488446608104352</v>
      </c>
      <c r="J3" s="1">
        <f>'Count-&gt;Actual Activity'!G3</f>
        <v>0.12664721019746636</v>
      </c>
      <c r="K3" s="1">
        <v>5</v>
      </c>
      <c r="L3" s="1">
        <v>0.01</v>
      </c>
      <c r="M3" s="1"/>
      <c r="N3" s="1"/>
      <c r="O3" s="1"/>
      <c r="P3" s="1"/>
      <c r="Q3">
        <f t="shared" ref="Q3:Q19" si="1">I3/K3</f>
        <v>3.4976893216208706E-2</v>
      </c>
      <c r="R3">
        <f t="shared" ref="R3:R19" si="2">SQRT((L3/K3)^2+(J3/I3)^2)*Q3</f>
        <v>2.5329538637019929E-2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ref="U3:U19" si="3">(S3-Q3*G3)/E3</f>
        <v>-113.19382917866895</v>
      </c>
      <c r="W3" t="e">
        <f t="shared" si="0"/>
        <v>#DIV/0!</v>
      </c>
    </row>
    <row r="4" spans="1:24" x14ac:dyDescent="0.25">
      <c r="A4" t="s">
        <v>119</v>
      </c>
      <c r="B4">
        <v>0</v>
      </c>
      <c r="C4">
        <v>0</v>
      </c>
      <c r="D4" s="1">
        <v>3</v>
      </c>
      <c r="E4" s="1">
        <v>2.9700000000000001E-2</v>
      </c>
      <c r="F4" s="1">
        <v>1E-4</v>
      </c>
      <c r="G4" s="1">
        <v>100</v>
      </c>
      <c r="H4" s="1">
        <v>5</v>
      </c>
      <c r="I4" s="1">
        <f>'Count-&gt;Actual Activity'!F4</f>
        <v>0.12524821641109768</v>
      </c>
      <c r="J4" s="1">
        <f>'Count-&gt;Actual Activity'!G4</f>
        <v>0.12664770592101587</v>
      </c>
      <c r="K4" s="1">
        <v>5</v>
      </c>
      <c r="L4" s="1">
        <v>0.01</v>
      </c>
      <c r="M4" s="1"/>
      <c r="N4" s="1"/>
      <c r="O4" s="1"/>
      <c r="P4" s="1"/>
      <c r="Q4">
        <f t="shared" si="1"/>
        <v>2.5049643282219536E-2</v>
      </c>
      <c r="R4">
        <f t="shared" si="2"/>
        <v>2.5329590729831358E-2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3"/>
        <v>-84.342233273466462</v>
      </c>
      <c r="W4" t="e">
        <f t="shared" si="0"/>
        <v>#DIV/0!</v>
      </c>
    </row>
    <row r="5" spans="1:24" x14ac:dyDescent="0.25">
      <c r="A5" t="s">
        <v>120</v>
      </c>
      <c r="B5">
        <v>1.5800000000000002E-2</v>
      </c>
      <c r="C5">
        <v>1E-4</v>
      </c>
      <c r="D5" s="1">
        <v>3</v>
      </c>
      <c r="E5" s="1">
        <v>3.0599999999999999E-2</v>
      </c>
      <c r="F5" s="1">
        <v>1E-4</v>
      </c>
      <c r="G5" s="1">
        <v>100</v>
      </c>
      <c r="H5" s="1">
        <v>5</v>
      </c>
      <c r="I5" s="1">
        <f>'Count-&gt;Actual Activity'!F5</f>
        <v>0.19758096195398003</v>
      </c>
      <c r="J5" s="1">
        <f>'Count-&gt;Actual Activity'!G5</f>
        <v>0.1266469835887693</v>
      </c>
      <c r="K5" s="1">
        <v>5</v>
      </c>
      <c r="L5" s="1">
        <v>0.01</v>
      </c>
      <c r="M5" s="1"/>
      <c r="N5" s="1"/>
      <c r="O5" s="1"/>
      <c r="P5" s="1"/>
      <c r="Q5">
        <f t="shared" si="1"/>
        <v>3.9516192390796005E-2</v>
      </c>
      <c r="R5">
        <f t="shared" si="2"/>
        <v>2.5329520015255014E-2</v>
      </c>
      <c r="S5">
        <f>B5*Parameters!$B$6</f>
        <v>5.3988024914288308</v>
      </c>
      <c r="T5">
        <f>SQRT((C5/B5)^2+(Parameters!$C$6/Parameters!$B$6)^2)*'Bottle Results'!S5</f>
        <v>3.422927639369442E-2</v>
      </c>
      <c r="U5">
        <f t="shared" si="3"/>
        <v>47.293570338210145</v>
      </c>
      <c r="W5">
        <f t="shared" si="0"/>
        <v>0.26805634298472419</v>
      </c>
      <c r="X5" t="s">
        <v>148</v>
      </c>
    </row>
    <row r="6" spans="1:24" x14ac:dyDescent="0.25">
      <c r="A6" t="s">
        <v>121</v>
      </c>
      <c r="B6">
        <v>1.5800000000000002E-2</v>
      </c>
      <c r="C6">
        <v>1E-4</v>
      </c>
      <c r="D6" s="1">
        <v>3</v>
      </c>
      <c r="E6" s="1">
        <v>2.98E-2</v>
      </c>
      <c r="F6" s="1">
        <v>1E-4</v>
      </c>
      <c r="G6" s="1">
        <v>100</v>
      </c>
      <c r="H6" s="1">
        <v>5</v>
      </c>
      <c r="I6" s="1">
        <f>'Count-&gt;Actual Activity'!F6</f>
        <v>0.19896248778972445</v>
      </c>
      <c r="J6" s="1">
        <f>'Count-&gt;Actual Activity'!G6</f>
        <v>0.12664696979649523</v>
      </c>
      <c r="K6" s="1">
        <v>5</v>
      </c>
      <c r="L6" s="1">
        <v>0.01</v>
      </c>
      <c r="M6" s="1"/>
      <c r="N6" s="1"/>
      <c r="O6" s="1"/>
      <c r="P6" s="1"/>
      <c r="Q6">
        <f t="shared" si="1"/>
        <v>3.9792497557944888E-2</v>
      </c>
      <c r="R6">
        <f t="shared" si="2"/>
        <v>2.5329518987079531E-2</v>
      </c>
      <c r="S6">
        <f>B6*Parameters!$B$6</f>
        <v>5.3988024914288308</v>
      </c>
      <c r="T6">
        <f>SQRT((C6/B6)^2+(Parameters!$C$6/Parameters!$B$6)^2)*'Bottle Results'!S6</f>
        <v>3.422927639369442E-2</v>
      </c>
      <c r="U6">
        <f t="shared" si="3"/>
        <v>47.635997840078602</v>
      </c>
      <c r="W6">
        <f t="shared" si="0"/>
        <v>0.26293844568087688</v>
      </c>
      <c r="X6" t="s">
        <v>148</v>
      </c>
    </row>
    <row r="7" spans="1:24" x14ac:dyDescent="0.25">
      <c r="A7" t="s">
        <v>122</v>
      </c>
      <c r="B7">
        <v>1.5800000000000002E-2</v>
      </c>
      <c r="C7">
        <v>1E-4</v>
      </c>
      <c r="D7" s="1">
        <v>3</v>
      </c>
      <c r="E7" s="1">
        <v>3.0599999999999999E-2</v>
      </c>
      <c r="F7" s="1">
        <v>1E-4</v>
      </c>
      <c r="G7" s="1">
        <v>100</v>
      </c>
      <c r="H7" s="1">
        <v>5</v>
      </c>
      <c r="I7" s="1">
        <f>'Count-&gt;Actual Activity'!F7</f>
        <v>0.20488331280005592</v>
      </c>
      <c r="J7" s="1">
        <f>'Count-&gt;Actual Activity'!G7</f>
        <v>0.12664691068843734</v>
      </c>
      <c r="K7" s="1">
        <v>5</v>
      </c>
      <c r="L7" s="1">
        <v>0.01</v>
      </c>
      <c r="M7" s="1"/>
      <c r="N7" s="1"/>
      <c r="O7" s="1"/>
      <c r="P7" s="1"/>
      <c r="Q7">
        <f t="shared" si="1"/>
        <v>4.0976662560011187E-2</v>
      </c>
      <c r="R7">
        <f t="shared" si="2"/>
        <v>2.5329514717508883E-2</v>
      </c>
      <c r="S7">
        <f>B7*Parameters!$B$6</f>
        <v>5.3988024914288308</v>
      </c>
      <c r="T7">
        <f>SQRT((C7/B7)^2+(Parameters!$C$6/Parameters!$B$6)^2)*'Bottle Results'!S7</f>
        <v>3.422927639369442E-2</v>
      </c>
      <c r="U7">
        <f t="shared" si="3"/>
        <v>42.520792007441585</v>
      </c>
      <c r="W7">
        <f t="shared" si="0"/>
        <v>0.24100460009296576</v>
      </c>
      <c r="X7" t="s">
        <v>148</v>
      </c>
    </row>
    <row r="8" spans="1:24" ht="15.75" customHeight="1" x14ac:dyDescent="0.25">
      <c r="A8" t="s">
        <v>123</v>
      </c>
      <c r="B8">
        <v>7.9200000000000007E-2</v>
      </c>
      <c r="C8">
        <v>1E-4</v>
      </c>
      <c r="D8" s="1">
        <v>3.01</v>
      </c>
      <c r="E8" s="1">
        <v>2.98E-2</v>
      </c>
      <c r="F8" s="1">
        <v>1E-4</v>
      </c>
      <c r="G8" s="1">
        <v>100</v>
      </c>
      <c r="H8" s="1">
        <v>5</v>
      </c>
      <c r="I8" s="1">
        <f>'Count-&gt;Actual Activity'!F8</f>
        <v>0.51908176001497874</v>
      </c>
      <c r="J8" s="1">
        <f>'Count-&gt;Actual Activity'!G8</f>
        <v>0.12664377794807335</v>
      </c>
      <c r="K8" s="1">
        <v>5</v>
      </c>
      <c r="L8" s="1">
        <v>0.01</v>
      </c>
      <c r="M8" s="1"/>
      <c r="N8" s="1"/>
      <c r="O8" s="1"/>
      <c r="P8" s="1"/>
      <c r="Q8">
        <f t="shared" si="1"/>
        <v>0.10381635200299574</v>
      </c>
      <c r="R8">
        <f t="shared" si="2"/>
        <v>2.5329606610806438E-2</v>
      </c>
      <c r="S8">
        <f>B8*Parameters!$B$6</f>
        <v>27.062351729187554</v>
      </c>
      <c r="T8">
        <f>SQRT((C8/B8)^2+(Parameters!$C$6/Parameters!$B$6)^2)*'Bottle Results'!S8</f>
        <v>3.5637963826780028E-2</v>
      </c>
      <c r="U8">
        <f t="shared" si="3"/>
        <v>559.75558821771745</v>
      </c>
      <c r="W8">
        <f t="shared" si="0"/>
        <v>0.61638089312457389</v>
      </c>
    </row>
    <row r="9" spans="1:24" x14ac:dyDescent="0.25">
      <c r="A9" t="s">
        <v>124</v>
      </c>
      <c r="B9">
        <v>7.9200000000000007E-2</v>
      </c>
      <c r="C9">
        <v>1E-4</v>
      </c>
      <c r="D9" s="1">
        <v>3</v>
      </c>
      <c r="E9" s="1">
        <v>3.0099999999999998E-2</v>
      </c>
      <c r="F9" s="1">
        <v>1E-4</v>
      </c>
      <c r="G9" s="1">
        <v>100</v>
      </c>
      <c r="H9" s="1">
        <v>5</v>
      </c>
      <c r="I9" s="1">
        <f>'Count-&gt;Actual Activity'!F9</f>
        <v>0.46056427282953682</v>
      </c>
      <c r="J9" s="1">
        <f>'Count-&gt;Actual Activity'!G9</f>
        <v>0.1266443608170838</v>
      </c>
      <c r="K9" s="1">
        <v>5</v>
      </c>
      <c r="L9" s="1">
        <v>0.01</v>
      </c>
      <c r="M9" s="1"/>
      <c r="N9" s="1"/>
      <c r="O9" s="1"/>
      <c r="P9" s="1"/>
      <c r="Q9">
        <f t="shared" si="1"/>
        <v>9.2112854565907371E-2</v>
      </c>
      <c r="R9">
        <f t="shared" si="2"/>
        <v>2.5329542123429982E-2</v>
      </c>
      <c r="S9">
        <f>B9*Parameters!$B$6</f>
        <v>27.062351729187554</v>
      </c>
      <c r="T9">
        <f>SQRT((C9/B9)^2+(Parameters!$C$6/Parameters!$B$6)^2)*'Bottle Results'!S9</f>
        <v>3.5637963826780028E-2</v>
      </c>
      <c r="U9">
        <f t="shared" si="3"/>
        <v>593.05868015271824</v>
      </c>
      <c r="W9">
        <f t="shared" si="0"/>
        <v>0.65962730997040109</v>
      </c>
    </row>
    <row r="10" spans="1:24" x14ac:dyDescent="0.25">
      <c r="A10" t="s">
        <v>125</v>
      </c>
      <c r="B10">
        <v>7.9200000000000007E-2</v>
      </c>
      <c r="C10">
        <v>1E-4</v>
      </c>
      <c r="D10" s="1">
        <v>3</v>
      </c>
      <c r="E10" s="1">
        <v>3.0099999999999998E-2</v>
      </c>
      <c r="F10" s="1">
        <v>1E-4</v>
      </c>
      <c r="G10" s="1">
        <v>100</v>
      </c>
      <c r="H10" s="1">
        <v>5</v>
      </c>
      <c r="I10" s="1">
        <f>'Count-&gt;Actual Activity'!F10</f>
        <v>0.53605479171126302</v>
      </c>
      <c r="J10" s="1">
        <f>'Count-&gt;Actual Activity'!G10</f>
        <v>0.12664360893660437</v>
      </c>
      <c r="K10" s="1">
        <v>5</v>
      </c>
      <c r="L10" s="1">
        <v>0.01</v>
      </c>
      <c r="M10" s="1"/>
      <c r="N10" s="1"/>
      <c r="O10" s="1"/>
      <c r="P10" s="1"/>
      <c r="Q10">
        <f t="shared" si="1"/>
        <v>0.10721095834225261</v>
      </c>
      <c r="R10">
        <f t="shared" si="2"/>
        <v>2.5329629372295558E-2</v>
      </c>
      <c r="S10">
        <f>B10*Parameters!$B$6</f>
        <v>27.062351729187554</v>
      </c>
      <c r="T10">
        <f>SQRT((C10/B10)^2+(Parameters!$C$6/Parameters!$B$6)^2)*'Bottle Results'!S10</f>
        <v>3.5637963826780028E-2</v>
      </c>
      <c r="U10">
        <f t="shared" si="3"/>
        <v>542.89886694226891</v>
      </c>
      <c r="W10">
        <f t="shared" si="0"/>
        <v>0.60383724439357433</v>
      </c>
    </row>
    <row r="11" spans="1:24" x14ac:dyDescent="0.25">
      <c r="A11" t="s">
        <v>126</v>
      </c>
      <c r="B11">
        <v>0.158</v>
      </c>
      <c r="C11">
        <v>1E-3</v>
      </c>
      <c r="D11" s="1">
        <v>3</v>
      </c>
      <c r="E11" s="1">
        <v>2.98E-2</v>
      </c>
      <c r="F11" s="1">
        <v>1E-4</v>
      </c>
      <c r="G11" s="1">
        <v>100</v>
      </c>
      <c r="H11" s="1">
        <v>5</v>
      </c>
      <c r="I11" s="1">
        <f>'Count-&gt;Actual Activity'!F11</f>
        <v>0.95998586245099604</v>
      </c>
      <c r="J11" s="1">
        <f>'Count-&gt;Actual Activity'!G11</f>
        <v>0.12663939487912873</v>
      </c>
      <c r="K11" s="1">
        <v>5</v>
      </c>
      <c r="L11" s="1">
        <v>0.01</v>
      </c>
      <c r="M11" s="1"/>
      <c r="N11" s="1"/>
      <c r="O11" s="1"/>
      <c r="P11" s="1"/>
      <c r="Q11">
        <f t="shared" si="1"/>
        <v>0.19199717249019921</v>
      </c>
      <c r="R11">
        <f t="shared" si="2"/>
        <v>2.5330789665366785E-2</v>
      </c>
      <c r="S11">
        <f>B11*Parameters!$B$6</f>
        <v>53.988024914288303</v>
      </c>
      <c r="T11">
        <f>SQRT((C11/B11)^2+(Parameters!$C$6/Parameters!$B$6)^2)*'Bottle Results'!S11</f>
        <v>0.34229276393694419</v>
      </c>
      <c r="U11">
        <f t="shared" si="3"/>
        <v>1167.3928746734357</v>
      </c>
      <c r="W11">
        <f t="shared" si="0"/>
        <v>0.64437081594480439</v>
      </c>
    </row>
    <row r="12" spans="1:24" x14ac:dyDescent="0.25">
      <c r="A12" t="s">
        <v>127</v>
      </c>
      <c r="B12">
        <v>0.158</v>
      </c>
      <c r="C12">
        <v>1E-3</v>
      </c>
      <c r="D12" s="1">
        <v>3</v>
      </c>
      <c r="E12" s="1">
        <v>0.03</v>
      </c>
      <c r="F12" s="1">
        <v>1E-3</v>
      </c>
      <c r="G12" s="1">
        <v>100</v>
      </c>
      <c r="H12" s="1">
        <v>5</v>
      </c>
      <c r="I12" s="1">
        <f>'Count-&gt;Actual Activity'!F12</f>
        <v>1.0031092046095762</v>
      </c>
      <c r="J12" s="1">
        <f>'Count-&gt;Actual Activity'!G12</f>
        <v>0.12663896700104199</v>
      </c>
      <c r="K12" s="1">
        <v>5</v>
      </c>
      <c r="L12" s="1">
        <v>0.01</v>
      </c>
      <c r="M12" s="1"/>
      <c r="N12" s="1"/>
      <c r="O12" s="1"/>
      <c r="P12" s="1"/>
      <c r="Q12">
        <f t="shared" si="1"/>
        <v>0.20062184092191523</v>
      </c>
      <c r="R12">
        <f t="shared" si="2"/>
        <v>2.5330971458194407E-2</v>
      </c>
      <c r="S12">
        <f>B12*Parameters!$B$6</f>
        <v>53.988024914288303</v>
      </c>
      <c r="T12">
        <f>SQRT((C12/B12)^2+(Parameters!$C$6/Parameters!$B$6)^2)*'Bottle Results'!S12</f>
        <v>0.34229276393694419</v>
      </c>
      <c r="U12">
        <f t="shared" si="3"/>
        <v>1130.8613607365594</v>
      </c>
      <c r="W12">
        <f t="shared" si="0"/>
        <v>0.62839566507494282</v>
      </c>
    </row>
    <row r="13" spans="1:24" x14ac:dyDescent="0.25">
      <c r="A13" t="s">
        <v>128</v>
      </c>
      <c r="B13">
        <v>0.158</v>
      </c>
      <c r="C13">
        <v>1E-3</v>
      </c>
      <c r="D13" s="1">
        <v>2.99</v>
      </c>
      <c r="E13" s="1">
        <v>2.9600000000000001E-2</v>
      </c>
      <c r="F13" s="1">
        <v>1E-4</v>
      </c>
      <c r="G13" s="1">
        <v>100</v>
      </c>
      <c r="H13" s="1">
        <v>5</v>
      </c>
      <c r="I13" s="1">
        <f>'Count-&gt;Actual Activity'!F13</f>
        <v>0.90738920027588443</v>
      </c>
      <c r="J13" s="1">
        <f>'Count-&gt;Actual Activity'!G13</f>
        <v>0.12663991694992394</v>
      </c>
      <c r="K13" s="1">
        <v>5</v>
      </c>
      <c r="L13" s="1">
        <v>0.01</v>
      </c>
      <c r="M13" s="1"/>
      <c r="N13" s="1"/>
      <c r="O13" s="1"/>
      <c r="P13" s="1"/>
      <c r="Q13">
        <f t="shared" si="1"/>
        <v>0.18147784005517689</v>
      </c>
      <c r="R13">
        <f t="shared" si="2"/>
        <v>2.5330583874618243E-2</v>
      </c>
      <c r="S13">
        <f>B13*Parameters!$B$6</f>
        <v>53.988024914288303</v>
      </c>
      <c r="T13">
        <f>SQRT((C13/B13)^2+(Parameters!$C$6/Parameters!$B$6)^2)*'Bottle Results'!S13</f>
        <v>0.34229276393694419</v>
      </c>
      <c r="U13">
        <f t="shared" si="3"/>
        <v>1210.8189496206287</v>
      </c>
      <c r="W13">
        <f t="shared" si="0"/>
        <v>0.66385538210873207</v>
      </c>
    </row>
    <row r="14" spans="1:24" x14ac:dyDescent="0.25">
      <c r="A14" t="s">
        <v>129</v>
      </c>
      <c r="B14">
        <v>0.39600000000000002</v>
      </c>
      <c r="C14">
        <v>1E-3</v>
      </c>
      <c r="D14" s="1">
        <v>2.99</v>
      </c>
      <c r="E14" s="1">
        <v>3.0300000000000001E-2</v>
      </c>
      <c r="F14" s="1">
        <v>1E-4</v>
      </c>
      <c r="G14" s="1">
        <v>100</v>
      </c>
      <c r="H14" s="1">
        <v>5</v>
      </c>
      <c r="I14" s="1">
        <f>'Count-&gt;Actual Activity'!F14</f>
        <v>2.2028657125364091</v>
      </c>
      <c r="J14" s="1">
        <f>'Count-&gt;Actual Activity'!G14</f>
        <v>0.12662712102417797</v>
      </c>
      <c r="K14" s="1">
        <v>5</v>
      </c>
      <c r="L14" s="1">
        <v>0.01</v>
      </c>
      <c r="M14" s="1"/>
      <c r="N14" s="1"/>
      <c r="O14" s="1"/>
      <c r="P14" s="1"/>
      <c r="Q14">
        <f t="shared" si="1"/>
        <v>0.4405731425072818</v>
      </c>
      <c r="R14">
        <f t="shared" si="2"/>
        <v>2.5340748409044031E-2</v>
      </c>
      <c r="S14">
        <f>B14*Parameters!$B$6</f>
        <v>135.31175864593777</v>
      </c>
      <c r="T14">
        <f>SQRT((C14/B14)^2+(Parameters!$C$6/Parameters!$B$6)^2)*'Bottle Results'!S14</f>
        <v>0.34542569907599352</v>
      </c>
      <c r="U14">
        <f t="shared" si="3"/>
        <v>3011.6978348253988</v>
      </c>
      <c r="W14">
        <f t="shared" si="0"/>
        <v>0.67440143641905992</v>
      </c>
    </row>
    <row r="15" spans="1:24" x14ac:dyDescent="0.25">
      <c r="A15" t="s">
        <v>130</v>
      </c>
      <c r="B15">
        <v>0.39600000000000002</v>
      </c>
      <c r="C15">
        <v>1E-3</v>
      </c>
      <c r="D15" s="1">
        <v>3</v>
      </c>
      <c r="E15" s="1">
        <v>3.1099999999999999E-2</v>
      </c>
      <c r="F15" s="1">
        <v>1E-4</v>
      </c>
      <c r="G15" s="1">
        <v>100</v>
      </c>
      <c r="H15" s="1">
        <v>5</v>
      </c>
      <c r="I15" s="1">
        <f>'Count-&gt;Actual Activity'!F15</f>
        <v>2.1216517294780335</v>
      </c>
      <c r="J15" s="1">
        <f>'Count-&gt;Actual Activity'!G15</f>
        <v>0.12662791935451734</v>
      </c>
      <c r="K15" s="1">
        <v>5</v>
      </c>
      <c r="L15" s="1">
        <v>0.01</v>
      </c>
      <c r="M15" s="1"/>
      <c r="N15" s="1"/>
      <c r="O15" s="1"/>
      <c r="P15" s="1"/>
      <c r="Q15">
        <f t="shared" si="1"/>
        <v>0.4243303458956067</v>
      </c>
      <c r="R15">
        <f t="shared" si="2"/>
        <v>2.533979919754609E-2</v>
      </c>
      <c r="S15">
        <f>B15*Parameters!$B$6</f>
        <v>135.31175864593777</v>
      </c>
      <c r="T15">
        <f>SQRT((C15/B15)^2+(Parameters!$C$6/Parameters!$B$6)^2)*'Bottle Results'!S15</f>
        <v>0.34542569907599352</v>
      </c>
      <c r="U15">
        <f t="shared" si="3"/>
        <v>2986.4541497227369</v>
      </c>
      <c r="W15">
        <f t="shared" si="0"/>
        <v>0.68640541654186416</v>
      </c>
    </row>
    <row r="16" spans="1:24" x14ac:dyDescent="0.25">
      <c r="A16" t="s">
        <v>131</v>
      </c>
      <c r="B16">
        <v>0.39600000000000002</v>
      </c>
      <c r="C16">
        <v>1E-3</v>
      </c>
      <c r="D16" s="1">
        <v>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2.3594715340596766</v>
      </c>
      <c r="J16" s="1">
        <f>'Count-&gt;Actual Activity'!G16</f>
        <v>0.12662558304982433</v>
      </c>
      <c r="K16" s="1">
        <v>5</v>
      </c>
      <c r="L16" s="1">
        <v>0.01</v>
      </c>
      <c r="M16" s="1"/>
      <c r="N16" s="1"/>
      <c r="O16" s="1"/>
      <c r="P16" s="1"/>
      <c r="Q16">
        <f t="shared" si="1"/>
        <v>0.47189430681193534</v>
      </c>
      <c r="R16">
        <f t="shared" si="2"/>
        <v>2.5342696546648787E-2</v>
      </c>
      <c r="S16">
        <f>B16*Parameters!$B$6</f>
        <v>135.31175864593777</v>
      </c>
      <c r="T16">
        <f>SQRT((C16/B16)^2+(Parameters!$C$6/Parameters!$B$6)^2)*'Bottle Results'!S16</f>
        <v>0.34542569907599352</v>
      </c>
      <c r="U16">
        <f t="shared" si="3"/>
        <v>3007.5879851448549</v>
      </c>
      <c r="W16">
        <f t="shared" si="0"/>
        <v>0.65125402881894912</v>
      </c>
    </row>
    <row r="17" spans="1:23" x14ac:dyDescent="0.25">
      <c r="A17" t="s">
        <v>132</v>
      </c>
      <c r="B17">
        <v>0.79200000000000004</v>
      </c>
      <c r="C17">
        <v>1E-3</v>
      </c>
      <c r="D17" s="1">
        <v>3</v>
      </c>
      <c r="E17" s="1">
        <v>2.9700000000000001E-2</v>
      </c>
      <c r="F17" s="1">
        <v>1E-4</v>
      </c>
      <c r="G17" s="1">
        <v>100</v>
      </c>
      <c r="H17" s="1">
        <v>5</v>
      </c>
      <c r="I17" s="1">
        <f>'Count-&gt;Actual Activity'!F17</f>
        <v>4.7210912698472178</v>
      </c>
      <c r="J17" s="1">
        <f>'Count-&gt;Actual Activity'!G17</f>
        <v>0.12660262271659978</v>
      </c>
      <c r="K17" s="1">
        <v>5</v>
      </c>
      <c r="L17" s="1">
        <v>0.01</v>
      </c>
      <c r="Q17">
        <f t="shared" si="1"/>
        <v>0.94421825396944359</v>
      </c>
      <c r="R17">
        <f t="shared" si="2"/>
        <v>2.5390847870706969E-2</v>
      </c>
      <c r="S17">
        <f>B17*Parameters!$B$6</f>
        <v>270.62351729187554</v>
      </c>
      <c r="T17">
        <f>SQRT((C17/B17)^2+(Parameters!$C$6/Parameters!$B$6)^2)*'Bottle Results'!S17</f>
        <v>0.35637963826780028</v>
      </c>
      <c r="U17">
        <f t="shared" si="3"/>
        <v>5932.7168988192316</v>
      </c>
      <c r="W17">
        <f t="shared" si="0"/>
        <v>0.65109526939187767</v>
      </c>
    </row>
    <row r="18" spans="1:23" x14ac:dyDescent="0.25">
      <c r="A18" t="s">
        <v>133</v>
      </c>
      <c r="B18">
        <v>0.79200000000000004</v>
      </c>
      <c r="C18">
        <v>1E-3</v>
      </c>
      <c r="D18" s="1">
        <v>2.99</v>
      </c>
      <c r="E18" s="1">
        <v>3.0300000000000001E-2</v>
      </c>
      <c r="F18" s="1">
        <v>1E-4</v>
      </c>
      <c r="G18" s="1">
        <v>100</v>
      </c>
      <c r="H18" s="1">
        <v>5</v>
      </c>
      <c r="I18" s="1">
        <f>'Count-&gt;Actual Activity'!F18</f>
        <v>4.2748584249019066</v>
      </c>
      <c r="J18" s="1">
        <f>'Count-&gt;Actual Activity'!G18</f>
        <v>0.12660692771855298</v>
      </c>
      <c r="K18" s="1">
        <v>5</v>
      </c>
      <c r="L18" s="1">
        <v>0.01</v>
      </c>
      <c r="Q18">
        <f t="shared" si="1"/>
        <v>0.85497168498038134</v>
      </c>
      <c r="R18">
        <f t="shared" si="2"/>
        <v>2.5379055777977805E-2</v>
      </c>
      <c r="S18">
        <f>B18*Parameters!$B$6</f>
        <v>270.62351729187554</v>
      </c>
      <c r="T18">
        <f>SQRT((C18/B18)^2+(Parameters!$C$6/Parameters!$B$6)^2)*'Bottle Results'!S18</f>
        <v>0.35637963826780028</v>
      </c>
      <c r="U18">
        <f t="shared" si="3"/>
        <v>6109.7804882454584</v>
      </c>
      <c r="W18">
        <f t="shared" si="0"/>
        <v>0.6840733970439572</v>
      </c>
    </row>
    <row r="19" spans="1:23" x14ac:dyDescent="0.25">
      <c r="A19" t="s">
        <v>134</v>
      </c>
      <c r="B19">
        <v>0.79200000000000004</v>
      </c>
      <c r="C19">
        <v>1E-3</v>
      </c>
      <c r="D19" s="1">
        <v>2.99</v>
      </c>
      <c r="E19" s="1">
        <v>3.0099999999999998E-2</v>
      </c>
      <c r="F19" s="1">
        <v>1E-4</v>
      </c>
      <c r="G19" s="1">
        <v>100</v>
      </c>
      <c r="H19" s="1">
        <v>5</v>
      </c>
      <c r="I19" s="1">
        <f>'Count-&gt;Actual Activity'!F19</f>
        <v>4.6129375329918325</v>
      </c>
      <c r="J19" s="1">
        <f>'Count-&gt;Actual Activity'!G19</f>
        <v>0.12660366469355971</v>
      </c>
      <c r="K19" s="1">
        <v>5</v>
      </c>
      <c r="L19" s="1">
        <v>0.01</v>
      </c>
      <c r="Q19">
        <f t="shared" si="1"/>
        <v>0.92258750659836652</v>
      </c>
      <c r="R19">
        <f t="shared" si="2"/>
        <v>2.5387874810288816E-2</v>
      </c>
      <c r="S19">
        <f>B19*Parameters!$B$6</f>
        <v>270.62351729187554</v>
      </c>
      <c r="T19">
        <f>SQRT((C19/B19)^2+(Parameters!$C$6/Parameters!$B$6)^2)*'Bottle Results'!S19</f>
        <v>0.35637963826780028</v>
      </c>
      <c r="U19">
        <f t="shared" si="3"/>
        <v>5925.7397552172388</v>
      </c>
      <c r="W19">
        <f t="shared" si="0"/>
        <v>0.65908819904837446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4" sqref="C4"/>
    </sheetView>
  </sheetViews>
  <sheetFormatPr defaultRowHeight="15" x14ac:dyDescent="0.25"/>
  <sheetData>
    <row r="1" spans="1:10" x14ac:dyDescent="0.25">
      <c r="A1" t="s">
        <v>15</v>
      </c>
      <c r="B1" t="s">
        <v>30</v>
      </c>
      <c r="C1" t="s">
        <v>136</v>
      </c>
      <c r="D1" t="s">
        <v>32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  <row r="2" spans="1:10" x14ac:dyDescent="0.25">
      <c r="A2">
        <v>0</v>
      </c>
      <c r="B2">
        <f>AVERAGE('Bottle Results'!Q2:Q4)</f>
        <v>2.9654729401366282E-2</v>
      </c>
      <c r="C2">
        <f>_xlfn.STDEV.S('Bottle Results'!Q2:Q4)</f>
        <v>5.0023217738586305E-3</v>
      </c>
      <c r="D2">
        <f>AVERAGE('Bottle Results'!U2:U4)</f>
        <v>-97.998300490345812</v>
      </c>
      <c r="E2">
        <f>_xlfn.STDEV.S('Bottle Results'!U2:U4)</f>
        <v>14.487273821731298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3</v>
      </c>
      <c r="J2">
        <f>_xlfn.STDEV.S('Bottle Results'!D2:D4)</f>
        <v>0</v>
      </c>
    </row>
    <row r="3" spans="1:10" x14ac:dyDescent="0.25">
      <c r="A3">
        <v>10</v>
      </c>
      <c r="B3">
        <f>AVERAGE('Bottle Results'!Q5:Q7)</f>
        <v>4.009511750291736E-2</v>
      </c>
      <c r="C3">
        <f>_xlfn.STDEV.S('Bottle Results'!Q5:Q7)</f>
        <v>7.7583980441403762E-4</v>
      </c>
      <c r="D3">
        <f>AVERAGE('Bottle Results'!U5:U7)</f>
        <v>45.81678672857678</v>
      </c>
      <c r="E3">
        <f>_xlfn.STDEV.S('Bottle Results'!U5:U7)</f>
        <v>2.8595454271303784</v>
      </c>
      <c r="F3">
        <f>AVERAGE('Bottle Results'!S5:S7)</f>
        <v>5.3988024914288308</v>
      </c>
      <c r="G3">
        <f>AVERAGE('Bottle Results'!W5:W7)</f>
        <v>0.25733312958618892</v>
      </c>
      <c r="H3">
        <f>_xlfn.STDEV.S('Bottle Results'!W5:W7)</f>
        <v>1.4370590619785828E-2</v>
      </c>
      <c r="I3">
        <f>AVERAGE('Bottle Results'!D5:D7)</f>
        <v>3</v>
      </c>
      <c r="J3">
        <f>_xlfn.STDEV.S('Bottle Results'!D5:D7)</f>
        <v>0</v>
      </c>
    </row>
    <row r="4" spans="1:10" x14ac:dyDescent="0.25">
      <c r="A4">
        <v>50</v>
      </c>
      <c r="B4">
        <f>AVERAGE('Bottle Results'!Q8:Q10)</f>
        <v>0.1010467216370519</v>
      </c>
      <c r="C4">
        <f>_xlfn.STDEV.S('Bottle Results'!Q8:Q10)</f>
        <v>7.9209420956910942E-3</v>
      </c>
      <c r="D4">
        <f>AVERAGE('Bottle Results'!U8:U10)</f>
        <v>565.23771177090157</v>
      </c>
      <c r="E4">
        <f>_xlfn.STDEV.S('Bottle Results'!U8:U10)</f>
        <v>25.525320258834629</v>
      </c>
      <c r="F4">
        <f>AVERAGE('Bottle Results'!S8:S10)</f>
        <v>27.062351729187554</v>
      </c>
      <c r="G4">
        <f>AVERAGE('Bottle Results'!W8:W10)</f>
        <v>0.62661514916284977</v>
      </c>
      <c r="H4">
        <f>_xlfn.STDEV.S('Bottle Results'!W8:W10)</f>
        <v>2.92692304606629E-2</v>
      </c>
      <c r="I4">
        <f>AVERAGE('Bottle Results'!D8:D10)</f>
        <v>3.0033333333333334</v>
      </c>
      <c r="J4">
        <f>_xlfn.STDEV.S('Bottle Results'!D8:D10)</f>
        <v>5.7735026918961348E-3</v>
      </c>
    </row>
    <row r="5" spans="1:10" x14ac:dyDescent="0.25">
      <c r="A5">
        <v>100</v>
      </c>
      <c r="B5">
        <f>AVERAGE('Bottle Results'!Q11:Q13)</f>
        <v>0.19136561782243044</v>
      </c>
      <c r="C5">
        <f>_xlfn.STDEV.S('Bottle Results'!Q11:Q13)</f>
        <v>9.5876137943810072E-3</v>
      </c>
      <c r="D5">
        <f>AVERAGE('Bottle Results'!U11:U13)</f>
        <v>1169.6910616768746</v>
      </c>
      <c r="E5">
        <f>_xlfn.STDEV.S('Bottle Results'!U11:U13)</f>
        <v>40.028305643201321</v>
      </c>
      <c r="F5">
        <f>AVERAGE('Bottle Results'!S11:S13)</f>
        <v>53.988024914288303</v>
      </c>
      <c r="G5">
        <f>AVERAGE('Bottle Results'!W11:W13)</f>
        <v>0.64554062104282639</v>
      </c>
      <c r="H5">
        <f>_xlfn.STDEV.S('Bottle Results'!W11:W13)</f>
        <v>1.775877856173165E-2</v>
      </c>
      <c r="I5">
        <f>AVERAGE('Bottle Results'!D11:D13)</f>
        <v>2.9966666666666666</v>
      </c>
      <c r="J5">
        <f>_xlfn.STDEV.S('Bottle Results'!D3:D11)</f>
        <v>3.3333333333332624E-3</v>
      </c>
    </row>
    <row r="6" spans="1:10" x14ac:dyDescent="0.25">
      <c r="A6">
        <v>250</v>
      </c>
      <c r="B6">
        <f>AVERAGE('Bottle Results'!Q14:Q16)</f>
        <v>0.44559926507160802</v>
      </c>
      <c r="C6">
        <f>_xlfn.STDEV.S('Bottle Results'!Q14:Q16)</f>
        <v>2.4177035085721967E-2</v>
      </c>
      <c r="D6">
        <f>AVERAGE('Bottle Results'!U14:U16)</f>
        <v>3001.9133232309973</v>
      </c>
      <c r="E6">
        <f>_xlfn.STDEV.S('Bottle Results'!U14:U16)</f>
        <v>13.544823744443155</v>
      </c>
      <c r="F6">
        <f>AVERAGE('Bottle Results'!S14:S16)</f>
        <v>135.31175864593777</v>
      </c>
      <c r="G6">
        <f>AVERAGE('Bottle Results'!W14:W16)</f>
        <v>0.67068696059329103</v>
      </c>
      <c r="H6">
        <f>_xlfn.STDEV.S('Bottle Results'!W14:W16)</f>
        <v>1.7867652691577633E-2</v>
      </c>
      <c r="I6">
        <f>AVERAGE('Bottle Results'!D14:D16)</f>
        <v>2.9966666666666666</v>
      </c>
      <c r="J6">
        <f>_xlfn.STDEV.S('Bottle Results'!D14:D16)</f>
        <v>5.7735026918961348E-3</v>
      </c>
    </row>
    <row r="7" spans="1:10" x14ac:dyDescent="0.25">
      <c r="A7">
        <v>500</v>
      </c>
      <c r="B7">
        <f>AVERAGE('Bottle Results'!Q17:Q19)</f>
        <v>0.90725914851606382</v>
      </c>
      <c r="C7">
        <f>_xlfn.STDEV.S('Bottle Results'!Q17:Q19)</f>
        <v>4.6555949568281095E-2</v>
      </c>
      <c r="D7">
        <f>AVERAGE('Bottle Results'!U17:U19)</f>
        <v>5989.412380760642</v>
      </c>
      <c r="E7">
        <f>_xlfn.STDEV.S('Bottle Results'!U17:U19)</f>
        <v>104.3001970650956</v>
      </c>
      <c r="F7">
        <f>AVERAGE('Bottle Results'!S17:S19)</f>
        <v>270.62351729187554</v>
      </c>
      <c r="G7">
        <f>AVERAGE('Bottle Results'!W17:W19)</f>
        <v>0.66475228849473644</v>
      </c>
      <c r="H7">
        <f>_xlfn.STDEV.S('Bottle Results'!W17:W19)</f>
        <v>1.7203216495804061E-2</v>
      </c>
      <c r="I7">
        <f>AVERAGE('Bottle Results'!D17:D19)</f>
        <v>2.9933333333333336</v>
      </c>
      <c r="J7">
        <f>_xlfn.STDEV.S('Bottle Results'!D17:D19)</f>
        <v>5.7735026918961348E-3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2016-05-23T14:01:30Z</dcterms:modified>
</cp:coreProperties>
</file>