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5\"/>
    </mc:Choice>
  </mc:AlternateContent>
  <bookViews>
    <workbookView xWindow="0" yWindow="0" windowWidth="7470" windowHeight="12285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2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/>
  <c r="F6" i="2"/>
  <c r="G6" i="2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F17" i="2"/>
  <c r="G17" i="2"/>
  <c r="F18" i="2"/>
  <c r="G18" i="2"/>
  <c r="F19" i="2"/>
  <c r="G19" i="2" s="1"/>
  <c r="F2" i="2"/>
  <c r="G2" i="2"/>
  <c r="L10" i="7"/>
  <c r="K9" i="7"/>
  <c r="G9" i="7"/>
  <c r="D9" i="7"/>
  <c r="L9" i="7" s="1"/>
  <c r="C9" i="7"/>
  <c r="E9" i="7" s="1"/>
  <c r="K8" i="7"/>
  <c r="I8" i="7"/>
  <c r="J8" i="7" s="1"/>
  <c r="H8" i="7"/>
  <c r="E8" i="7"/>
  <c r="D8" i="7"/>
  <c r="L8" i="7" s="1"/>
  <c r="L7" i="7"/>
  <c r="K7" i="7"/>
  <c r="I7" i="7"/>
  <c r="E7" i="7"/>
  <c r="D7" i="7"/>
  <c r="L6" i="7"/>
  <c r="K6" i="7"/>
  <c r="H6" i="7"/>
  <c r="I6" i="7" s="1"/>
  <c r="J6" i="7" s="1"/>
  <c r="E6" i="7"/>
  <c r="D6" i="7"/>
  <c r="L5" i="7"/>
  <c r="K5" i="7"/>
  <c r="I5" i="7"/>
  <c r="J5" i="7" s="1"/>
  <c r="H5" i="7"/>
  <c r="E5" i="7"/>
  <c r="D5" i="7"/>
  <c r="K4" i="7"/>
  <c r="H4" i="7"/>
  <c r="I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7" i="7" l="1"/>
  <c r="J3" i="7"/>
  <c r="J4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7" i="5" l="1"/>
  <c r="R4" i="5"/>
  <c r="R14" i="5"/>
  <c r="R16" i="5"/>
  <c r="R5" i="5"/>
  <c r="R18" i="5"/>
  <c r="R13" i="5"/>
  <c r="R15" i="5"/>
  <c r="R3" i="5"/>
  <c r="R6" i="5"/>
  <c r="R19" i="5"/>
  <c r="R9" i="5"/>
  <c r="R17" i="5"/>
  <c r="R12" i="5"/>
  <c r="R11" i="5"/>
  <c r="W4" i="5"/>
  <c r="U5" i="5"/>
  <c r="W15" i="5"/>
  <c r="B7" i="8"/>
  <c r="C7" i="8"/>
  <c r="B4" i="8"/>
  <c r="C4" i="8"/>
  <c r="U13" i="5"/>
  <c r="W12" i="5"/>
  <c r="H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G5" i="8" l="1"/>
  <c r="D3" i="8"/>
  <c r="R2" i="5"/>
  <c r="G7" i="8"/>
  <c r="H7" i="8"/>
  <c r="G3" i="8"/>
  <c r="G6" i="8"/>
  <c r="H6" i="8"/>
  <c r="G4" i="8"/>
  <c r="H4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<sst xmlns="http://schemas.openxmlformats.org/spreadsheetml/2006/main" count="320" uniqueCount="147">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</sst>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0" fontId="0" fillId="0" borderId="0" xfId="0" applyBorder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0944"/>
        <c:axId val="507158984"/>
      </c:scatterChart>
      <c:valAx>
        <c:axId val="50716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158984"/>
        <c:crosses val="autoZero"/>
        <c:crossBetween val="midCat"/>
      </c:valAx>
      <c:valAx>
        <c:axId val="50715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716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8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19"/>
      <c r="U16" s="19"/>
      <c r="V16" s="8"/>
      <c r="W16" s="8"/>
      <c r="X16" s="19"/>
      <c r="Y16" s="19"/>
      <c r="Z16" s="19"/>
      <c r="AA16" s="19"/>
      <c r="AB16" s="19"/>
      <c r="AC16" s="19"/>
      <c r="AD16" s="19"/>
      <c r="AE16" s="19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19"/>
      <c r="U17" s="19"/>
      <c r="V17" s="7"/>
      <c r="W17" s="7"/>
      <c r="X17" s="19"/>
      <c r="Y17" s="19"/>
      <c r="Z17" s="19"/>
      <c r="AA17" s="19"/>
      <c r="AB17" s="19"/>
      <c r="AC17" s="19"/>
      <c r="AD17" s="19"/>
      <c r="AE17" s="19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19"/>
      <c r="U18" s="19"/>
      <c r="V18" s="7"/>
      <c r="W18" s="7"/>
      <c r="X18" s="19"/>
      <c r="Y18" s="19"/>
      <c r="Z18" s="19"/>
      <c r="AA18" s="19"/>
      <c r="AB18" s="19"/>
      <c r="AC18" s="19"/>
      <c r="AD18" s="19"/>
      <c r="AE18" s="19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19"/>
      <c r="U19" s="19"/>
      <c r="V19" s="7"/>
      <c r="W19" s="7"/>
      <c r="X19" s="19"/>
      <c r="Y19" s="19"/>
      <c r="Z19" s="19"/>
      <c r="AA19" s="19"/>
      <c r="AB19" s="19"/>
      <c r="AC19" s="19"/>
      <c r="AD19" s="19"/>
      <c r="AE19" s="19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19"/>
      <c r="U20" s="19"/>
      <c r="V20" s="7"/>
      <c r="W20" s="7"/>
      <c r="X20" s="19"/>
      <c r="Y20" s="19"/>
      <c r="Z20" s="19"/>
      <c r="AA20" s="19"/>
      <c r="AB20" s="19"/>
      <c r="AC20" s="19"/>
      <c r="AD20" s="19"/>
      <c r="AE20" s="19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19"/>
      <c r="U21" s="19"/>
      <c r="V21" s="7"/>
      <c r="W21" s="7"/>
      <c r="X21" s="19"/>
      <c r="Y21" s="19"/>
      <c r="Z21" s="19"/>
      <c r="AA21" s="19"/>
      <c r="AB21" s="19"/>
      <c r="AC21" s="19"/>
      <c r="AD21" s="19"/>
      <c r="AE21" s="19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19"/>
      <c r="U24" s="19"/>
      <c r="V24" s="13"/>
      <c r="W24" s="13"/>
      <c r="X24" s="13"/>
      <c r="Y24" s="13"/>
      <c r="Z24" s="13"/>
      <c r="AA24" s="13"/>
      <c r="AB24" s="19"/>
      <c r="AC24" s="19"/>
      <c r="AD24" s="19"/>
      <c r="AE24" s="19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19"/>
      <c r="U25" s="19"/>
      <c r="V25" s="7"/>
      <c r="W25" s="7"/>
      <c r="X25" s="7"/>
      <c r="Y25" s="7"/>
      <c r="Z25" s="7"/>
      <c r="AA25" s="7"/>
      <c r="AB25" s="19"/>
      <c r="AC25" s="19"/>
      <c r="AD25" s="19"/>
      <c r="AE25" s="19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19"/>
      <c r="U26" s="19"/>
      <c r="V26" s="7"/>
      <c r="W26" s="7"/>
      <c r="X26" s="7"/>
      <c r="Y26" s="7"/>
      <c r="Z26" s="7"/>
      <c r="AA26" s="7"/>
      <c r="AB26" s="19"/>
      <c r="AC26" s="19"/>
      <c r="AD26" s="19"/>
      <c r="AE26" s="19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19"/>
      <c r="U27" s="19"/>
      <c r="V27" s="7"/>
      <c r="W27" s="7"/>
      <c r="X27" s="7"/>
      <c r="Y27" s="7"/>
      <c r="Z27" s="7"/>
      <c r="AA27" s="7"/>
      <c r="AB27" s="19"/>
      <c r="AC27" s="19"/>
      <c r="AD27" s="19"/>
      <c r="AE27" s="19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19"/>
      <c r="U29" s="19"/>
      <c r="V29" s="13"/>
      <c r="W29" s="13"/>
      <c r="X29" s="13"/>
      <c r="Y29" s="13"/>
      <c r="Z29" s="13"/>
      <c r="AA29" s="13"/>
      <c r="AB29" s="13"/>
      <c r="AC29" s="13"/>
      <c r="AD29" s="13"/>
      <c r="AE29" s="19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19"/>
      <c r="U30" s="19"/>
      <c r="V30" s="7"/>
      <c r="W30" s="7"/>
      <c r="X30" s="7"/>
      <c r="Y30" s="7"/>
      <c r="Z30" s="7"/>
      <c r="AA30" s="7"/>
      <c r="AB30" s="7"/>
      <c r="AC30" s="7"/>
      <c r="AD30" s="7"/>
      <c r="AE30" s="19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19"/>
      <c r="V31" s="7"/>
      <c r="W31" s="7"/>
      <c r="X31" s="7"/>
      <c r="Y31" s="7"/>
      <c r="Z31" s="7"/>
      <c r="AA31" s="7"/>
      <c r="AB31" s="7"/>
      <c r="AC31" s="7"/>
      <c r="AD31" s="7"/>
      <c r="AE31" s="19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19"/>
      <c r="U37" s="19"/>
      <c r="V37" s="13"/>
      <c r="W37" s="13"/>
      <c r="X37" s="13"/>
      <c r="Y37" s="19"/>
      <c r="Z37" s="19"/>
      <c r="AA37" s="19"/>
      <c r="AB37" s="19"/>
      <c r="AC37" s="19"/>
      <c r="AD37" s="19"/>
      <c r="AE37" s="19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19"/>
      <c r="U38" s="19"/>
      <c r="V38" s="7"/>
      <c r="W38" s="7"/>
      <c r="X38" s="7"/>
      <c r="Y38" s="19"/>
      <c r="Z38" s="19"/>
      <c r="AA38" s="19"/>
      <c r="AB38" s="19"/>
      <c r="AC38" s="19"/>
      <c r="AD38" s="19"/>
      <c r="AE38" s="19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19"/>
      <c r="U39" s="19"/>
      <c r="V39" s="7"/>
      <c r="W39" s="7"/>
      <c r="X39" s="7"/>
      <c r="Y39" s="19"/>
      <c r="Z39" s="19"/>
      <c r="AA39" s="19"/>
      <c r="AB39" s="19"/>
      <c r="AC39" s="19"/>
      <c r="AD39" s="19"/>
      <c r="AE39" s="19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19"/>
      <c r="U40" s="19"/>
      <c r="V40" s="7"/>
      <c r="W40" s="7"/>
      <c r="X40" s="7"/>
      <c r="Y40" s="19"/>
      <c r="Z40" s="19"/>
      <c r="AA40" s="19"/>
      <c r="AB40" s="19"/>
      <c r="AC40" s="19"/>
      <c r="AD40" s="19"/>
      <c r="AE40" s="19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19"/>
      <c r="U41" s="19"/>
      <c r="V41" s="7"/>
      <c r="W41" s="7"/>
      <c r="X41" s="7"/>
      <c r="Y41" s="19"/>
      <c r="Z41" s="19"/>
      <c r="AA41" s="19"/>
      <c r="AB41" s="19"/>
      <c r="AC41" s="19"/>
      <c r="AD41" s="19"/>
      <c r="AE41" s="19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19"/>
      <c r="U42" s="19"/>
      <c r="V42" s="7"/>
      <c r="W42" s="7"/>
      <c r="X42" s="7"/>
      <c r="Y42" s="19"/>
      <c r="Z42" s="19"/>
      <c r="AA42" s="19"/>
      <c r="AB42" s="19"/>
      <c r="AC42" s="19"/>
      <c r="AD42" s="19"/>
      <c r="AE42" s="19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19"/>
      <c r="P43" s="19"/>
      <c r="Q43" s="19"/>
      <c r="R43" s="19"/>
      <c r="S43" s="19"/>
      <c r="T43" s="19"/>
      <c r="U43" s="19"/>
      <c r="V43" s="7"/>
      <c r="W43" s="7"/>
      <c r="X43" s="7"/>
      <c r="Y43" s="19"/>
      <c r="Z43" s="19"/>
      <c r="AA43" s="19"/>
      <c r="AB43" s="19"/>
      <c r="AC43" s="19"/>
      <c r="AD43" s="19"/>
      <c r="AE43" s="19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5"/>
      <c r="L44" s="25"/>
      <c r="M44" s="25"/>
      <c r="N44" s="25"/>
      <c r="V44" s="25"/>
      <c r="W44" s="25"/>
      <c r="X44" s="25"/>
    </row>
    <row r="45" spans="1:31" x14ac:dyDescent="0.25">
      <c r="A45" s="14" t="s">
        <v>82</v>
      </c>
      <c r="J45" s="24"/>
      <c r="K45" s="7"/>
      <c r="L45" s="7"/>
      <c r="M45" s="7"/>
      <c r="N45" s="7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4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4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x14ac:dyDescent="0.2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x14ac:dyDescent="0.2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x14ac:dyDescent="0.2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x14ac:dyDescent="0.2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customHeight="1" thickBot="1" x14ac:dyDescent="0.3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4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x14ac:dyDescent="0.2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x14ac:dyDescent="0.2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customHeight="1" thickBot="1" x14ac:dyDescent="0.3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x14ac:dyDescent="0.2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5.75" customHeight="1" thickBot="1" x14ac:dyDescent="0.3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4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42460.505555555559</v>
      </c>
      <c r="B2" t="s">
        <v>117</v>
      </c>
      <c r="C2">
        <v>64.400000000000006</v>
      </c>
      <c r="D2">
        <v>7.88</v>
      </c>
      <c r="E2">
        <v>0.14000000000000001</v>
      </c>
      <c r="F2">
        <v>372.77</v>
      </c>
    </row>
    <row r="3" spans="1:6" x14ac:dyDescent="0.25">
      <c r="A3" s="17">
        <v>42459.724305555559</v>
      </c>
      <c r="B3" t="s">
        <v>117</v>
      </c>
      <c r="C3">
        <v>67.599999999999994</v>
      </c>
      <c r="D3">
        <v>7.69</v>
      </c>
      <c r="E3">
        <v>0.12</v>
      </c>
      <c r="F3">
        <v>372.82</v>
      </c>
    </row>
    <row r="4" spans="1:6" x14ac:dyDescent="0.25">
      <c r="A4" s="17">
        <v>42460.505555555559</v>
      </c>
      <c r="B4" t="s">
        <v>118</v>
      </c>
      <c r="C4">
        <v>62.2</v>
      </c>
      <c r="D4">
        <v>8.02</v>
      </c>
      <c r="E4">
        <v>0.15</v>
      </c>
      <c r="F4">
        <v>383.4</v>
      </c>
    </row>
    <row r="5" spans="1:6" x14ac:dyDescent="0.25">
      <c r="A5" s="17">
        <v>42459.724305555559</v>
      </c>
      <c r="B5" t="s">
        <v>118</v>
      </c>
      <c r="C5">
        <v>61.9</v>
      </c>
      <c r="D5">
        <v>8.0399999999999991</v>
      </c>
      <c r="E5">
        <v>0.13</v>
      </c>
      <c r="F5">
        <v>383.45</v>
      </c>
    </row>
    <row r="6" spans="1:6" x14ac:dyDescent="0.25">
      <c r="A6" s="17">
        <v>42460.505555555559</v>
      </c>
      <c r="B6" t="s">
        <v>119</v>
      </c>
      <c r="C6">
        <v>63.5</v>
      </c>
      <c r="D6">
        <v>7.94</v>
      </c>
      <c r="E6">
        <v>0.12</v>
      </c>
      <c r="F6">
        <v>394.12</v>
      </c>
    </row>
    <row r="7" spans="1:6" x14ac:dyDescent="0.25">
      <c r="A7" s="17">
        <v>42459.724305555559</v>
      </c>
      <c r="B7" t="s">
        <v>119</v>
      </c>
      <c r="C7">
        <v>65.2</v>
      </c>
      <c r="D7">
        <v>7.83</v>
      </c>
      <c r="E7">
        <v>0.1</v>
      </c>
      <c r="F7">
        <v>394.17</v>
      </c>
    </row>
    <row r="8" spans="1:6" x14ac:dyDescent="0.25">
      <c r="A8" s="17">
        <v>42460.505555555559</v>
      </c>
      <c r="B8" t="s">
        <v>120</v>
      </c>
      <c r="C8">
        <v>78.599999999999994</v>
      </c>
      <c r="D8">
        <v>7.13</v>
      </c>
      <c r="E8">
        <v>0.09</v>
      </c>
      <c r="F8">
        <v>404.75</v>
      </c>
    </row>
    <row r="9" spans="1:6" x14ac:dyDescent="0.25">
      <c r="A9" s="17">
        <v>42459.724305555559</v>
      </c>
      <c r="B9" t="s">
        <v>120</v>
      </c>
      <c r="C9">
        <v>75.2</v>
      </c>
      <c r="D9">
        <v>7.29</v>
      </c>
      <c r="E9">
        <v>0.08</v>
      </c>
      <c r="F9">
        <v>404.8</v>
      </c>
    </row>
    <row r="10" spans="1:6" x14ac:dyDescent="0.25">
      <c r="A10" s="17">
        <v>42460.505555555559</v>
      </c>
      <c r="B10" t="s">
        <v>121</v>
      </c>
      <c r="C10">
        <v>74.900000000000006</v>
      </c>
      <c r="D10">
        <v>7.31</v>
      </c>
      <c r="E10">
        <v>0.1</v>
      </c>
      <c r="F10">
        <v>415.37</v>
      </c>
    </row>
    <row r="11" spans="1:6" x14ac:dyDescent="0.25">
      <c r="A11" s="17">
        <v>42459.724305555559</v>
      </c>
      <c r="B11" t="s">
        <v>121</v>
      </c>
      <c r="C11">
        <v>81.2</v>
      </c>
      <c r="D11">
        <v>7.02</v>
      </c>
      <c r="E11">
        <v>7.0000000000000007E-2</v>
      </c>
      <c r="F11">
        <v>415.42</v>
      </c>
    </row>
    <row r="12" spans="1:6" x14ac:dyDescent="0.25">
      <c r="A12" s="17">
        <v>42460.505555555559</v>
      </c>
      <c r="B12" t="s">
        <v>122</v>
      </c>
      <c r="C12">
        <v>78.3</v>
      </c>
      <c r="D12">
        <v>7.15</v>
      </c>
      <c r="E12">
        <v>0.09</v>
      </c>
      <c r="F12">
        <v>426</v>
      </c>
    </row>
    <row r="13" spans="1:6" x14ac:dyDescent="0.25">
      <c r="A13" s="17">
        <v>42459.724305555559</v>
      </c>
      <c r="B13" t="s">
        <v>122</v>
      </c>
      <c r="C13">
        <v>80.8</v>
      </c>
      <c r="D13">
        <v>7.04</v>
      </c>
      <c r="E13">
        <v>0.08</v>
      </c>
      <c r="F13">
        <v>426.05</v>
      </c>
    </row>
    <row r="14" spans="1:6" x14ac:dyDescent="0.25">
      <c r="A14" s="17">
        <v>42460.505555555559</v>
      </c>
      <c r="B14" t="s">
        <v>123</v>
      </c>
      <c r="C14">
        <v>155.69999999999999</v>
      </c>
      <c r="D14">
        <v>5.07</v>
      </c>
      <c r="E14">
        <v>0.05</v>
      </c>
      <c r="F14">
        <v>436.62</v>
      </c>
    </row>
    <row r="15" spans="1:6" x14ac:dyDescent="0.25">
      <c r="A15" s="17">
        <v>42459.724305555559</v>
      </c>
      <c r="B15" t="s">
        <v>123</v>
      </c>
      <c r="C15">
        <v>147.6</v>
      </c>
      <c r="D15">
        <v>5.21</v>
      </c>
      <c r="E15">
        <v>0.04</v>
      </c>
      <c r="F15">
        <v>436.67</v>
      </c>
    </row>
    <row r="16" spans="1:6" x14ac:dyDescent="0.25">
      <c r="A16" s="17">
        <v>42460.505555555559</v>
      </c>
      <c r="B16" t="s">
        <v>124</v>
      </c>
      <c r="C16">
        <v>138.6</v>
      </c>
      <c r="D16">
        <v>5.37</v>
      </c>
      <c r="E16">
        <v>0.06</v>
      </c>
      <c r="F16">
        <v>447.25</v>
      </c>
    </row>
    <row r="17" spans="1:6" x14ac:dyDescent="0.25">
      <c r="A17" s="17">
        <v>42459.724305555559</v>
      </c>
      <c r="B17" t="s">
        <v>124</v>
      </c>
      <c r="C17">
        <v>140.69999999999999</v>
      </c>
      <c r="D17">
        <v>5.33</v>
      </c>
      <c r="E17">
        <v>0.05</v>
      </c>
      <c r="F17">
        <v>447.3</v>
      </c>
    </row>
    <row r="18" spans="1:6" x14ac:dyDescent="0.25">
      <c r="A18" s="17">
        <v>42460.505555555559</v>
      </c>
      <c r="B18" t="s">
        <v>125</v>
      </c>
      <c r="C18">
        <v>145.9</v>
      </c>
      <c r="D18">
        <v>5.24</v>
      </c>
      <c r="E18">
        <v>0.05</v>
      </c>
      <c r="F18">
        <v>457.87</v>
      </c>
    </row>
    <row r="19" spans="1:6" x14ac:dyDescent="0.25">
      <c r="A19" s="17">
        <v>42459.724305555559</v>
      </c>
      <c r="B19" t="s">
        <v>125</v>
      </c>
      <c r="C19">
        <v>144.9</v>
      </c>
      <c r="D19">
        <v>5.25</v>
      </c>
      <c r="E19">
        <v>0.05</v>
      </c>
      <c r="F19">
        <v>457.92</v>
      </c>
    </row>
    <row r="20" spans="1:6" x14ac:dyDescent="0.25">
      <c r="A20" s="17">
        <v>42460.505555555559</v>
      </c>
      <c r="B20" t="s">
        <v>126</v>
      </c>
      <c r="C20">
        <v>253.1</v>
      </c>
      <c r="D20">
        <v>3.98</v>
      </c>
      <c r="E20">
        <v>0.03</v>
      </c>
      <c r="F20">
        <v>468.51</v>
      </c>
    </row>
    <row r="21" spans="1:6" x14ac:dyDescent="0.25">
      <c r="A21" s="17">
        <v>42459.724305555559</v>
      </c>
      <c r="B21" t="s">
        <v>126</v>
      </c>
      <c r="C21">
        <v>247.7</v>
      </c>
      <c r="D21">
        <v>4.0199999999999996</v>
      </c>
      <c r="E21">
        <v>0.03</v>
      </c>
      <c r="F21">
        <v>468.56</v>
      </c>
    </row>
    <row r="22" spans="1:6" x14ac:dyDescent="0.25">
      <c r="A22" s="17">
        <v>42460.505555555559</v>
      </c>
      <c r="B22" t="s">
        <v>127</v>
      </c>
      <c r="C22">
        <v>277.39999999999998</v>
      </c>
      <c r="D22">
        <v>3.8</v>
      </c>
      <c r="E22">
        <v>0.03</v>
      </c>
      <c r="F22">
        <v>479.14</v>
      </c>
    </row>
    <row r="23" spans="1:6" x14ac:dyDescent="0.25">
      <c r="A23" s="17">
        <v>42459.724305555559</v>
      </c>
      <c r="B23" t="s">
        <v>127</v>
      </c>
      <c r="C23">
        <v>267.60000000000002</v>
      </c>
      <c r="D23">
        <v>3.87</v>
      </c>
      <c r="E23">
        <v>0.03</v>
      </c>
      <c r="F23">
        <v>479.19</v>
      </c>
    </row>
    <row r="24" spans="1:6" x14ac:dyDescent="0.25">
      <c r="A24" s="17">
        <v>42460.505555555559</v>
      </c>
      <c r="B24" t="s">
        <v>128</v>
      </c>
      <c r="C24">
        <v>239.8</v>
      </c>
      <c r="D24">
        <v>4.08</v>
      </c>
      <c r="E24">
        <v>0.04</v>
      </c>
      <c r="F24">
        <v>489.77</v>
      </c>
    </row>
    <row r="25" spans="1:6" x14ac:dyDescent="0.25">
      <c r="A25" s="17">
        <v>42459.724305555559</v>
      </c>
      <c r="B25" t="s">
        <v>128</v>
      </c>
      <c r="C25">
        <v>246.5</v>
      </c>
      <c r="D25">
        <v>4.03</v>
      </c>
      <c r="E25">
        <v>0.03</v>
      </c>
      <c r="F25">
        <v>489.8</v>
      </c>
    </row>
    <row r="26" spans="1:6" x14ac:dyDescent="0.25">
      <c r="A26" s="17">
        <v>42460.505555555559</v>
      </c>
      <c r="B26" t="s">
        <v>129</v>
      </c>
      <c r="C26">
        <v>535.79999999999995</v>
      </c>
      <c r="D26">
        <v>2.73</v>
      </c>
      <c r="E26">
        <v>0.02</v>
      </c>
      <c r="F26">
        <v>500.4</v>
      </c>
    </row>
    <row r="27" spans="1:6" x14ac:dyDescent="0.25">
      <c r="A27" s="17">
        <v>42459.724305555559</v>
      </c>
      <c r="B27" t="s">
        <v>129</v>
      </c>
      <c r="C27">
        <v>537.29999999999995</v>
      </c>
      <c r="D27">
        <v>2.73</v>
      </c>
      <c r="E27">
        <v>0.02</v>
      </c>
      <c r="F27">
        <v>500.45</v>
      </c>
    </row>
    <row r="28" spans="1:6" x14ac:dyDescent="0.25">
      <c r="A28" s="17">
        <v>42460.505555555559</v>
      </c>
      <c r="B28" t="s">
        <v>130</v>
      </c>
      <c r="C28">
        <v>558.79999999999995</v>
      </c>
      <c r="D28">
        <v>2.68</v>
      </c>
      <c r="E28">
        <v>0.01</v>
      </c>
      <c r="F28">
        <v>511.02</v>
      </c>
    </row>
    <row r="29" spans="1:6" x14ac:dyDescent="0.25">
      <c r="A29" s="17">
        <v>42459.724305555559</v>
      </c>
      <c r="B29" t="s">
        <v>130</v>
      </c>
      <c r="C29">
        <v>553.5</v>
      </c>
      <c r="D29">
        <v>2.69</v>
      </c>
      <c r="E29">
        <v>0.02</v>
      </c>
      <c r="F29">
        <v>511.08</v>
      </c>
    </row>
    <row r="30" spans="1:6" x14ac:dyDescent="0.25">
      <c r="A30" s="17">
        <v>42460.505555555559</v>
      </c>
      <c r="B30" t="s">
        <v>131</v>
      </c>
      <c r="C30" s="19">
        <v>541.5</v>
      </c>
      <c r="D30" s="19">
        <v>2.72</v>
      </c>
      <c r="E30" s="19">
        <v>0.02</v>
      </c>
      <c r="F30" s="12">
        <v>521.76</v>
      </c>
    </row>
    <row r="31" spans="1:6" x14ac:dyDescent="0.25">
      <c r="A31" s="17">
        <v>42459.724305555559</v>
      </c>
      <c r="B31" t="s">
        <v>131</v>
      </c>
      <c r="C31">
        <v>541.9</v>
      </c>
      <c r="D31">
        <v>2.72</v>
      </c>
      <c r="E31">
        <v>0.01</v>
      </c>
      <c r="F31">
        <v>521.80999999999995</v>
      </c>
    </row>
    <row r="32" spans="1:6" x14ac:dyDescent="0.25">
      <c r="A32" s="17">
        <v>42460.505555555559</v>
      </c>
      <c r="B32" t="s">
        <v>132</v>
      </c>
      <c r="C32" s="12">
        <v>1109.7</v>
      </c>
      <c r="D32" s="12">
        <v>1.9</v>
      </c>
      <c r="E32" s="12">
        <v>0.01</v>
      </c>
      <c r="F32" s="12">
        <v>532.39</v>
      </c>
    </row>
    <row r="33" spans="1:6" x14ac:dyDescent="0.25">
      <c r="A33" s="17">
        <v>42459.724305555559</v>
      </c>
      <c r="B33" t="s">
        <v>132</v>
      </c>
      <c r="C33">
        <v>1118.2</v>
      </c>
      <c r="D33">
        <v>1.89</v>
      </c>
      <c r="E33">
        <v>0.01</v>
      </c>
      <c r="F33">
        <v>532.41999999999996</v>
      </c>
    </row>
    <row r="34" spans="1:6" s="19" customFormat="1" x14ac:dyDescent="0.25">
      <c r="A34" s="17">
        <v>42460.505555555559</v>
      </c>
      <c r="B34" t="s">
        <v>133</v>
      </c>
      <c r="C34" s="12">
        <v>1169</v>
      </c>
      <c r="D34" s="12">
        <v>1.85</v>
      </c>
      <c r="E34" s="12">
        <v>0.01</v>
      </c>
      <c r="F34" s="12">
        <v>543.01</v>
      </c>
    </row>
    <row r="35" spans="1:6" x14ac:dyDescent="0.25">
      <c r="A35" s="17">
        <v>42459.724305555559</v>
      </c>
      <c r="B35" t="s">
        <v>133</v>
      </c>
      <c r="C35">
        <v>1171.3</v>
      </c>
      <c r="D35">
        <v>1.85</v>
      </c>
      <c r="E35">
        <v>1.4E-2</v>
      </c>
      <c r="F35">
        <v>543.05999999999995</v>
      </c>
    </row>
    <row r="36" spans="1:6" x14ac:dyDescent="0.25">
      <c r="A36" s="17">
        <v>42460.505555555559</v>
      </c>
      <c r="B36" t="s">
        <v>134</v>
      </c>
      <c r="C36" s="12">
        <v>1075.4000000000001</v>
      </c>
      <c r="D36" s="12">
        <v>1.93</v>
      </c>
      <c r="E36" s="12">
        <v>0.01</v>
      </c>
      <c r="F36" s="12">
        <v>553.64</v>
      </c>
    </row>
    <row r="37" spans="1:6" x14ac:dyDescent="0.25">
      <c r="A37" s="17">
        <v>42459.724305555559</v>
      </c>
      <c r="B37" t="s">
        <v>134</v>
      </c>
      <c r="C37">
        <v>1088.4000000000001</v>
      </c>
      <c r="D37">
        <v>1.92</v>
      </c>
      <c r="E37">
        <v>0.01</v>
      </c>
      <c r="F37">
        <v>553.69000000000005</v>
      </c>
    </row>
  </sheetData>
  <autoFilter ref="A1:F1">
    <sortState ref="A2:F37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1" sqref="G1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t="s">
        <v>117</v>
      </c>
      <c r="B2" s="15" t="s">
        <v>115</v>
      </c>
      <c r="C2">
        <v>1.1000000000000001</v>
      </c>
      <c r="D2">
        <v>8.5635000000000003E-2</v>
      </c>
      <c r="E2" s="1" t="s">
        <v>52</v>
      </c>
      <c r="F2" s="1">
        <f>(C2-'Calibration Data'!$L$29)/'Calibration Data'!$L$30</f>
        <v>0.12554425766161426</v>
      </c>
      <c r="G2" s="1">
        <f>'Calibration Data'!$L$19/ABS('Calibration Data'!$L$30)*SQRT(1/'Calibration Data'!$L$20+1+(F2-AVERAGE('Calibration Data'!$L$3:$L$9))^2/('Calibration Data'!$L$30^2*SUM('Calibration Data'!$J$3:$J$8)))</f>
        <v>0.12664770296384387</v>
      </c>
    </row>
    <row r="3" spans="1:7" x14ac:dyDescent="0.25">
      <c r="A3" t="s">
        <v>118</v>
      </c>
      <c r="B3" s="15" t="s">
        <v>115</v>
      </c>
      <c r="C3">
        <v>1.03416666666667</v>
      </c>
      <c r="D3">
        <v>8.3043583333333296E-2</v>
      </c>
      <c r="E3" s="1" t="s">
        <v>52</v>
      </c>
      <c r="F3" s="1">
        <f>(C3-'Calibration Data'!$L$29)/'Calibration Data'!$L$30</f>
        <v>0.11774850473134488</v>
      </c>
      <c r="G3" s="1">
        <f>'Calibration Data'!$L$19/ABS('Calibration Data'!$L$30)*SQRT(1/'Calibration Data'!$L$20+1+(F3-AVERAGE('Calibration Data'!$L$3:$L$9))^2/('Calibration Data'!$L$30^2*SUM('Calibration Data'!$J$3:$J$8)))</f>
        <v>0.12664778083832243</v>
      </c>
    </row>
    <row r="4" spans="1:7" x14ac:dyDescent="0.25">
      <c r="A4" t="s">
        <v>119</v>
      </c>
      <c r="B4" s="15" t="s">
        <v>115</v>
      </c>
      <c r="C4">
        <v>1.0725</v>
      </c>
      <c r="D4">
        <v>8.4566625000000006E-2</v>
      </c>
      <c r="E4" s="1" t="s">
        <v>52</v>
      </c>
      <c r="F4" s="1">
        <f>(C4-'Calibration Data'!$L$29)/'Calibration Data'!$L$30</f>
        <v>0.12228780390593194</v>
      </c>
      <c r="G4" s="1">
        <f>'Calibration Data'!$L$19/ABS('Calibration Data'!$L$30)*SQRT(1/'Calibration Data'!$L$20+1+(F4-AVERAGE('Calibration Data'!$L$3:$L$9))^2/('Calibration Data'!$L$30^2*SUM('Calibration Data'!$J$3:$J$8)))</f>
        <v>0.12664773549311217</v>
      </c>
    </row>
    <row r="5" spans="1:7" x14ac:dyDescent="0.25">
      <c r="A5" t="s">
        <v>120</v>
      </c>
      <c r="B5" s="15" t="s">
        <v>115</v>
      </c>
      <c r="C5">
        <v>1.2816666666666701</v>
      </c>
      <c r="D5">
        <v>9.2408166666666694E-2</v>
      </c>
      <c r="E5" s="1" t="s">
        <v>52</v>
      </c>
      <c r="F5" s="1">
        <f>(C5-'Calibration Data'!$L$29)/'Calibration Data'!$L$30</f>
        <v>0.14705658853248565</v>
      </c>
      <c r="G5" s="1">
        <f>'Calibration Data'!$L$19/ABS('Calibration Data'!$L$30)*SQRT(1/'Calibration Data'!$L$20+1+(F5-AVERAGE('Calibration Data'!$L$3:$L$9))^2/('Calibration Data'!$L$30^2*SUM('Calibration Data'!$J$3:$J$8)))</f>
        <v>0.12664748809432982</v>
      </c>
    </row>
    <row r="6" spans="1:7" x14ac:dyDescent="0.25">
      <c r="A6" t="s">
        <v>121</v>
      </c>
      <c r="B6" s="15" t="s">
        <v>115</v>
      </c>
      <c r="C6">
        <v>1.30083333333333</v>
      </c>
      <c r="D6">
        <v>9.3204708333333303E-2</v>
      </c>
      <c r="E6" s="1" t="s">
        <v>52</v>
      </c>
      <c r="F6" s="1">
        <f>(C6-'Calibration Data'!$L$29)/'Calibration Data'!$L$30</f>
        <v>0.14932623811977858</v>
      </c>
      <c r="G6" s="1">
        <f>'Calibration Data'!$L$19/ABS('Calibration Data'!$L$30)*SQRT(1/'Calibration Data'!$L$20+1+(F6-AVERAGE('Calibration Data'!$L$3:$L$9))^2/('Calibration Data'!$L$30^2*SUM('Calibration Data'!$J$3:$J$8)))</f>
        <v>0.12664746542671793</v>
      </c>
    </row>
    <row r="7" spans="1:7" x14ac:dyDescent="0.25">
      <c r="A7" t="s">
        <v>122</v>
      </c>
      <c r="B7" s="15" t="s">
        <v>115</v>
      </c>
      <c r="C7">
        <v>1.3258333333333301</v>
      </c>
      <c r="D7">
        <v>9.4067874999999995E-2</v>
      </c>
      <c r="E7" s="1" t="s">
        <v>52</v>
      </c>
      <c r="F7" s="1">
        <f>(C7-'Calibration Data'!$L$29)/'Calibration Data'!$L$30</f>
        <v>0.15228665062494434</v>
      </c>
      <c r="G7" s="1">
        <f>'Calibration Data'!$L$19/ABS('Calibration Data'!$L$30)*SQRT(1/'Calibration Data'!$L$20+1+(F7-AVERAGE('Calibration Data'!$L$3:$L$9))^2/('Calibration Data'!$L$30^2*SUM('Calibration Data'!$J$3:$J$8)))</f>
        <v>0.12664743586087213</v>
      </c>
    </row>
    <row r="8" spans="1:7" ht="15.75" customHeight="1" x14ac:dyDescent="0.25">
      <c r="A8" t="s">
        <v>123</v>
      </c>
      <c r="B8" s="15" t="s">
        <v>115</v>
      </c>
      <c r="C8">
        <v>2.5274999999999999</v>
      </c>
      <c r="D8">
        <v>0.12991349999999999</v>
      </c>
      <c r="E8" s="1" t="s">
        <v>52</v>
      </c>
      <c r="F8" s="1">
        <f>(C8-'Calibration Data'!$L$29)/'Calibration Data'!$L$30</f>
        <v>0.2945838117065776</v>
      </c>
      <c r="G8" s="1">
        <f>'Calibration Data'!$L$19/ABS('Calibration Data'!$L$30)*SQRT(1/'Calibration Data'!$L$20+1+(F8-AVERAGE('Calibration Data'!$L$3:$L$9))^2/('Calibration Data'!$L$30^2*SUM('Calibration Data'!$J$3:$J$8)))</f>
        <v>0.12664601553625915</v>
      </c>
    </row>
    <row r="9" spans="1:7" x14ac:dyDescent="0.25">
      <c r="A9" t="s">
        <v>124</v>
      </c>
      <c r="B9" s="15" t="s">
        <v>115</v>
      </c>
      <c r="C9">
        <v>2.3275000000000001</v>
      </c>
      <c r="D9">
        <v>0.12452125</v>
      </c>
      <c r="E9" s="1" t="s">
        <v>52</v>
      </c>
      <c r="F9" s="1">
        <f>(C9-'Calibration Data'!$L$29)/'Calibration Data'!$L$30</f>
        <v>0.27090051166525181</v>
      </c>
      <c r="G9" s="1">
        <f>'Calibration Data'!$L$19/ABS('Calibration Data'!$L$30)*SQRT(1/'Calibration Data'!$L$20+1+(F9-AVERAGE('Calibration Data'!$L$3:$L$9))^2/('Calibration Data'!$L$30^2*SUM('Calibration Data'!$J$3:$J$8)))</f>
        <v>0.12664625181902137</v>
      </c>
    </row>
    <row r="10" spans="1:7" x14ac:dyDescent="0.25">
      <c r="A10" t="s">
        <v>125</v>
      </c>
      <c r="B10" s="15" t="s">
        <v>115</v>
      </c>
      <c r="C10">
        <v>2.4233333333333298</v>
      </c>
      <c r="D10">
        <v>0.127103833333333</v>
      </c>
      <c r="E10" s="1" t="s">
        <v>52</v>
      </c>
      <c r="F10" s="1">
        <f>(C10-'Calibration Data'!$L$29)/'Calibration Data'!$L$30</f>
        <v>0.28224875960171997</v>
      </c>
      <c r="G10" s="1">
        <f>'Calibration Data'!$L$19/ABS('Calibration Data'!$L$30)*SQRT(1/'Calibration Data'!$L$20+1+(F10-AVERAGE('Calibration Data'!$L$3:$L$9))^2/('Calibration Data'!$L$30^2*SUM('Calibration Data'!$J$3:$J$8)))</f>
        <v>0.12664613859473217</v>
      </c>
    </row>
    <row r="11" spans="1:7" x14ac:dyDescent="0.25">
      <c r="A11" t="s">
        <v>126</v>
      </c>
      <c r="B11" s="15" t="s">
        <v>115</v>
      </c>
      <c r="C11">
        <v>4.1733333333333302</v>
      </c>
      <c r="D11">
        <v>0.16693333333333299</v>
      </c>
      <c r="E11" s="1" t="s">
        <v>52</v>
      </c>
      <c r="F11" s="1">
        <f>(C11-'Calibration Data'!$L$29)/'Calibration Data'!$L$30</f>
        <v>0.48947763496332142</v>
      </c>
      <c r="G11" s="1">
        <f>'Calibration Data'!$L$19/ABS('Calibration Data'!$L$30)*SQRT(1/'Calibration Data'!$L$20+1+(F11-AVERAGE('Calibration Data'!$L$3:$L$9))^2/('Calibration Data'!$L$30^2*SUM('Calibration Data'!$J$3:$J$8)))</f>
        <v>0.12664407278936082</v>
      </c>
    </row>
    <row r="12" spans="1:7" x14ac:dyDescent="0.25">
      <c r="A12" t="s">
        <v>127</v>
      </c>
      <c r="B12" s="15" t="s">
        <v>115</v>
      </c>
      <c r="C12">
        <v>4.5416666666666696</v>
      </c>
      <c r="D12">
        <v>0.17417291666666701</v>
      </c>
      <c r="E12" s="1" t="s">
        <v>52</v>
      </c>
      <c r="F12" s="1">
        <f>(C12-'Calibration Data'!$L$29)/'Calibration Data'!$L$30</f>
        <v>0.53309437920609726</v>
      </c>
      <c r="G12" s="1">
        <f>'Calibration Data'!$L$19/ABS('Calibration Data'!$L$30)*SQRT(1/'Calibration Data'!$L$20+1+(F12-AVERAGE('Calibration Data'!$L$3:$L$9))^2/('Calibration Data'!$L$30^2*SUM('Calibration Data'!$J$3:$J$8)))</f>
        <v>0.12664363841372914</v>
      </c>
    </row>
    <row r="13" spans="1:7" x14ac:dyDescent="0.25">
      <c r="A13" t="s">
        <v>128</v>
      </c>
      <c r="B13" s="15" t="s">
        <v>115</v>
      </c>
      <c r="C13">
        <v>4.0525000000000002</v>
      </c>
      <c r="D13">
        <v>0.16432887500000001</v>
      </c>
      <c r="E13" s="1" t="s">
        <v>52</v>
      </c>
      <c r="F13" s="1">
        <f>(C13-'Calibration Data'!$L$29)/'Calibration Data'!$L$30</f>
        <v>0.47516897452168738</v>
      </c>
      <c r="G13" s="1">
        <f>'Calibration Data'!$L$19/ABS('Calibration Data'!$L$30)*SQRT(1/'Calibration Data'!$L$20+1+(F13-AVERAGE('Calibration Data'!$L$3:$L$9))^2/('Calibration Data'!$L$30^2*SUM('Calibration Data'!$J$3:$J$8)))</f>
        <v>0.12664421532051784</v>
      </c>
    </row>
    <row r="14" spans="1:7" x14ac:dyDescent="0.25">
      <c r="A14" t="s">
        <v>129</v>
      </c>
      <c r="B14" s="15" t="s">
        <v>115</v>
      </c>
      <c r="C14">
        <v>8.9425000000000008</v>
      </c>
      <c r="D14">
        <v>0.24413024999999999</v>
      </c>
      <c r="E14" s="1" t="s">
        <v>52</v>
      </c>
      <c r="F14" s="1">
        <f>(C14-'Calibration Data'!$L$29)/'Calibration Data'!$L$30</f>
        <v>1.054225660532105</v>
      </c>
      <c r="G14" s="1">
        <f>'Calibration Data'!$L$19/ABS('Calibration Data'!$L$30)*SQRT(1/'Calibration Data'!$L$20+1+(F14-AVERAGE('Calibration Data'!$L$3:$L$9))^2/('Calibration Data'!$L$30^2*SUM('Calibration Data'!$J$3:$J$8)))</f>
        <v>0.12663846000186615</v>
      </c>
    </row>
    <row r="15" spans="1:7" x14ac:dyDescent="0.25">
      <c r="A15" t="s">
        <v>130</v>
      </c>
      <c r="B15" s="15" t="s">
        <v>115</v>
      </c>
      <c r="C15">
        <v>9.2691666666666706</v>
      </c>
      <c r="D15">
        <v>0.248877125</v>
      </c>
      <c r="E15" s="1" t="s">
        <v>52</v>
      </c>
      <c r="F15" s="1">
        <f>(C15-'Calibration Data'!$L$29)/'Calibration Data'!$L$30</f>
        <v>1.0929083839329377</v>
      </c>
      <c r="G15" s="1">
        <f>'Calibration Data'!$L$19/ABS('Calibration Data'!$L$30)*SQRT(1/'Calibration Data'!$L$20+1+(F15-AVERAGE('Calibration Data'!$L$3:$L$9))^2/('Calibration Data'!$L$30^2*SUM('Calibration Data'!$J$3:$J$8)))</f>
        <v>0.12663807646246955</v>
      </c>
    </row>
    <row r="16" spans="1:7" x14ac:dyDescent="0.25">
      <c r="A16" t="s">
        <v>131</v>
      </c>
      <c r="B16" s="15" t="s">
        <v>115</v>
      </c>
      <c r="C16">
        <v>9.0283333333333307</v>
      </c>
      <c r="D16">
        <v>0.24557066666666699</v>
      </c>
      <c r="E16" s="1" t="s">
        <v>52</v>
      </c>
      <c r="F16" s="1">
        <f>(C16-'Calibration Data'!$L$29)/'Calibration Data'!$L$30</f>
        <v>1.0643897434665068</v>
      </c>
      <c r="G16" s="1">
        <f>'Calibration Data'!$L$19/ABS('Calibration Data'!$L$30)*SQRT(1/'Calibration Data'!$L$20+1+(F16-AVERAGE('Calibration Data'!$L$3:$L$9))^2/('Calibration Data'!$L$30^2*SUM('Calibration Data'!$J$3:$J$8)))</f>
        <v>0.12663835921361283</v>
      </c>
    </row>
    <row r="17" spans="1:7" x14ac:dyDescent="0.25">
      <c r="A17" t="s">
        <v>132</v>
      </c>
      <c r="B17" s="15" t="s">
        <v>115</v>
      </c>
      <c r="C17">
        <v>18.565833333333298</v>
      </c>
      <c r="D17">
        <v>0.35182254166666699</v>
      </c>
      <c r="E17" s="1" t="s">
        <v>52</v>
      </c>
      <c r="F17" s="1">
        <f>(C17-'Calibration Data'!$L$29)/'Calibration Data'!$L$30</f>
        <v>2.1937871141872303</v>
      </c>
      <c r="G17" s="1">
        <f>'Calibration Data'!$L$19/ABS('Calibration Data'!$L$30)*SQRT(1/'Calibration Data'!$L$20+1+(F17-AVERAGE('Calibration Data'!$L$3:$L$9))^2/('Calibration Data'!$L$30^2*SUM('Calibration Data'!$J$3:$J$8)))</f>
        <v>0.12662721024087001</v>
      </c>
    </row>
    <row r="18" spans="1:7" x14ac:dyDescent="0.25">
      <c r="A18" t="s">
        <v>133</v>
      </c>
      <c r="B18" s="15" t="s">
        <v>115</v>
      </c>
      <c r="C18">
        <v>19.502500000000001</v>
      </c>
      <c r="D18">
        <v>0.36079624999999999</v>
      </c>
      <c r="E18" s="1" t="s">
        <v>52</v>
      </c>
      <c r="F18" s="1">
        <f>(C18-'Calibration Data'!$L$29)/'Calibration Data'!$L$30</f>
        <v>2.304703902714111</v>
      </c>
      <c r="G18" s="1">
        <f>'Calibration Data'!$L$19/ABS('Calibration Data'!$L$30)*SQRT(1/'Calibration Data'!$L$20+1+(F18-AVERAGE('Calibration Data'!$L$3:$L$9))^2/('Calibration Data'!$L$30^2*SUM('Calibration Data'!$J$3:$J$8)))</f>
        <v>0.12662612068687415</v>
      </c>
    </row>
    <row r="19" spans="1:7" x14ac:dyDescent="0.25">
      <c r="A19" t="s">
        <v>134</v>
      </c>
      <c r="B19" s="15" t="s">
        <v>115</v>
      </c>
      <c r="C19">
        <v>18.031666666666698</v>
      </c>
      <c r="D19">
        <v>0.34710958333333303</v>
      </c>
      <c r="E19" s="1" t="s">
        <v>52</v>
      </c>
      <c r="F19" s="1">
        <f>(C19-'Calibration Data'!$L$29)/'Calibration Data'!$L$30</f>
        <v>2.1305329669935302</v>
      </c>
      <c r="G19" s="1">
        <f>'Calibration Data'!$L$19/ABS('Calibration Data'!$L$30)*SQRT(1/'Calibration Data'!$L$20+1+(F19-AVERAGE('Calibration Data'!$L$3:$L$9))^2/('Calibration Data'!$L$30^2*SUM('Calibration Data'!$J$3:$J$8)))</f>
        <v>0.12662783202719921</v>
      </c>
    </row>
    <row r="20" spans="1:7" x14ac:dyDescent="0.25">
      <c r="A20" s="15" t="s">
        <v>93</v>
      </c>
      <c r="B20" s="16" t="s">
        <v>116</v>
      </c>
    </row>
    <row r="21" spans="1:7" x14ac:dyDescent="0.25">
      <c r="A21" s="15" t="s">
        <v>94</v>
      </c>
      <c r="B21" s="16" t="s">
        <v>116</v>
      </c>
    </row>
    <row r="22" spans="1:7" x14ac:dyDescent="0.25">
      <c r="A22" s="15" t="s">
        <v>95</v>
      </c>
      <c r="B22" s="16" t="s">
        <v>116</v>
      </c>
    </row>
    <row r="23" spans="1:7" x14ac:dyDescent="0.25">
      <c r="A23" s="15" t="s">
        <v>96</v>
      </c>
      <c r="B23" s="16" t="s">
        <v>116</v>
      </c>
    </row>
    <row r="24" spans="1:7" x14ac:dyDescent="0.25">
      <c r="A24" s="15" t="s">
        <v>97</v>
      </c>
      <c r="B24" s="16" t="s">
        <v>116</v>
      </c>
    </row>
    <row r="25" spans="1:7" x14ac:dyDescent="0.25">
      <c r="A25" s="15" t="s">
        <v>98</v>
      </c>
      <c r="B25" s="16" t="s">
        <v>116</v>
      </c>
    </row>
    <row r="26" spans="1:7" x14ac:dyDescent="0.25">
      <c r="A26" s="15" t="s">
        <v>99</v>
      </c>
      <c r="B26" s="16" t="s">
        <v>116</v>
      </c>
    </row>
    <row r="27" spans="1:7" x14ac:dyDescent="0.25">
      <c r="A27" s="15" t="s">
        <v>100</v>
      </c>
      <c r="B27" s="16" t="s">
        <v>116</v>
      </c>
    </row>
    <row r="28" spans="1:7" x14ac:dyDescent="0.25">
      <c r="A28" s="15" t="s">
        <v>101</v>
      </c>
      <c r="B28" s="16" t="s">
        <v>116</v>
      </c>
    </row>
    <row r="29" spans="1:7" x14ac:dyDescent="0.25">
      <c r="A29" s="15" t="s">
        <v>102</v>
      </c>
      <c r="B29" s="16" t="s">
        <v>116</v>
      </c>
    </row>
    <row r="30" spans="1:7" x14ac:dyDescent="0.25">
      <c r="A30" s="15" t="s">
        <v>103</v>
      </c>
      <c r="B30" s="16" t="s">
        <v>116</v>
      </c>
    </row>
    <row r="31" spans="1:7" x14ac:dyDescent="0.25">
      <c r="A31" s="15" t="s">
        <v>104</v>
      </c>
      <c r="B31" s="16" t="s">
        <v>116</v>
      </c>
    </row>
    <row r="32" spans="1:7" x14ac:dyDescent="0.25">
      <c r="A32" s="15" t="s">
        <v>105</v>
      </c>
      <c r="B32" s="16" t="s">
        <v>116</v>
      </c>
    </row>
    <row r="33" spans="1:2" x14ac:dyDescent="0.25">
      <c r="A33" s="15" t="s">
        <v>106</v>
      </c>
      <c r="B33" s="16" t="s">
        <v>116</v>
      </c>
    </row>
    <row r="34" spans="1:2" x14ac:dyDescent="0.25">
      <c r="A34" s="15" t="s">
        <v>107</v>
      </c>
      <c r="B34" s="16" t="s">
        <v>116</v>
      </c>
    </row>
    <row r="35" spans="1:2" x14ac:dyDescent="0.25">
      <c r="A35" s="15" t="s">
        <v>108</v>
      </c>
      <c r="B35" s="16" t="s">
        <v>116</v>
      </c>
    </row>
    <row r="36" spans="1:2" x14ac:dyDescent="0.25">
      <c r="A36" s="15" t="s">
        <v>109</v>
      </c>
      <c r="B36" s="16" t="s">
        <v>116</v>
      </c>
    </row>
    <row r="37" spans="1:2" x14ac:dyDescent="0.2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25">
      <c r="A2" t="s">
        <v>117</v>
      </c>
      <c r="B2">
        <v>0</v>
      </c>
      <c r="C2">
        <v>0</v>
      </c>
      <c r="D2" s="1">
        <v>5</v>
      </c>
      <c r="E2">
        <v>3.0899999999999997E-2</v>
      </c>
      <c r="F2" s="1">
        <v>0.1</v>
      </c>
      <c r="G2" s="1">
        <v>100</v>
      </c>
      <c r="H2" s="1">
        <v>5</v>
      </c>
      <c r="I2" s="1">
        <f>'Count-&gt;Actual Activity'!F2</f>
        <v>0.12554425766161426</v>
      </c>
      <c r="J2" s="1">
        <f>'Count-&gt;Actual Activity'!G2</f>
        <v>0.12664770296384387</v>
      </c>
      <c r="K2" s="1">
        <v>5</v>
      </c>
      <c r="L2" s="1">
        <v>0.01</v>
      </c>
      <c r="M2" s="1"/>
      <c r="N2" s="1"/>
      <c r="O2" s="1"/>
      <c r="P2" s="1"/>
      <c r="Q2">
        <f>I2/K2</f>
        <v>2.510885153232285E-2</v>
      </c>
      <c r="R2">
        <f>SQRT((L2/K2)^2+(J2/I2)^2)*Q2</f>
        <v>2.5329590372890398E-2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-81.25841919845584</v>
      </c>
      <c r="W2" t="e">
        <f t="shared" ref="W2:W19" si="1">(S2-Q2*G2)/S2</f>
        <v>#DIV/0!</v>
      </c>
    </row>
    <row r="3" spans="1:23" x14ac:dyDescent="0.25">
      <c r="A3" t="s">
        <v>118</v>
      </c>
      <c r="B3">
        <v>0</v>
      </c>
      <c r="C3">
        <v>0</v>
      </c>
      <c r="D3" s="1">
        <v>5</v>
      </c>
      <c r="E3">
        <v>2.9700000000000001E-2</v>
      </c>
      <c r="F3" s="1">
        <v>0.1</v>
      </c>
      <c r="G3" s="1">
        <v>100</v>
      </c>
      <c r="H3" s="1">
        <v>5</v>
      </c>
      <c r="I3" s="1">
        <f>'Count-&gt;Actual Activity'!F3</f>
        <v>0.11774850473134488</v>
      </c>
      <c r="J3" s="1">
        <f>'Count-&gt;Actual Activity'!G3</f>
        <v>0.12664778083832243</v>
      </c>
      <c r="K3" s="1">
        <v>5</v>
      </c>
      <c r="L3" s="1">
        <v>0.01</v>
      </c>
      <c r="M3" s="1"/>
      <c r="N3" s="1"/>
      <c r="O3" s="1"/>
      <c r="P3" s="1"/>
      <c r="Q3">
        <f t="shared" ref="Q3:Q19" si="2">I3/K3</f>
        <v>2.3549700946268976E-2</v>
      </c>
      <c r="R3">
        <f t="shared" ref="R3:R19" si="3">SQRT((L3/K3)^2+(J3/I3)^2)*Q3</f>
        <v>2.5329599957451529E-2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-79.291922378010014</v>
      </c>
      <c r="W3" t="e">
        <f t="shared" si="1"/>
        <v>#DIV/0!</v>
      </c>
    </row>
    <row r="4" spans="1:23" x14ac:dyDescent="0.25">
      <c r="A4" t="s">
        <v>119</v>
      </c>
      <c r="B4">
        <v>0</v>
      </c>
      <c r="C4">
        <v>0</v>
      </c>
      <c r="D4" s="1">
        <v>5.04</v>
      </c>
      <c r="E4">
        <v>3.0600000000000002E-2</v>
      </c>
      <c r="F4" s="1">
        <v>0.1</v>
      </c>
      <c r="G4" s="1">
        <v>100</v>
      </c>
      <c r="H4" s="1">
        <v>5</v>
      </c>
      <c r="I4" s="1">
        <f>'Count-&gt;Actual Activity'!F4</f>
        <v>0.12228780390593194</v>
      </c>
      <c r="J4" s="1">
        <f>'Count-&gt;Actual Activity'!G4</f>
        <v>0.12664773549311217</v>
      </c>
      <c r="K4" s="1">
        <v>5</v>
      </c>
      <c r="L4" s="1">
        <v>0.01</v>
      </c>
      <c r="M4" s="1"/>
      <c r="N4" s="1"/>
      <c r="O4" s="1"/>
      <c r="P4" s="1"/>
      <c r="Q4">
        <f t="shared" si="2"/>
        <v>2.445756078118639E-2</v>
      </c>
      <c r="R4">
        <f t="shared" si="3"/>
        <v>2.5329594329764737E-2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-79.926669219563351</v>
      </c>
      <c r="W4" t="e">
        <f t="shared" si="1"/>
        <v>#DIV/0!</v>
      </c>
    </row>
    <row r="5" spans="1:23" x14ac:dyDescent="0.25">
      <c r="A5" t="s">
        <v>120</v>
      </c>
      <c r="B5">
        <v>1.5800000000000002E-2</v>
      </c>
      <c r="C5">
        <v>1E-4</v>
      </c>
      <c r="D5" s="1">
        <v>4.99</v>
      </c>
      <c r="E5">
        <v>2.98E-2</v>
      </c>
      <c r="F5" s="1">
        <v>0.1</v>
      </c>
      <c r="G5" s="1">
        <v>100</v>
      </c>
      <c r="H5" s="1">
        <v>5</v>
      </c>
      <c r="I5" s="1">
        <f>'Count-&gt;Actual Activity'!F5</f>
        <v>0.14705658853248565</v>
      </c>
      <c r="J5" s="1">
        <f>'Count-&gt;Actual Activity'!G5</f>
        <v>0.12664748809432982</v>
      </c>
      <c r="K5" s="1">
        <v>5</v>
      </c>
      <c r="L5" s="1">
        <v>0.01</v>
      </c>
      <c r="M5" s="1"/>
      <c r="N5" s="1"/>
      <c r="O5" s="1"/>
      <c r="P5" s="1"/>
      <c r="Q5">
        <f t="shared" si="2"/>
        <v>2.9411317706497131E-2</v>
      </c>
      <c r="R5">
        <f t="shared" si="3"/>
        <v>2.5329565920610909E-2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82.472171838225421</v>
      </c>
      <c r="W5">
        <f t="shared" si="1"/>
        <v>0.4552251586682286</v>
      </c>
    </row>
    <row r="6" spans="1:23" x14ac:dyDescent="0.25">
      <c r="A6" t="s">
        <v>121</v>
      </c>
      <c r="B6">
        <v>1.5800000000000002E-2</v>
      </c>
      <c r="C6">
        <v>1E-4</v>
      </c>
      <c r="D6" s="1">
        <v>5</v>
      </c>
      <c r="E6">
        <v>2.98E-2</v>
      </c>
      <c r="F6" s="1">
        <v>0.1</v>
      </c>
      <c r="G6" s="1">
        <v>100</v>
      </c>
      <c r="H6" s="1">
        <v>5</v>
      </c>
      <c r="I6" s="1">
        <f>'Count-&gt;Actual Activity'!F6</f>
        <v>0.14932623811977858</v>
      </c>
      <c r="J6" s="1">
        <f>'Count-&gt;Actual Activity'!G6</f>
        <v>0.12664746542671793</v>
      </c>
      <c r="K6" s="1">
        <v>5</v>
      </c>
      <c r="L6" s="1">
        <v>0.01</v>
      </c>
      <c r="M6" s="1"/>
      <c r="N6" s="1"/>
      <c r="O6" s="1"/>
      <c r="P6" s="1"/>
      <c r="Q6">
        <f t="shared" si="2"/>
        <v>2.9865247623955715E-2</v>
      </c>
      <c r="R6">
        <f t="shared" si="3"/>
        <v>2.5329563511685922E-2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80.948917081653008</v>
      </c>
      <c r="W6">
        <f t="shared" si="1"/>
        <v>0.44681718452619912</v>
      </c>
    </row>
    <row r="7" spans="1:23" x14ac:dyDescent="0.25">
      <c r="A7" t="s">
        <v>122</v>
      </c>
      <c r="B7">
        <v>1.5800000000000002E-2</v>
      </c>
      <c r="C7">
        <v>1E-4</v>
      </c>
      <c r="D7" s="1">
        <v>5</v>
      </c>
      <c r="E7">
        <v>3.0600000000000002E-2</v>
      </c>
      <c r="F7" s="1">
        <v>0.1</v>
      </c>
      <c r="G7" s="1">
        <v>100</v>
      </c>
      <c r="H7" s="1">
        <v>5</v>
      </c>
      <c r="I7" s="1">
        <f>'Count-&gt;Actual Activity'!F7</f>
        <v>0.15228665062494434</v>
      </c>
      <c r="J7" s="1">
        <f>'Count-&gt;Actual Activity'!G7</f>
        <v>0.12664743586087213</v>
      </c>
      <c r="K7" s="1">
        <v>5</v>
      </c>
      <c r="L7" s="1">
        <v>0.01</v>
      </c>
      <c r="M7" s="1"/>
      <c r="N7" s="1"/>
      <c r="O7" s="1"/>
      <c r="P7" s="1"/>
      <c r="Q7">
        <f t="shared" si="2"/>
        <v>3.0457330124988868E-2</v>
      </c>
      <c r="R7">
        <f t="shared" si="3"/>
        <v>2.5329560418633049E-2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76.897695389867451</v>
      </c>
      <c r="W7">
        <f t="shared" si="1"/>
        <v>0.4358502617322435</v>
      </c>
    </row>
    <row r="8" spans="1:23" ht="15.75" customHeight="1" x14ac:dyDescent="0.25">
      <c r="A8" t="s">
        <v>123</v>
      </c>
      <c r="B8">
        <v>7.9200000000000007E-2</v>
      </c>
      <c r="C8">
        <v>1E-4</v>
      </c>
      <c r="D8" s="1">
        <v>5</v>
      </c>
      <c r="E8">
        <v>2.98E-2</v>
      </c>
      <c r="F8" s="1">
        <v>0.1</v>
      </c>
      <c r="G8" s="1">
        <v>100</v>
      </c>
      <c r="H8" s="1">
        <v>5</v>
      </c>
      <c r="I8" s="1">
        <f>'Count-&gt;Actual Activity'!F8</f>
        <v>0.2945838117065776</v>
      </c>
      <c r="J8" s="1">
        <f>'Count-&gt;Actual Activity'!G8</f>
        <v>0.12664601553625915</v>
      </c>
      <c r="K8" s="1">
        <v>5</v>
      </c>
      <c r="L8" s="1">
        <v>0.01</v>
      </c>
      <c r="M8" s="1"/>
      <c r="N8" s="1"/>
      <c r="O8" s="1"/>
      <c r="P8" s="1"/>
      <c r="Q8">
        <f t="shared" si="2"/>
        <v>5.8916762341315522E-2</v>
      </c>
      <c r="R8">
        <f t="shared" si="3"/>
        <v>2.5329477191366485E-2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710.42535218308728</v>
      </c>
      <c r="W8">
        <f t="shared" si="1"/>
        <v>0.78229252604912369</v>
      </c>
    </row>
    <row r="9" spans="1:23" x14ac:dyDescent="0.25">
      <c r="A9" t="s">
        <v>124</v>
      </c>
      <c r="B9">
        <v>7.9200000000000007E-2</v>
      </c>
      <c r="C9">
        <v>1E-4</v>
      </c>
      <c r="D9" s="1">
        <v>5</v>
      </c>
      <c r="E9">
        <v>3.0100000000000002E-2</v>
      </c>
      <c r="F9" s="1">
        <v>0.1</v>
      </c>
      <c r="G9" s="1">
        <v>100</v>
      </c>
      <c r="H9" s="1">
        <v>5</v>
      </c>
      <c r="I9" s="1">
        <f>'Count-&gt;Actual Activity'!F9</f>
        <v>0.27090051166525181</v>
      </c>
      <c r="J9" s="1">
        <f>'Count-&gt;Actual Activity'!G9</f>
        <v>0.12664625181902137</v>
      </c>
      <c r="K9" s="1">
        <v>5</v>
      </c>
      <c r="L9" s="1">
        <v>0.01</v>
      </c>
      <c r="M9" s="1"/>
      <c r="N9" s="1"/>
      <c r="O9" s="1"/>
      <c r="P9" s="1"/>
      <c r="Q9">
        <f t="shared" si="2"/>
        <v>5.4180102333050359E-2</v>
      </c>
      <c r="R9">
        <f t="shared" si="3"/>
        <v>2.5329482148797162E-2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719.08111282001721</v>
      </c>
      <c r="W9">
        <f t="shared" si="1"/>
        <v>0.79979529172028496</v>
      </c>
    </row>
    <row r="10" spans="1:23" x14ac:dyDescent="0.25">
      <c r="A10" t="s">
        <v>125</v>
      </c>
      <c r="B10">
        <v>7.9200000000000007E-2</v>
      </c>
      <c r="C10">
        <v>1E-4</v>
      </c>
      <c r="D10" s="1">
        <v>4.99</v>
      </c>
      <c r="E10">
        <v>3.0100000000000002E-2</v>
      </c>
      <c r="F10" s="1">
        <v>0.1</v>
      </c>
      <c r="G10" s="1">
        <v>100</v>
      </c>
      <c r="H10" s="1">
        <v>5</v>
      </c>
      <c r="I10" s="1">
        <f>'Count-&gt;Actual Activity'!F10</f>
        <v>0.28224875960171997</v>
      </c>
      <c r="J10" s="1">
        <f>'Count-&gt;Actual Activity'!G10</f>
        <v>0.12664613859473217</v>
      </c>
      <c r="K10" s="1">
        <v>5</v>
      </c>
      <c r="L10" s="1">
        <v>0.01</v>
      </c>
      <c r="M10" s="1"/>
      <c r="N10" s="1"/>
      <c r="O10" s="1"/>
      <c r="P10" s="1"/>
      <c r="Q10">
        <f t="shared" si="2"/>
        <v>5.6449751920343995E-2</v>
      </c>
      <c r="R10">
        <f t="shared" si="3"/>
        <v>2.5329479330144389E-2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711.5407487426296</v>
      </c>
      <c r="W10">
        <f t="shared" si="1"/>
        <v>0.79140854983618714</v>
      </c>
    </row>
    <row r="11" spans="1:23" x14ac:dyDescent="0.25">
      <c r="A11" t="s">
        <v>126</v>
      </c>
      <c r="B11">
        <v>0.158</v>
      </c>
      <c r="C11">
        <v>1E-3</v>
      </c>
      <c r="D11" s="1">
        <v>5.0199999999999996</v>
      </c>
      <c r="E11">
        <v>2.98E-2</v>
      </c>
      <c r="F11" s="1">
        <v>0.1</v>
      </c>
      <c r="G11" s="1">
        <v>100</v>
      </c>
      <c r="H11" s="1">
        <v>5</v>
      </c>
      <c r="I11" s="1">
        <f>'Count-&gt;Actual Activity'!F11</f>
        <v>0.48947763496332142</v>
      </c>
      <c r="J11" s="1">
        <f>'Count-&gt;Actual Activity'!G11</f>
        <v>0.12664407278936082</v>
      </c>
      <c r="K11" s="1">
        <v>5</v>
      </c>
      <c r="L11" s="1">
        <v>0.01</v>
      </c>
      <c r="M11" s="1"/>
      <c r="N11" s="1"/>
      <c r="O11" s="1"/>
      <c r="P11" s="1"/>
      <c r="Q11">
        <f t="shared" si="2"/>
        <v>9.7895526992664281E-2</v>
      </c>
      <c r="R11">
        <f t="shared" si="3"/>
        <v>2.5329571276354001E-2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1483.1702085577811</v>
      </c>
      <c r="W11">
        <f t="shared" si="1"/>
        <v>0.81867177555007098</v>
      </c>
    </row>
    <row r="12" spans="1:23" x14ac:dyDescent="0.25">
      <c r="A12" t="s">
        <v>127</v>
      </c>
      <c r="B12">
        <v>0.158</v>
      </c>
      <c r="C12">
        <v>1E-3</v>
      </c>
      <c r="D12" s="1">
        <v>5.01</v>
      </c>
      <c r="E12">
        <v>2.9600000000000001E-2</v>
      </c>
      <c r="F12" s="1">
        <v>0.1</v>
      </c>
      <c r="G12" s="1">
        <v>100</v>
      </c>
      <c r="H12" s="1">
        <v>5</v>
      </c>
      <c r="I12" s="1">
        <f>'Count-&gt;Actual Activity'!F12</f>
        <v>0.53309437920609726</v>
      </c>
      <c r="J12" s="1">
        <f>'Count-&gt;Actual Activity'!G12</f>
        <v>0.12664363841372914</v>
      </c>
      <c r="K12" s="1">
        <v>5</v>
      </c>
      <c r="L12" s="1">
        <v>0.01</v>
      </c>
      <c r="M12" s="1"/>
      <c r="N12" s="1"/>
      <c r="O12" s="1"/>
      <c r="P12" s="1"/>
      <c r="Q12">
        <f t="shared" si="2"/>
        <v>0.10661887584121946</v>
      </c>
      <c r="R12">
        <f t="shared" si="3"/>
        <v>2.5329625270924111E-2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1463.7208557488634</v>
      </c>
      <c r="W12">
        <f t="shared" si="1"/>
        <v>0.802513842633643</v>
      </c>
    </row>
    <row r="13" spans="1:23" x14ac:dyDescent="0.25">
      <c r="A13" t="s">
        <v>128</v>
      </c>
      <c r="B13">
        <v>0.158</v>
      </c>
      <c r="C13">
        <v>1E-3</v>
      </c>
      <c r="D13" s="1">
        <v>5</v>
      </c>
      <c r="E13">
        <v>0.03</v>
      </c>
      <c r="F13" s="1">
        <v>0.1</v>
      </c>
      <c r="G13" s="1">
        <v>100</v>
      </c>
      <c r="H13" s="1">
        <v>5</v>
      </c>
      <c r="I13" s="1">
        <f>'Count-&gt;Actual Activity'!F13</f>
        <v>0.47516897452168738</v>
      </c>
      <c r="J13" s="1">
        <f>'Count-&gt;Actual Activity'!G13</f>
        <v>0.12664421532051784</v>
      </c>
      <c r="K13" s="1">
        <v>5</v>
      </c>
      <c r="L13" s="1">
        <v>0.01</v>
      </c>
      <c r="M13" s="1"/>
      <c r="N13" s="1"/>
      <c r="O13" s="1"/>
      <c r="P13" s="1"/>
      <c r="Q13">
        <f t="shared" si="2"/>
        <v>9.5033794904337471E-2</v>
      </c>
      <c r="R13">
        <f t="shared" si="3"/>
        <v>2.5329556187479542E-2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1482.8215141284854</v>
      </c>
      <c r="W13">
        <f t="shared" si="1"/>
        <v>0.82397245490048276</v>
      </c>
    </row>
    <row r="14" spans="1:23" x14ac:dyDescent="0.25">
      <c r="A14" t="s">
        <v>129</v>
      </c>
      <c r="B14">
        <v>0.39600000000000002</v>
      </c>
      <c r="C14">
        <v>1E-3</v>
      </c>
      <c r="D14" s="1">
        <v>5</v>
      </c>
      <c r="E14">
        <v>3.0300000000000001E-2</v>
      </c>
      <c r="F14" s="1">
        <v>0.1</v>
      </c>
      <c r="G14" s="1">
        <v>100</v>
      </c>
      <c r="H14" s="1">
        <v>5</v>
      </c>
      <c r="I14" s="1">
        <f>'Count-&gt;Actual Activity'!F14</f>
        <v>1.054225660532105</v>
      </c>
      <c r="J14" s="1">
        <f>'Count-&gt;Actual Activity'!G14</f>
        <v>0.12663846000186615</v>
      </c>
      <c r="K14" s="1">
        <v>5</v>
      </c>
      <c r="L14" s="1">
        <v>0.01</v>
      </c>
      <c r="M14" s="1"/>
      <c r="N14" s="1"/>
      <c r="O14" s="1"/>
      <c r="P14" s="1"/>
      <c r="Q14">
        <f t="shared" si="2"/>
        <v>0.210845132106421</v>
      </c>
      <c r="R14">
        <f t="shared" si="3"/>
        <v>2.5331202196988246E-2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3769.8760869734542</v>
      </c>
      <c r="W14">
        <f t="shared" si="1"/>
        <v>0.84417826342932478</v>
      </c>
    </row>
    <row r="15" spans="1:23" x14ac:dyDescent="0.25">
      <c r="A15" t="s">
        <v>130</v>
      </c>
      <c r="B15">
        <v>0.39600000000000002</v>
      </c>
      <c r="C15">
        <v>1E-3</v>
      </c>
      <c r="D15" s="1">
        <v>5.01</v>
      </c>
      <c r="E15">
        <v>3.1100000000000003E-2</v>
      </c>
      <c r="F15" s="1">
        <v>0.1</v>
      </c>
      <c r="G15" s="1">
        <v>100</v>
      </c>
      <c r="H15" s="1">
        <v>5</v>
      </c>
      <c r="I15" s="1">
        <f>'Count-&gt;Actual Activity'!F15</f>
        <v>1.0929083839329377</v>
      </c>
      <c r="J15" s="1">
        <f>'Count-&gt;Actual Activity'!G15</f>
        <v>0.12663807646246955</v>
      </c>
      <c r="K15" s="1">
        <v>5</v>
      </c>
      <c r="L15" s="1">
        <v>0.01</v>
      </c>
      <c r="M15" s="1"/>
      <c r="N15" s="1"/>
      <c r="O15" s="1"/>
      <c r="P15" s="1"/>
      <c r="Q15">
        <f t="shared" si="2"/>
        <v>0.21858167678658752</v>
      </c>
      <c r="R15">
        <f t="shared" si="3"/>
        <v>2.5331387806479904E-2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3648.0254330314792</v>
      </c>
      <c r="W15">
        <f t="shared" si="1"/>
        <v>0.83846069331007866</v>
      </c>
    </row>
    <row r="16" spans="1:23" x14ac:dyDescent="0.25">
      <c r="A16" t="s">
        <v>131</v>
      </c>
      <c r="B16">
        <v>0.39600000000000002</v>
      </c>
      <c r="C16">
        <v>1E-3</v>
      </c>
      <c r="D16" s="1">
        <v>4.99</v>
      </c>
      <c r="E16">
        <v>2.93E-2</v>
      </c>
      <c r="F16" s="1">
        <v>0.1</v>
      </c>
      <c r="G16" s="1">
        <v>100</v>
      </c>
      <c r="H16" s="1">
        <v>5</v>
      </c>
      <c r="I16" s="1">
        <f>'Count-&gt;Actual Activity'!F16</f>
        <v>1.0643897434665068</v>
      </c>
      <c r="J16" s="1">
        <f>'Count-&gt;Actual Activity'!G16</f>
        <v>0.12663835921361283</v>
      </c>
      <c r="K16" s="1">
        <v>5</v>
      </c>
      <c r="L16" s="1">
        <v>0.01</v>
      </c>
      <c r="M16" s="1"/>
      <c r="N16" s="1"/>
      <c r="O16" s="1"/>
      <c r="P16" s="1"/>
      <c r="Q16">
        <f t="shared" si="2"/>
        <v>0.21287794869330137</v>
      </c>
      <c r="R16">
        <f t="shared" si="3"/>
        <v>2.5331250049233672E-2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3891.6028592698849</v>
      </c>
      <c r="W16">
        <f t="shared" si="1"/>
        <v>0.84267594270921686</v>
      </c>
    </row>
    <row r="17" spans="1:23" x14ac:dyDescent="0.25">
      <c r="A17" t="s">
        <v>132</v>
      </c>
      <c r="B17">
        <v>0.79200000000000004</v>
      </c>
      <c r="C17">
        <v>1E-3</v>
      </c>
      <c r="D17" s="1">
        <v>5</v>
      </c>
      <c r="E17">
        <v>2.9700000000000001E-2</v>
      </c>
      <c r="F17" s="1">
        <v>0.1</v>
      </c>
      <c r="G17" s="1">
        <v>100</v>
      </c>
      <c r="H17" s="1">
        <v>5</v>
      </c>
      <c r="I17" s="1">
        <f>'Count-&gt;Actual Activity'!F17</f>
        <v>2.1937871141872303</v>
      </c>
      <c r="J17" s="1">
        <f>'Count-&gt;Actual Activity'!G17</f>
        <v>0.12662721024087001</v>
      </c>
      <c r="K17" s="1">
        <v>5</v>
      </c>
      <c r="L17" s="1">
        <v>0.01</v>
      </c>
      <c r="Q17">
        <f t="shared" si="2"/>
        <v>0.43875742283744606</v>
      </c>
      <c r="R17">
        <f t="shared" si="3"/>
        <v>2.5340640229477226E-2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7634.6052191289873</v>
      </c>
      <c r="W17">
        <f t="shared" si="1"/>
        <v>0.83787165756025805</v>
      </c>
    </row>
    <row r="18" spans="1:23" x14ac:dyDescent="0.25">
      <c r="A18" t="s">
        <v>133</v>
      </c>
      <c r="B18">
        <v>0.79200000000000004</v>
      </c>
      <c r="C18">
        <v>1E-3</v>
      </c>
      <c r="D18" s="1">
        <v>5</v>
      </c>
      <c r="E18">
        <v>3.0300000000000001E-2</v>
      </c>
      <c r="F18" s="1">
        <v>0.1</v>
      </c>
      <c r="G18" s="1">
        <v>100</v>
      </c>
      <c r="H18" s="1">
        <v>5</v>
      </c>
      <c r="I18" s="1">
        <f>'Count-&gt;Actual Activity'!F18</f>
        <v>2.304703902714111</v>
      </c>
      <c r="J18" s="1">
        <f>'Count-&gt;Actual Activity'!G18</f>
        <v>0.12662612068687415</v>
      </c>
      <c r="K18" s="1">
        <v>5</v>
      </c>
      <c r="L18" s="1">
        <v>0.01</v>
      </c>
      <c r="Q18">
        <f t="shared" si="2"/>
        <v>0.46094078054282217</v>
      </c>
      <c r="R18">
        <f t="shared" si="3"/>
        <v>2.5341997617017928E-2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7410.2125160921887</v>
      </c>
      <c r="W18">
        <f t="shared" si="1"/>
        <v>0.82967452897093052</v>
      </c>
    </row>
    <row r="19" spans="1:23" x14ac:dyDescent="0.25">
      <c r="A19" t="s">
        <v>134</v>
      </c>
      <c r="B19">
        <v>0.79200000000000004</v>
      </c>
      <c r="C19">
        <v>1E-3</v>
      </c>
      <c r="D19" s="1">
        <v>5</v>
      </c>
      <c r="E19">
        <v>3.0100000000000002E-2</v>
      </c>
      <c r="F19" s="1">
        <v>0.1</v>
      </c>
      <c r="G19" s="1">
        <v>100</v>
      </c>
      <c r="H19" s="1">
        <v>5</v>
      </c>
      <c r="I19" s="1">
        <f>'Count-&gt;Actual Activity'!F19</f>
        <v>2.1305329669935302</v>
      </c>
      <c r="J19" s="1">
        <f>'Count-&gt;Actual Activity'!G19</f>
        <v>0.12662783202719921</v>
      </c>
      <c r="K19" s="1">
        <v>5</v>
      </c>
      <c r="L19" s="1">
        <v>0.01</v>
      </c>
      <c r="Q19">
        <f t="shared" si="2"/>
        <v>0.42610659339870605</v>
      </c>
      <c r="R19">
        <f t="shared" si="3"/>
        <v>2.5339900968079861E-2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7575.1780050499974</v>
      </c>
      <c r="W19">
        <f t="shared" si="1"/>
        <v>0.84254635455826354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2.4372037753259402E-2</v>
      </c>
      <c r="C2">
        <f>_xlfn.STDEV.S('Bottle Results'!Q2:Q4)</f>
        <v>7.8308574161925894E-4</v>
      </c>
      <c r="D2">
        <f>AVERAGE('Bottle Results'!U2:U4)</f>
        <v>-80.159003598676406</v>
      </c>
      <c r="E2">
        <f>_xlfn.STDEV.S('Bottle Results'!U2:U4)</f>
        <v>1.0036243739538568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5.0133333333333328</v>
      </c>
      <c r="J2">
        <f>_xlfn.STDEV.S('Bottle Results'!D2:D4)</f>
        <v>2.3094010767585053E-2</v>
      </c>
    </row>
    <row r="3" spans="1:10" x14ac:dyDescent="0.25">
      <c r="A3">
        <v>10</v>
      </c>
      <c r="B3">
        <f>AVERAGE('Bottle Results'!Q5:Q7)</f>
        <v>2.9911298485147241E-2</v>
      </c>
      <c r="C3">
        <f>_xlfn.STDEV.S('Bottle Results'!Q5:Q7)</f>
        <v>5.2452455259224405E-4</v>
      </c>
      <c r="D3">
        <f>AVERAGE('Bottle Results'!U5:U7)</f>
        <v>80.10626143658196</v>
      </c>
      <c r="E3">
        <f>_xlfn.STDEV.S('Bottle Results'!U5:U7)</f>
        <v>2.881188699209408</v>
      </c>
      <c r="F3">
        <f>AVERAGE('Bottle Results'!S5:S7)</f>
        <v>5.3988024914288308</v>
      </c>
      <c r="G3">
        <f>AVERAGE('Bottle Results'!W5:W7)</f>
        <v>0.44596420164222378</v>
      </c>
      <c r="H3">
        <f>_xlfn.STDEV.S('Bottle Results'!W5:W7)</f>
        <v>9.7155721741067503E-3</v>
      </c>
      <c r="I3">
        <f>AVERAGE('Bottle Results'!D5:D7)</f>
        <v>4.996666666666667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5.6515538864903292E-2</v>
      </c>
      <c r="C4">
        <f>_xlfn.STDEV.S('Bottle Results'!Q8:Q10)</f>
        <v>2.3690151856901359E-3</v>
      </c>
      <c r="D4">
        <f>AVERAGE('Bottle Results'!U8:U10)</f>
        <v>713.68240458191133</v>
      </c>
      <c r="E4">
        <f>_xlfn.STDEV.S('Bottle Results'!U8:U10)</f>
        <v>4.7085629815691803</v>
      </c>
      <c r="F4">
        <f>AVERAGE('Bottle Results'!S8:S10)</f>
        <v>27.062351729187554</v>
      </c>
      <c r="G4">
        <f>AVERAGE('Bottle Results'!W8:W10)</f>
        <v>0.79116545586853204</v>
      </c>
      <c r="H4">
        <f>_xlfn.STDEV.S('Bottle Results'!W8:W10)</f>
        <v>8.7539146981637939E-3</v>
      </c>
      <c r="I4">
        <f>AVERAGE('Bottle Results'!D8:D10)</f>
        <v>4.996666666666667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9.9849399246073722E-2</v>
      </c>
      <c r="C5">
        <f>_xlfn.STDEV.S('Bottle Results'!Q11:Q13)</f>
        <v>6.0346282126995283E-3</v>
      </c>
      <c r="D5">
        <f>AVERAGE('Bottle Results'!U11:U13)</f>
        <v>1476.5708594783766</v>
      </c>
      <c r="E5">
        <f>_xlfn.STDEV.S('Bottle Results'!U11:U13)</f>
        <v>11.129795318766341</v>
      </c>
      <c r="F5">
        <f>AVERAGE('Bottle Results'!S11:S13)</f>
        <v>53.988024914288303</v>
      </c>
      <c r="G5">
        <f>AVERAGE('Bottle Results'!W11:W13)</f>
        <v>0.81505269102806555</v>
      </c>
      <c r="H5">
        <f>_xlfn.STDEV.S('Bottle Results'!W11:W13)</f>
        <v>1.1177716210734004E-2</v>
      </c>
      <c r="I5">
        <f>AVERAGE('Bottle Results'!D11:D13)</f>
        <v>5.01</v>
      </c>
      <c r="J5">
        <f>_xlfn.STDEV.S('Bottle Results'!D3:D11)</f>
        <v>1.5898986690282339E-2</v>
      </c>
    </row>
    <row r="6" spans="1:10" x14ac:dyDescent="0.25">
      <c r="A6">
        <v>250</v>
      </c>
      <c r="B6">
        <f>AVERAGE('Bottle Results'!Q14:Q16)</f>
        <v>0.21410158586210329</v>
      </c>
      <c r="C6">
        <f>_xlfn.STDEV.S('Bottle Results'!Q14:Q16)</f>
        <v>4.0107975313780683E-3</v>
      </c>
      <c r="D6">
        <f>AVERAGE('Bottle Results'!U14:U16)</f>
        <v>3769.8347930916061</v>
      </c>
      <c r="E6">
        <f>_xlfn.STDEV.S('Bottle Results'!U14:U16)</f>
        <v>121.7887183696421</v>
      </c>
      <c r="F6">
        <f>AVERAGE('Bottle Results'!S14:S16)</f>
        <v>135.31175864593777</v>
      </c>
      <c r="G6">
        <f>AVERAGE('Bottle Results'!W14:W16)</f>
        <v>0.84177163314954007</v>
      </c>
      <c r="H6">
        <f>_xlfn.STDEV.S('Bottle Results'!W14:W16)</f>
        <v>2.9641160321276392E-3</v>
      </c>
      <c r="I6">
        <f>AVERAGE('Bottle Results'!D14:D16)</f>
        <v>5</v>
      </c>
      <c r="J6">
        <f>_xlfn.STDEV.S('Bottle Results'!D14:D16)</f>
        <v>9.9999999999997868E-3</v>
      </c>
    </row>
    <row r="7" spans="1:10" x14ac:dyDescent="0.25">
      <c r="A7">
        <v>500</v>
      </c>
      <c r="B7">
        <f>AVERAGE('Bottle Results'!Q17:Q19)</f>
        <v>0.44193493225965813</v>
      </c>
      <c r="C7">
        <f>_xlfn.STDEV.S('Bottle Results'!Q17:Q19)</f>
        <v>1.7633138492452526E-2</v>
      </c>
      <c r="D7">
        <f>AVERAGE('Bottle Results'!U17:U19)</f>
        <v>7539.9985800903914</v>
      </c>
      <c r="E7">
        <f>_xlfn.STDEV.S('Bottle Results'!U17:U19)</f>
        <v>116.25925876852409</v>
      </c>
      <c r="F7">
        <f>AVERAGE('Bottle Results'!S17:S19)</f>
        <v>270.62351729187554</v>
      </c>
      <c r="G7">
        <f>AVERAGE('Bottle Results'!W17:W19)</f>
        <v>0.83669751369648404</v>
      </c>
      <c r="H7">
        <f>_xlfn.STDEV.S('Bottle Results'!W17:W19)</f>
        <v>6.5157450723082218E-3</v>
      </c>
      <c r="I7">
        <f>AVERAGE('Bottle Results'!D17:D19)</f>
        <v>5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2016-05-23T14:03:07Z</dcterms:modified>
</cp:coreProperties>
</file>