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I2" i="8"/>
  <c r="H2" i="8"/>
  <c r="G2" i="8"/>
  <c r="F2" i="8"/>
  <c r="E2" i="8"/>
  <c r="D2" i="8"/>
  <c r="C2" i="8"/>
  <c r="B2" i="8"/>
  <c r="K3" i="8"/>
  <c r="J3" i="8"/>
  <c r="I3" i="8"/>
  <c r="H3" i="8"/>
  <c r="G3" i="8"/>
  <c r="F3" i="8"/>
  <c r="E3" i="8"/>
  <c r="D3" i="8"/>
  <c r="C3" i="8"/>
  <c r="B3" i="8"/>
  <c r="K7" i="8" l="1"/>
  <c r="K6" i="8"/>
  <c r="K5" i="8"/>
  <c r="K4" i="8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D10" i="9"/>
  <c r="C10" i="9"/>
  <c r="E10" i="9" s="1"/>
  <c r="H9" i="9"/>
  <c r="F9" i="9"/>
  <c r="G9" i="9" s="1"/>
  <c r="D9" i="9"/>
  <c r="J9" i="9" s="1"/>
  <c r="C9" i="9"/>
  <c r="E9" i="9" s="1"/>
  <c r="H8" i="9"/>
  <c r="E8" i="9"/>
  <c r="D8" i="9"/>
  <c r="J8" i="9" s="1"/>
  <c r="H7" i="9"/>
  <c r="F7" i="9"/>
  <c r="G8" i="9" s="1"/>
  <c r="E7" i="9"/>
  <c r="D7" i="9"/>
  <c r="J7" i="9" s="1"/>
  <c r="H6" i="9"/>
  <c r="E6" i="9"/>
  <c r="D6" i="9"/>
  <c r="J6" i="9" s="1"/>
  <c r="E5" i="9"/>
  <c r="D5" i="9"/>
  <c r="J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G7" i="9" l="1"/>
  <c r="I9" i="9"/>
  <c r="G5" i="9"/>
  <c r="I7" i="9"/>
  <c r="K8" i="9"/>
  <c r="G6" i="9"/>
  <c r="K6" i="9" s="1"/>
  <c r="K7" i="9"/>
  <c r="I6" i="9"/>
  <c r="I8" i="9"/>
  <c r="K5" i="9"/>
  <c r="K9" i="9"/>
  <c r="G4" i="9"/>
  <c r="K4" i="9" s="1"/>
  <c r="H5" i="9"/>
  <c r="I5" i="9" s="1"/>
  <c r="G3" i="9"/>
  <c r="K3" i="9" s="1"/>
  <c r="H4" i="9"/>
  <c r="I4" i="9" s="1"/>
  <c r="H3" i="9"/>
  <c r="J7" i="8"/>
  <c r="I7" i="8"/>
  <c r="K11" i="9" l="1"/>
  <c r="I3" i="9"/>
  <c r="I11" i="9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J6" i="8" l="1"/>
  <c r="J5" i="8"/>
  <c r="J4" i="8"/>
  <c r="I6" i="8"/>
  <c r="I5" i="8"/>
  <c r="I4" i="8"/>
  <c r="O23" i="5" l="1"/>
  <c r="O22" i="5"/>
  <c r="O21" i="5"/>
  <c r="O20" i="5"/>
  <c r="I23" i="5"/>
  <c r="M23" i="5" s="1"/>
  <c r="I22" i="5"/>
  <c r="M22" i="5" s="1"/>
  <c r="I21" i="5"/>
  <c r="M21" i="5" s="1"/>
  <c r="I20" i="5"/>
  <c r="M20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N23" i="5" l="1"/>
  <c r="Q23" i="5"/>
  <c r="N20" i="5"/>
  <c r="Q20" i="5"/>
  <c r="S20" i="5" s="1"/>
  <c r="N22" i="5"/>
  <c r="Q22" i="5"/>
  <c r="S22" i="5" s="1"/>
  <c r="N21" i="5"/>
  <c r="Q21" i="5"/>
  <c r="S21" i="5" s="1"/>
  <c r="S23" i="5"/>
  <c r="O3" i="5" l="1"/>
  <c r="O4" i="5"/>
  <c r="O5" i="5"/>
  <c r="O6" i="5"/>
  <c r="O7" i="5"/>
  <c r="O8" i="5"/>
  <c r="F4" i="8" s="1"/>
  <c r="O9" i="5"/>
  <c r="O10" i="5"/>
  <c r="O11" i="5"/>
  <c r="F5" i="8" s="1"/>
  <c r="O12" i="5"/>
  <c r="O13" i="5"/>
  <c r="O14" i="5"/>
  <c r="F6" i="8" s="1"/>
  <c r="O15" i="5"/>
  <c r="O16" i="5"/>
  <c r="O17" i="5"/>
  <c r="F7" i="8" s="1"/>
  <c r="O18" i="5"/>
  <c r="O19" i="5"/>
  <c r="O2" i="5"/>
  <c r="M3" i="5"/>
  <c r="Q3" i="5" s="1"/>
  <c r="M4" i="5"/>
  <c r="Q4" i="5" s="1"/>
  <c r="M5" i="5"/>
  <c r="M6" i="5"/>
  <c r="Q6" i="5" s="1"/>
  <c r="M7" i="5"/>
  <c r="Q7" i="5" s="1"/>
  <c r="M8" i="5"/>
  <c r="M9" i="5"/>
  <c r="Q9" i="5" s="1"/>
  <c r="M10" i="5"/>
  <c r="Q10" i="5" s="1"/>
  <c r="M11" i="5"/>
  <c r="M12" i="5"/>
  <c r="Q12" i="5" s="1"/>
  <c r="M13" i="5"/>
  <c r="M14" i="5"/>
  <c r="Q14" i="5" s="1"/>
  <c r="M15" i="5"/>
  <c r="Q15" i="5" s="1"/>
  <c r="M16" i="5"/>
  <c r="M17" i="5"/>
  <c r="Q17" i="5" s="1"/>
  <c r="M18" i="5"/>
  <c r="M19" i="5"/>
  <c r="Q19" i="5" s="1"/>
  <c r="M2" i="5"/>
  <c r="Q2" i="5" s="1"/>
  <c r="N8" i="5" l="1"/>
  <c r="Q8" i="5"/>
  <c r="N16" i="5"/>
  <c r="Q16" i="5"/>
  <c r="S16" i="5" s="1"/>
  <c r="Q13" i="5"/>
  <c r="S13" i="5" s="1"/>
  <c r="N5" i="5"/>
  <c r="Q5" i="5"/>
  <c r="N11" i="5"/>
  <c r="Q11" i="5"/>
  <c r="N18" i="5"/>
  <c r="Q18" i="5"/>
  <c r="C7" i="8"/>
  <c r="B7" i="8"/>
  <c r="S19" i="5"/>
  <c r="S3" i="5"/>
  <c r="S10" i="5"/>
  <c r="S15" i="5"/>
  <c r="S7" i="5"/>
  <c r="S6" i="5"/>
  <c r="S12" i="5"/>
  <c r="S4" i="5"/>
  <c r="S9" i="5"/>
  <c r="N6" i="5"/>
  <c r="B6" i="8"/>
  <c r="C6" i="8"/>
  <c r="N15" i="5"/>
  <c r="N7" i="5"/>
  <c r="N12" i="5"/>
  <c r="N4" i="5"/>
  <c r="N19" i="5"/>
  <c r="N3" i="5"/>
  <c r="N13" i="5"/>
  <c r="N10" i="5"/>
  <c r="N14" i="5"/>
  <c r="B5" i="8"/>
  <c r="C5" i="8"/>
  <c r="B4" i="8"/>
  <c r="C4" i="8"/>
  <c r="N17" i="5"/>
  <c r="N9" i="5"/>
  <c r="N2" i="5"/>
  <c r="S17" i="5" l="1"/>
  <c r="E7" i="8"/>
  <c r="D7" i="8"/>
  <c r="S5" i="5"/>
  <c r="S8" i="5"/>
  <c r="E4" i="8"/>
  <c r="D4" i="8"/>
  <c r="S18" i="5"/>
  <c r="S14" i="5"/>
  <c r="D6" i="8"/>
  <c r="E6" i="8"/>
  <c r="S11" i="5"/>
  <c r="E5" i="8"/>
  <c r="D5" i="8"/>
  <c r="S2" i="5"/>
  <c r="H7" i="8" l="1"/>
  <c r="G7" i="8"/>
  <c r="H4" i="8"/>
  <c r="G4" i="8"/>
  <c r="G5" i="8"/>
  <c r="H5" i="8"/>
  <c r="G6" i="8"/>
  <c r="H6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<sst xmlns="http://schemas.openxmlformats.org/spreadsheetml/2006/main" count="320" uniqueCount="134">
  <si>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</si>
  <si>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</si>
  <si>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</si>
  <si>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</si>
  <si>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</si>
  <si>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</si>
  <si>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</si>
  <si>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</si>
  <si>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</si>
  <si>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</si>
  <si>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</si>
  <si>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</si>
  <si>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</si>
  <si>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</si>
  <si>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</si>
  <si>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</si>
  <si>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</si>
  <si>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</si>
  <si>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</si>
  <si>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</si>
  <si>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</si>
  <si>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</si>
  <si>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</si>
  <si>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</si>
  <si>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</si>
  <si>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</si>
  <si>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</si>
  <si>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</si>
  <si>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</si>
  <si>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</si>
  <si>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</si>
  <si>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</si>
  <si>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</si>
  <si>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</si>
  <si>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</si>
  <si>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</si>
  <si>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</si>
  <si>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</si>
  <si>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</si>
  <si>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</si>
  <si>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</si>
  <si>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</si>
  <si>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</si>
  <si>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</si>
  <si>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</si>
  <si>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</si>
  <si>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</si>
  <si>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</si>
  <si>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</si>
  <si>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</si>
  <si>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</si>
  <si>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</si>
  <si>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</si>
  <si>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</si>
  <si>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</si>
  <si>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</si>
  <si>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</si>
  <si>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</si>
  <si>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</si>
  <si>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</si>
  <si>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</si>
  <si>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</si>
  <si>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</si>
  <si>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</si>
  <si>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</si>
  <si>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</si>
  <si>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</si>
  <si>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</si>
  <si>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</si>
  <si>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</si>
  <si>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</si>
  <si>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</si>
  <si>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</si>
  <si>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</si>
  <si>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</si>
  <si>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</si>
  <si>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</si>
  <si>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</si>
  <si>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</si>
  <si>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</si>
  <si>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</si>
  <si>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</si>
  <si>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</si>
  <si>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</si>
  <si>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</si>
  <si>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</si>
  <si>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</si>
  <si>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</si>
  <si>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</si>
  <si>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</si>
  <si>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</si>
  <si>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</si>
  <si>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</si>
  <si>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</si>
  <si>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</si>
  <si>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</si>
  <si>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</si>
  <si>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</si>
  <si>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</si>
  <si>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</si>
  <si>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</si>
  <si>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</si>
  <si>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</si>
  <si>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</si>
  <si>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</si>
  <si>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FHY</t>
  </si>
  <si>
    <t>fSorb</t>
  </si>
  <si>
    <t>RaFHY500pH7_DW</t>
  </si>
  <si>
    <t>RaFHY500pH7_T1</t>
  </si>
  <si>
    <t>RaFHY500pH7_T2</t>
  </si>
  <si>
    <t>RaFHY500pH7_T3</t>
  </si>
  <si>
    <t>500_D</t>
  </si>
  <si>
    <t>500_T1</t>
  </si>
  <si>
    <t>500_T2</t>
  </si>
  <si>
    <t>500_T3</t>
  </si>
  <si>
    <t>Total Activity</t>
  </si>
  <si>
    <t>sCw (Bq/mL)</t>
  </si>
  <si>
    <t>sCs (Bq/g)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</si>
  <si>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</si>
  <si>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</si>
  <si>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</si>
  <si>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</si>
  <si>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</si>
  <si>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</si>
  <si>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</si>
  <si>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</si>
  <si>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</si>
  <si>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</si>
  <si>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</si>
  <si>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</si>
  <si>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</si>
  <si>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</si>
  <si>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Counts below detection</t>
  </si>
  <si>
    <t>Ncounts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</si>
</sst>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6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22" fontId="0" fillId="0" borderId="0" xfId="0" applyNumberFormat="1"/>
    <xf numFmtId="0" fontId="0" fillId="0" borderId="0" xfId="0" applyAlignment="1">
      <alignment horizontal="center" vertical="top"/>
    </xf>
    <xf numFmtId="18" fontId="0" fillId="0" borderId="0" xfId="0" applyNumberFormat="1"/>
    <xf numFmtId="11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3" fillId="0" borderId="0" xfId="0" applyFont="1" applyFill="1" applyBorder="1"/>
    <xf numFmtId="0" fontId="8" fillId="0" borderId="0" xfId="0" applyFont="1"/>
    <xf numFmtId="0" fontId="9" fillId="0" borderId="0" xfId="0" applyFont="1"/>
    <xf numFmtId="0" fontId="9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4872"/>
        <c:axId val="96645656"/>
      </c:scatterChart>
      <c:valAx>
        <c:axId val="9664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45656"/>
        <c:crosses val="autoZero"/>
        <c:crossBetween val="midCat"/>
      </c:valAx>
      <c:valAx>
        <c:axId val="9664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4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4608"/>
        <c:axId val="234555000"/>
      </c:scatterChart>
      <c:valAx>
        <c:axId val="2345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555000"/>
        <c:crosses val="autoZero"/>
        <c:crossBetween val="midCat"/>
      </c:valAx>
      <c:valAx>
        <c:axId val="234555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55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4">
        <v>42343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A18" sqref="A18:F89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4">
        <v>42438.435416666667</v>
      </c>
      <c r="B2" t="s">
        <v>107</v>
      </c>
      <c r="C2">
        <v>8484.2999999999993</v>
      </c>
      <c r="D2">
        <v>0.69</v>
      </c>
      <c r="E2">
        <v>0</v>
      </c>
      <c r="F2">
        <v>31.9</v>
      </c>
    </row>
    <row r="3" spans="1:6" x14ac:dyDescent="0.25">
      <c r="A3" s="14">
        <v>42439.461111111108</v>
      </c>
      <c r="B3" t="s">
        <v>107</v>
      </c>
      <c r="C3">
        <v>8483.4</v>
      </c>
      <c r="D3">
        <v>0.69</v>
      </c>
      <c r="E3">
        <v>0</v>
      </c>
      <c r="F3">
        <v>31.86</v>
      </c>
    </row>
    <row r="4" spans="1:6" x14ac:dyDescent="0.25">
      <c r="A4" s="14">
        <v>42447.404861111114</v>
      </c>
      <c r="B4" t="s">
        <v>107</v>
      </c>
      <c r="C4">
        <v>8563.2999999999993</v>
      </c>
      <c r="D4">
        <v>0.68</v>
      </c>
      <c r="E4">
        <v>0</v>
      </c>
      <c r="F4">
        <v>31.85</v>
      </c>
    </row>
    <row r="5" spans="1:6" x14ac:dyDescent="0.25">
      <c r="A5" s="14">
        <v>42459.724305555559</v>
      </c>
      <c r="B5" t="s">
        <v>107</v>
      </c>
      <c r="C5">
        <v>8601.7999999999993</v>
      </c>
      <c r="D5">
        <v>0.68</v>
      </c>
      <c r="E5">
        <v>0</v>
      </c>
      <c r="F5">
        <v>31.87</v>
      </c>
    </row>
    <row r="6" spans="1:6" x14ac:dyDescent="0.25">
      <c r="A6" s="14">
        <v>42438.435416666667</v>
      </c>
      <c r="B6" t="s">
        <v>108</v>
      </c>
      <c r="C6">
        <v>9242.4</v>
      </c>
      <c r="D6">
        <v>0.66</v>
      </c>
      <c r="E6">
        <v>0</v>
      </c>
      <c r="F6">
        <v>74.55</v>
      </c>
    </row>
    <row r="7" spans="1:6" x14ac:dyDescent="0.25">
      <c r="A7" s="14">
        <v>42439.461111111108</v>
      </c>
      <c r="B7" t="s">
        <v>108</v>
      </c>
      <c r="C7">
        <v>9295.1</v>
      </c>
      <c r="D7">
        <v>0.66</v>
      </c>
      <c r="E7">
        <v>0</v>
      </c>
      <c r="F7">
        <v>74.510000000000005</v>
      </c>
    </row>
    <row r="8" spans="1:6" x14ac:dyDescent="0.25">
      <c r="A8" s="14">
        <v>42447.404861111114</v>
      </c>
      <c r="B8" t="s">
        <v>108</v>
      </c>
      <c r="C8">
        <v>9221</v>
      </c>
      <c r="D8">
        <v>0.66</v>
      </c>
      <c r="E8">
        <v>0</v>
      </c>
      <c r="F8">
        <v>74.47</v>
      </c>
    </row>
    <row r="9" spans="1:6" x14ac:dyDescent="0.25">
      <c r="A9" s="14">
        <v>42459.724305555559</v>
      </c>
      <c r="B9" t="s">
        <v>108</v>
      </c>
      <c r="C9">
        <v>9291.5</v>
      </c>
      <c r="D9">
        <v>0.66</v>
      </c>
      <c r="E9">
        <v>0</v>
      </c>
      <c r="F9">
        <v>74.47</v>
      </c>
    </row>
    <row r="10" spans="1:6" x14ac:dyDescent="0.25">
      <c r="A10" s="14">
        <v>42438.435416666667</v>
      </c>
      <c r="B10" t="s">
        <v>109</v>
      </c>
      <c r="C10">
        <v>8807.1</v>
      </c>
      <c r="D10">
        <v>0.67</v>
      </c>
      <c r="E10">
        <v>0</v>
      </c>
      <c r="F10">
        <v>117.22</v>
      </c>
    </row>
    <row r="11" spans="1:6" x14ac:dyDescent="0.25">
      <c r="A11" s="14">
        <v>42439.461111111108</v>
      </c>
      <c r="B11" t="s">
        <v>109</v>
      </c>
      <c r="C11">
        <v>8754.7000000000007</v>
      </c>
      <c r="D11">
        <v>0.68</v>
      </c>
      <c r="E11">
        <v>0</v>
      </c>
      <c r="F11">
        <v>117.14</v>
      </c>
    </row>
    <row r="12" spans="1:6" x14ac:dyDescent="0.25">
      <c r="A12" s="14">
        <v>42447.404861111114</v>
      </c>
      <c r="B12" t="s">
        <v>109</v>
      </c>
      <c r="C12">
        <v>8924.7999999999993</v>
      </c>
      <c r="D12">
        <v>0.67</v>
      </c>
      <c r="E12">
        <v>0</v>
      </c>
      <c r="F12">
        <v>117.1</v>
      </c>
    </row>
    <row r="13" spans="1:6" x14ac:dyDescent="0.25">
      <c r="A13" s="14">
        <v>42459.724305555559</v>
      </c>
      <c r="B13" t="s">
        <v>109</v>
      </c>
      <c r="C13">
        <v>8671.9</v>
      </c>
      <c r="D13">
        <v>0.68</v>
      </c>
      <c r="E13">
        <v>0</v>
      </c>
      <c r="F13">
        <v>117.09</v>
      </c>
    </row>
    <row r="14" spans="1:6" x14ac:dyDescent="0.25">
      <c r="A14" s="14">
        <v>42438.435416666667</v>
      </c>
      <c r="B14" t="s">
        <v>110</v>
      </c>
      <c r="C14">
        <v>8125.3</v>
      </c>
      <c r="D14">
        <v>0.7</v>
      </c>
      <c r="E14">
        <v>0</v>
      </c>
      <c r="F14">
        <v>159.97999999999999</v>
      </c>
    </row>
    <row r="15" spans="1:6" x14ac:dyDescent="0.25">
      <c r="A15" s="14">
        <v>42439.461111111108</v>
      </c>
      <c r="B15" t="s">
        <v>110</v>
      </c>
      <c r="C15">
        <v>8088.1</v>
      </c>
      <c r="D15">
        <v>0.7</v>
      </c>
      <c r="E15">
        <v>0</v>
      </c>
      <c r="F15">
        <v>159.87</v>
      </c>
    </row>
    <row r="16" spans="1:6" x14ac:dyDescent="0.25">
      <c r="A16" s="14">
        <v>42447.404861111114</v>
      </c>
      <c r="B16" t="s">
        <v>110</v>
      </c>
      <c r="C16">
        <v>8123.2</v>
      </c>
      <c r="D16">
        <v>0.7</v>
      </c>
      <c r="E16">
        <v>0</v>
      </c>
      <c r="F16">
        <v>159.85</v>
      </c>
    </row>
    <row r="17" spans="1:6" x14ac:dyDescent="0.25">
      <c r="A17" s="14">
        <v>42459.724305555559</v>
      </c>
      <c r="B17" t="s">
        <v>110</v>
      </c>
      <c r="C17">
        <v>8184.6</v>
      </c>
      <c r="D17">
        <v>0.7</v>
      </c>
      <c r="E17">
        <v>0</v>
      </c>
      <c r="F17">
        <v>159.84</v>
      </c>
    </row>
    <row r="18" spans="1:6" x14ac:dyDescent="0.25">
      <c r="A18" s="14">
        <v>42345.57916666667</v>
      </c>
      <c r="B18" s="16" t="s">
        <v>82</v>
      </c>
      <c r="C18">
        <v>79.900000000000006</v>
      </c>
      <c r="D18">
        <v>7.08</v>
      </c>
      <c r="E18">
        <v>0.36</v>
      </c>
      <c r="F18">
        <v>534.20000000000005</v>
      </c>
    </row>
    <row r="19" spans="1:6" x14ac:dyDescent="0.25">
      <c r="A19" s="14">
        <v>42345.57916666667</v>
      </c>
      <c r="B19" t="s">
        <v>83</v>
      </c>
      <c r="C19">
        <v>72.8</v>
      </c>
      <c r="D19">
        <v>7.41</v>
      </c>
      <c r="E19">
        <v>0.46</v>
      </c>
      <c r="F19">
        <v>544.84</v>
      </c>
    </row>
    <row r="20" spans="1:6" x14ac:dyDescent="0.25">
      <c r="A20" s="14">
        <v>42345.57916666667</v>
      </c>
      <c r="B20" t="s">
        <v>84</v>
      </c>
      <c r="C20">
        <v>75.7</v>
      </c>
      <c r="D20">
        <v>7.27</v>
      </c>
      <c r="E20">
        <v>0.43</v>
      </c>
      <c r="F20">
        <v>555.49</v>
      </c>
    </row>
    <row r="21" spans="1:6" x14ac:dyDescent="0.25">
      <c r="A21" s="14">
        <v>42345.57916666667</v>
      </c>
      <c r="B21" t="s">
        <v>85</v>
      </c>
      <c r="C21">
        <v>106.5</v>
      </c>
      <c r="D21">
        <v>6.13</v>
      </c>
      <c r="E21">
        <v>0.31</v>
      </c>
      <c r="F21">
        <v>566.14</v>
      </c>
    </row>
    <row r="22" spans="1:6" x14ac:dyDescent="0.25">
      <c r="A22" s="14">
        <v>42345.57916666667</v>
      </c>
      <c r="B22" t="s">
        <v>86</v>
      </c>
      <c r="C22">
        <v>101.3</v>
      </c>
      <c r="D22">
        <v>6.28</v>
      </c>
      <c r="E22">
        <v>0.33</v>
      </c>
      <c r="F22">
        <v>576.77</v>
      </c>
    </row>
    <row r="23" spans="1:6" x14ac:dyDescent="0.25">
      <c r="A23" s="14">
        <v>42345.57916666667</v>
      </c>
      <c r="B23" t="s">
        <v>87</v>
      </c>
      <c r="C23">
        <v>113.3</v>
      </c>
      <c r="D23">
        <v>5.94</v>
      </c>
      <c r="E23">
        <v>0.28999999999999998</v>
      </c>
      <c r="F23">
        <v>587.41999999999996</v>
      </c>
    </row>
    <row r="24" spans="1:6" x14ac:dyDescent="0.25">
      <c r="A24" s="14">
        <v>42345.57916666667</v>
      </c>
      <c r="B24" t="s">
        <v>88</v>
      </c>
      <c r="C24">
        <v>131.80000000000001</v>
      </c>
      <c r="D24">
        <v>5.51</v>
      </c>
      <c r="E24">
        <v>0.25</v>
      </c>
      <c r="F24">
        <v>598.05999999999995</v>
      </c>
    </row>
    <row r="25" spans="1:6" x14ac:dyDescent="0.25">
      <c r="A25" s="14">
        <v>42345.57916666667</v>
      </c>
      <c r="B25" t="s">
        <v>89</v>
      </c>
      <c r="C25">
        <v>137</v>
      </c>
      <c r="D25">
        <v>5.4</v>
      </c>
      <c r="E25">
        <v>0.24</v>
      </c>
      <c r="F25">
        <v>608.71</v>
      </c>
    </row>
    <row r="26" spans="1:6" x14ac:dyDescent="0.25">
      <c r="A26" s="14">
        <v>42345.57916666667</v>
      </c>
      <c r="B26" t="s">
        <v>90</v>
      </c>
      <c r="C26">
        <v>131.1</v>
      </c>
      <c r="D26">
        <v>5.52</v>
      </c>
      <c r="E26">
        <v>0.27</v>
      </c>
      <c r="F26">
        <v>619.36</v>
      </c>
    </row>
    <row r="27" spans="1:6" x14ac:dyDescent="0.25">
      <c r="A27" s="14">
        <v>42345.57916666667</v>
      </c>
      <c r="B27" t="s">
        <v>91</v>
      </c>
      <c r="C27">
        <v>308.60000000000002</v>
      </c>
      <c r="D27">
        <v>3.6</v>
      </c>
      <c r="E27">
        <v>0.11</v>
      </c>
      <c r="F27">
        <v>630</v>
      </c>
    </row>
    <row r="28" spans="1:6" x14ac:dyDescent="0.25">
      <c r="A28" s="14">
        <v>42345.57916666667</v>
      </c>
      <c r="B28" t="s">
        <v>92</v>
      </c>
      <c r="C28">
        <v>419.8</v>
      </c>
      <c r="D28">
        <v>3.09</v>
      </c>
      <c r="E28">
        <v>0.08</v>
      </c>
      <c r="F28">
        <v>640.66</v>
      </c>
    </row>
    <row r="29" spans="1:6" x14ac:dyDescent="0.25">
      <c r="A29" s="14">
        <v>42345.57916666667</v>
      </c>
      <c r="B29" t="s">
        <v>93</v>
      </c>
      <c r="C29">
        <v>418.3</v>
      </c>
      <c r="D29">
        <v>3.09</v>
      </c>
      <c r="E29">
        <v>7.0000000000000007E-2</v>
      </c>
      <c r="F29">
        <v>651.41</v>
      </c>
    </row>
    <row r="30" spans="1:6" x14ac:dyDescent="0.25">
      <c r="A30" s="14">
        <v>42345.57916666667</v>
      </c>
      <c r="B30" t="s">
        <v>94</v>
      </c>
      <c r="C30">
        <v>838.7</v>
      </c>
      <c r="D30">
        <v>2.1800000000000002</v>
      </c>
      <c r="E30">
        <v>0.04</v>
      </c>
      <c r="F30">
        <v>662.06</v>
      </c>
    </row>
    <row r="31" spans="1:6" x14ac:dyDescent="0.25">
      <c r="A31" s="14">
        <v>42345.57916666667</v>
      </c>
      <c r="B31" t="s">
        <v>95</v>
      </c>
      <c r="C31">
        <v>841.1</v>
      </c>
      <c r="D31">
        <v>2.1800000000000002</v>
      </c>
      <c r="E31">
        <v>0.04</v>
      </c>
      <c r="F31">
        <v>672.71</v>
      </c>
    </row>
    <row r="32" spans="1:6" x14ac:dyDescent="0.25">
      <c r="A32" s="14">
        <v>42345.57916666667</v>
      </c>
      <c r="B32" t="s">
        <v>96</v>
      </c>
      <c r="C32">
        <v>734.4</v>
      </c>
      <c r="D32">
        <v>2.33</v>
      </c>
      <c r="E32">
        <v>0.04</v>
      </c>
      <c r="F32">
        <v>683.34</v>
      </c>
    </row>
    <row r="33" spans="1:6" x14ac:dyDescent="0.25">
      <c r="A33" s="14">
        <v>42345.57916666667</v>
      </c>
      <c r="B33" t="s">
        <v>97</v>
      </c>
      <c r="C33">
        <v>3949.6</v>
      </c>
      <c r="D33">
        <v>1.01</v>
      </c>
      <c r="E33">
        <v>0.01</v>
      </c>
      <c r="F33">
        <v>694.01</v>
      </c>
    </row>
    <row r="34" spans="1:6" x14ac:dyDescent="0.25">
      <c r="A34" s="14">
        <v>42345.57916666667</v>
      </c>
      <c r="B34" t="s">
        <v>98</v>
      </c>
      <c r="C34">
        <v>4551.3</v>
      </c>
      <c r="D34">
        <v>0.94</v>
      </c>
      <c r="E34">
        <v>0.01</v>
      </c>
      <c r="F34">
        <v>704.67</v>
      </c>
    </row>
    <row r="35" spans="1:6" x14ac:dyDescent="0.25">
      <c r="A35" s="14">
        <v>42345.57916666667</v>
      </c>
      <c r="B35" t="s">
        <v>99</v>
      </c>
      <c r="C35">
        <v>5036.3999999999996</v>
      </c>
      <c r="D35">
        <v>0.89</v>
      </c>
      <c r="E35">
        <v>0.01</v>
      </c>
      <c r="F35">
        <v>715.33</v>
      </c>
    </row>
    <row r="36" spans="1:6" x14ac:dyDescent="0.25">
      <c r="A36" s="14">
        <v>42374.613888888889</v>
      </c>
      <c r="B36" s="16" t="s">
        <v>82</v>
      </c>
      <c r="C36">
        <v>83.2</v>
      </c>
      <c r="D36">
        <v>6.93</v>
      </c>
      <c r="E36">
        <v>0.35</v>
      </c>
      <c r="F36">
        <v>502.13</v>
      </c>
    </row>
    <row r="37" spans="1:6" x14ac:dyDescent="0.25">
      <c r="A37" s="14">
        <v>42374.613888888889</v>
      </c>
      <c r="B37" t="s">
        <v>83</v>
      </c>
      <c r="C37">
        <v>82.2</v>
      </c>
      <c r="D37">
        <v>6.98</v>
      </c>
      <c r="E37">
        <v>0.27</v>
      </c>
      <c r="F37">
        <v>512.82000000000005</v>
      </c>
    </row>
    <row r="38" spans="1:6" x14ac:dyDescent="0.25">
      <c r="A38" s="14">
        <v>42374.613888888889</v>
      </c>
      <c r="B38" t="s">
        <v>84</v>
      </c>
      <c r="C38">
        <v>71.400000000000006</v>
      </c>
      <c r="D38">
        <v>7.48</v>
      </c>
      <c r="E38">
        <v>0.3</v>
      </c>
      <c r="F38">
        <v>523.79999999999995</v>
      </c>
    </row>
    <row r="39" spans="1:6" x14ac:dyDescent="0.25">
      <c r="A39" s="14">
        <v>42374.613888888889</v>
      </c>
      <c r="B39" t="s">
        <v>85</v>
      </c>
      <c r="C39">
        <v>118.5</v>
      </c>
      <c r="D39">
        <v>5.81</v>
      </c>
      <c r="E39">
        <v>7.0000000000000007E-2</v>
      </c>
      <c r="F39">
        <v>534.44000000000005</v>
      </c>
    </row>
    <row r="40" spans="1:6" x14ac:dyDescent="0.25">
      <c r="A40" s="14">
        <v>42374.613888888889</v>
      </c>
      <c r="B40" t="s">
        <v>86</v>
      </c>
      <c r="C40">
        <v>128.9</v>
      </c>
      <c r="D40">
        <v>5.57</v>
      </c>
      <c r="E40">
        <v>0.06</v>
      </c>
      <c r="F40">
        <v>545.08000000000004</v>
      </c>
    </row>
    <row r="41" spans="1:6" x14ac:dyDescent="0.25">
      <c r="A41" s="14">
        <v>42374.613888888889</v>
      </c>
      <c r="B41" t="s">
        <v>87</v>
      </c>
      <c r="C41">
        <v>134.9</v>
      </c>
      <c r="D41">
        <v>5.45</v>
      </c>
      <c r="E41">
        <v>0.08</v>
      </c>
      <c r="F41">
        <v>555.71</v>
      </c>
    </row>
    <row r="42" spans="1:6" x14ac:dyDescent="0.25">
      <c r="A42" s="14">
        <v>42374.613888888889</v>
      </c>
      <c r="B42" t="s">
        <v>88</v>
      </c>
      <c r="C42">
        <v>120.4</v>
      </c>
      <c r="D42">
        <v>5.76</v>
      </c>
      <c r="E42">
        <v>0.43</v>
      </c>
      <c r="F42">
        <v>566.36</v>
      </c>
    </row>
    <row r="43" spans="1:6" x14ac:dyDescent="0.25">
      <c r="A43" s="14">
        <v>42374.613888888889</v>
      </c>
      <c r="B43" t="s">
        <v>89</v>
      </c>
      <c r="C43">
        <v>180.4</v>
      </c>
      <c r="D43">
        <v>4.71</v>
      </c>
      <c r="E43">
        <v>0.39</v>
      </c>
      <c r="F43">
        <v>577.02</v>
      </c>
    </row>
    <row r="44" spans="1:6" x14ac:dyDescent="0.25">
      <c r="A44" s="14">
        <v>42374.613888888889</v>
      </c>
      <c r="B44" t="s">
        <v>90</v>
      </c>
      <c r="C44">
        <v>185.2</v>
      </c>
      <c r="D44">
        <v>4.6500000000000004</v>
      </c>
      <c r="E44">
        <v>0.04</v>
      </c>
      <c r="F44">
        <v>587.66</v>
      </c>
    </row>
    <row r="45" spans="1:6" x14ac:dyDescent="0.25">
      <c r="A45" s="14">
        <v>42374.613888888889</v>
      </c>
      <c r="B45" t="s">
        <v>91</v>
      </c>
      <c r="C45">
        <v>657.6</v>
      </c>
      <c r="D45">
        <v>2.4700000000000002</v>
      </c>
      <c r="E45">
        <v>0.02</v>
      </c>
      <c r="F45">
        <v>598.29999999999995</v>
      </c>
    </row>
    <row r="46" spans="1:6" x14ac:dyDescent="0.25">
      <c r="A46" s="14">
        <v>42374.613888888889</v>
      </c>
      <c r="B46" t="s">
        <v>92</v>
      </c>
      <c r="C46">
        <v>665.5</v>
      </c>
      <c r="D46">
        <v>2.4500000000000002</v>
      </c>
      <c r="E46">
        <v>0.01</v>
      </c>
      <c r="F46">
        <v>608.92999999999995</v>
      </c>
    </row>
    <row r="47" spans="1:6" x14ac:dyDescent="0.25">
      <c r="A47" s="14">
        <v>42374.613888888889</v>
      </c>
      <c r="B47" t="s">
        <v>93</v>
      </c>
      <c r="C47">
        <v>682.7</v>
      </c>
      <c r="D47">
        <v>2.42</v>
      </c>
      <c r="E47">
        <v>0.01</v>
      </c>
      <c r="F47">
        <v>619.55999999999995</v>
      </c>
    </row>
    <row r="48" spans="1:6" x14ac:dyDescent="0.25">
      <c r="A48" s="14">
        <v>42374.613888888889</v>
      </c>
      <c r="B48" t="s">
        <v>94</v>
      </c>
      <c r="C48">
        <v>1472.5</v>
      </c>
      <c r="D48">
        <v>1.65</v>
      </c>
      <c r="E48">
        <v>0.01</v>
      </c>
      <c r="F48">
        <v>630.20000000000005</v>
      </c>
    </row>
    <row r="49" spans="1:6" x14ac:dyDescent="0.25">
      <c r="A49" s="14">
        <v>42374.613888888889</v>
      </c>
      <c r="B49" t="s">
        <v>95</v>
      </c>
      <c r="C49">
        <v>1472.1</v>
      </c>
      <c r="D49">
        <v>1.65</v>
      </c>
      <c r="E49">
        <v>0.01</v>
      </c>
      <c r="F49">
        <v>640.83000000000004</v>
      </c>
    </row>
    <row r="50" spans="1:6" x14ac:dyDescent="0.25">
      <c r="A50" s="14">
        <v>42374.613888888889</v>
      </c>
      <c r="B50" t="s">
        <v>96</v>
      </c>
      <c r="C50">
        <v>1301.5</v>
      </c>
      <c r="D50">
        <v>1.75</v>
      </c>
      <c r="E50">
        <v>0.01</v>
      </c>
      <c r="F50">
        <v>651.57000000000005</v>
      </c>
    </row>
    <row r="51" spans="1:6" x14ac:dyDescent="0.25">
      <c r="A51" s="14">
        <v>42374.613888888889</v>
      </c>
      <c r="B51" t="s">
        <v>97</v>
      </c>
      <c r="C51">
        <v>7518.9</v>
      </c>
      <c r="D51">
        <v>0.73</v>
      </c>
      <c r="E51">
        <v>0</v>
      </c>
      <c r="F51">
        <v>662.22</v>
      </c>
    </row>
    <row r="52" spans="1:6" x14ac:dyDescent="0.25">
      <c r="A52" s="14">
        <v>42374.613888888889</v>
      </c>
      <c r="B52" t="s">
        <v>98</v>
      </c>
      <c r="C52">
        <v>8320.1</v>
      </c>
      <c r="D52">
        <v>0.69</v>
      </c>
      <c r="E52">
        <v>0</v>
      </c>
      <c r="F52">
        <v>672.89</v>
      </c>
    </row>
    <row r="53" spans="1:6" x14ac:dyDescent="0.25">
      <c r="A53" s="14">
        <v>42374.613888888889</v>
      </c>
      <c r="B53" t="s">
        <v>99</v>
      </c>
      <c r="C53">
        <v>9468.5</v>
      </c>
      <c r="D53">
        <v>0.65</v>
      </c>
      <c r="E53">
        <v>0</v>
      </c>
      <c r="F53">
        <v>683.56</v>
      </c>
    </row>
    <row r="54" spans="1:6" x14ac:dyDescent="0.25">
      <c r="A54" s="14">
        <v>42382.73333333333</v>
      </c>
      <c r="B54" s="16" t="s">
        <v>82</v>
      </c>
      <c r="C54">
        <v>83.2</v>
      </c>
      <c r="D54">
        <v>6.93</v>
      </c>
      <c r="E54">
        <v>0.6</v>
      </c>
      <c r="F54">
        <v>502.08</v>
      </c>
    </row>
    <row r="55" spans="1:6" x14ac:dyDescent="0.25">
      <c r="A55" s="14">
        <v>42382.73333333333</v>
      </c>
      <c r="B55" t="s">
        <v>83</v>
      </c>
      <c r="C55">
        <v>81.099999999999994</v>
      </c>
      <c r="D55">
        <v>7.02</v>
      </c>
      <c r="E55">
        <v>0.23</v>
      </c>
      <c r="F55">
        <v>512.75</v>
      </c>
    </row>
    <row r="56" spans="1:6" x14ac:dyDescent="0.25">
      <c r="A56" s="14">
        <v>42382.73333333333</v>
      </c>
      <c r="B56" t="s">
        <v>84</v>
      </c>
      <c r="C56">
        <v>75</v>
      </c>
      <c r="D56">
        <v>7.3</v>
      </c>
      <c r="E56">
        <v>0.64</v>
      </c>
      <c r="F56">
        <v>523.78</v>
      </c>
    </row>
    <row r="57" spans="1:6" x14ac:dyDescent="0.25">
      <c r="A57" s="14">
        <v>42382.73333333333</v>
      </c>
      <c r="B57" t="s">
        <v>85</v>
      </c>
      <c r="C57">
        <v>123.3</v>
      </c>
      <c r="D57">
        <v>5.7</v>
      </c>
      <c r="E57">
        <v>0.06</v>
      </c>
      <c r="F57">
        <v>534.41</v>
      </c>
    </row>
    <row r="58" spans="1:6" x14ac:dyDescent="0.25">
      <c r="A58" s="14">
        <v>42382.73333333333</v>
      </c>
      <c r="B58" t="s">
        <v>86</v>
      </c>
      <c r="C58">
        <v>130.1</v>
      </c>
      <c r="D58">
        <v>5.54</v>
      </c>
      <c r="E58">
        <v>0.06</v>
      </c>
      <c r="F58">
        <v>545.04</v>
      </c>
    </row>
    <row r="59" spans="1:6" x14ac:dyDescent="0.25">
      <c r="A59" s="14">
        <v>42382.73333333333</v>
      </c>
      <c r="B59" t="s">
        <v>87</v>
      </c>
      <c r="C59">
        <v>95.6</v>
      </c>
      <c r="D59">
        <v>6.47</v>
      </c>
      <c r="E59">
        <v>0.09</v>
      </c>
      <c r="F59">
        <v>555.66999999999996</v>
      </c>
    </row>
    <row r="60" spans="1:6" x14ac:dyDescent="0.25">
      <c r="A60" s="14">
        <v>42382.73333333333</v>
      </c>
      <c r="B60" t="s">
        <v>88</v>
      </c>
      <c r="C60">
        <v>167.3</v>
      </c>
      <c r="D60">
        <v>4.8899999999999997</v>
      </c>
      <c r="E60">
        <v>0.36</v>
      </c>
      <c r="F60">
        <v>566.33000000000004</v>
      </c>
    </row>
    <row r="61" spans="1:6" x14ac:dyDescent="0.25">
      <c r="A61" s="14">
        <v>42382.73333333333</v>
      </c>
      <c r="B61" t="s">
        <v>89</v>
      </c>
      <c r="C61">
        <v>183.7</v>
      </c>
      <c r="D61">
        <v>4.67</v>
      </c>
      <c r="E61">
        <v>0.42</v>
      </c>
      <c r="F61">
        <v>576.99</v>
      </c>
    </row>
    <row r="62" spans="1:6" x14ac:dyDescent="0.25">
      <c r="A62" s="14">
        <v>42382.73333333333</v>
      </c>
      <c r="B62" t="s">
        <v>90</v>
      </c>
      <c r="C62">
        <v>193.5</v>
      </c>
      <c r="D62">
        <v>4.55</v>
      </c>
      <c r="E62">
        <v>0.04</v>
      </c>
      <c r="F62">
        <v>587.63</v>
      </c>
    </row>
    <row r="63" spans="1:6" x14ac:dyDescent="0.25">
      <c r="A63" s="14">
        <v>42382.73333333333</v>
      </c>
      <c r="B63" t="s">
        <v>91</v>
      </c>
      <c r="C63">
        <v>659.3</v>
      </c>
      <c r="D63">
        <v>2.46</v>
      </c>
      <c r="E63">
        <v>0.02</v>
      </c>
      <c r="F63">
        <v>598.26</v>
      </c>
    </row>
    <row r="64" spans="1:6" x14ac:dyDescent="0.25">
      <c r="A64" s="14">
        <v>42382.73333333333</v>
      </c>
      <c r="B64" t="s">
        <v>92</v>
      </c>
      <c r="C64">
        <v>691</v>
      </c>
      <c r="D64">
        <v>2.41</v>
      </c>
      <c r="E64">
        <v>0.01</v>
      </c>
      <c r="F64">
        <v>608.89</v>
      </c>
    </row>
    <row r="65" spans="1:6" x14ac:dyDescent="0.25">
      <c r="A65" s="14">
        <v>42382.73333333333</v>
      </c>
      <c r="B65" t="s">
        <v>93</v>
      </c>
      <c r="C65">
        <v>684.1</v>
      </c>
      <c r="D65">
        <v>2.42</v>
      </c>
      <c r="E65">
        <v>0.01</v>
      </c>
      <c r="F65">
        <v>619.53</v>
      </c>
    </row>
    <row r="66" spans="1:6" x14ac:dyDescent="0.25">
      <c r="A66" s="14">
        <v>42382.73333333333</v>
      </c>
      <c r="B66" t="s">
        <v>94</v>
      </c>
      <c r="C66">
        <v>1478.1</v>
      </c>
      <c r="D66">
        <v>1.65</v>
      </c>
      <c r="E66">
        <v>0.01</v>
      </c>
      <c r="F66">
        <v>630.16</v>
      </c>
    </row>
    <row r="67" spans="1:6" x14ac:dyDescent="0.25">
      <c r="A67" s="14">
        <v>42382.73333333333</v>
      </c>
      <c r="B67" t="s">
        <v>95</v>
      </c>
      <c r="C67">
        <v>1461.7</v>
      </c>
      <c r="D67">
        <v>1.65</v>
      </c>
      <c r="E67">
        <v>0</v>
      </c>
      <c r="F67">
        <v>640.79</v>
      </c>
    </row>
    <row r="68" spans="1:6" x14ac:dyDescent="0.25">
      <c r="A68" s="14">
        <v>42382.73333333333</v>
      </c>
      <c r="B68" t="s">
        <v>96</v>
      </c>
      <c r="C68">
        <v>1335.3</v>
      </c>
      <c r="D68">
        <v>1.73</v>
      </c>
      <c r="E68">
        <v>0.01</v>
      </c>
      <c r="F68">
        <v>651.54</v>
      </c>
    </row>
    <row r="69" spans="1:6" x14ac:dyDescent="0.25">
      <c r="A69" s="14">
        <v>42382.73333333333</v>
      </c>
      <c r="B69" t="s">
        <v>97</v>
      </c>
      <c r="C69">
        <v>7475.4</v>
      </c>
      <c r="D69">
        <v>0.73</v>
      </c>
      <c r="E69">
        <v>0</v>
      </c>
      <c r="F69">
        <v>662.2</v>
      </c>
    </row>
    <row r="70" spans="1:6" x14ac:dyDescent="0.25">
      <c r="A70" s="14">
        <v>42382.73333333333</v>
      </c>
      <c r="B70" t="s">
        <v>98</v>
      </c>
      <c r="C70">
        <v>8343</v>
      </c>
      <c r="D70">
        <v>0.69</v>
      </c>
      <c r="E70">
        <v>0</v>
      </c>
      <c r="F70">
        <v>672.85</v>
      </c>
    </row>
    <row r="71" spans="1:6" x14ac:dyDescent="0.25">
      <c r="A71" s="14">
        <v>42382.73333333333</v>
      </c>
      <c r="B71" t="s">
        <v>99</v>
      </c>
      <c r="C71">
        <v>9503.7000000000007</v>
      </c>
      <c r="D71">
        <v>0.65</v>
      </c>
      <c r="E71">
        <v>0</v>
      </c>
      <c r="F71">
        <v>683.53</v>
      </c>
    </row>
    <row r="72" spans="1:6" x14ac:dyDescent="0.25">
      <c r="A72" s="14">
        <v>42381.317361111112</v>
      </c>
      <c r="B72" s="16" t="s">
        <v>82</v>
      </c>
      <c r="C72">
        <v>87.1</v>
      </c>
      <c r="D72">
        <v>6.78</v>
      </c>
      <c r="E72">
        <v>0.52</v>
      </c>
      <c r="F72">
        <v>502.06</v>
      </c>
    </row>
    <row r="73" spans="1:6" x14ac:dyDescent="0.25">
      <c r="A73" s="14">
        <v>42381.317361111112</v>
      </c>
      <c r="B73" t="s">
        <v>83</v>
      </c>
      <c r="C73">
        <v>76</v>
      </c>
      <c r="D73">
        <v>7.25</v>
      </c>
      <c r="E73">
        <v>0.22</v>
      </c>
      <c r="F73">
        <v>512.75</v>
      </c>
    </row>
    <row r="74" spans="1:6" x14ac:dyDescent="0.25">
      <c r="A74" s="14">
        <v>42381.317361111112</v>
      </c>
      <c r="B74" t="s">
        <v>84</v>
      </c>
      <c r="C74">
        <v>78.7</v>
      </c>
      <c r="D74">
        <v>7.13</v>
      </c>
      <c r="E74">
        <v>0.33</v>
      </c>
      <c r="F74">
        <v>523.74</v>
      </c>
    </row>
    <row r="75" spans="1:6" x14ac:dyDescent="0.25">
      <c r="A75" s="14">
        <v>42381.317361111112</v>
      </c>
      <c r="B75" t="s">
        <v>85</v>
      </c>
      <c r="C75">
        <v>121.4</v>
      </c>
      <c r="D75">
        <v>5.74</v>
      </c>
      <c r="E75">
        <v>0.06</v>
      </c>
      <c r="F75">
        <v>534.36</v>
      </c>
    </row>
    <row r="76" spans="1:6" x14ac:dyDescent="0.25">
      <c r="A76" s="14">
        <v>42381.317361111112</v>
      </c>
      <c r="B76" t="s">
        <v>86</v>
      </c>
      <c r="C76">
        <v>136.80000000000001</v>
      </c>
      <c r="D76">
        <v>5.41</v>
      </c>
      <c r="E76">
        <v>0.06</v>
      </c>
      <c r="F76">
        <v>544.99</v>
      </c>
    </row>
    <row r="77" spans="1:6" x14ac:dyDescent="0.25">
      <c r="A77" s="14">
        <v>42381.317361111112</v>
      </c>
      <c r="B77" t="s">
        <v>87</v>
      </c>
      <c r="C77">
        <v>95.7</v>
      </c>
      <c r="D77">
        <v>6.47</v>
      </c>
      <c r="E77">
        <v>0.01</v>
      </c>
      <c r="F77">
        <v>555.63</v>
      </c>
    </row>
    <row r="78" spans="1:6" x14ac:dyDescent="0.25">
      <c r="A78" s="14">
        <v>42381.317361111112</v>
      </c>
      <c r="B78" t="s">
        <v>88</v>
      </c>
      <c r="C78">
        <v>164.3</v>
      </c>
      <c r="D78">
        <v>4.93</v>
      </c>
      <c r="E78">
        <v>0.27</v>
      </c>
      <c r="F78">
        <v>566.28</v>
      </c>
    </row>
    <row r="79" spans="1:6" x14ac:dyDescent="0.25">
      <c r="A79" s="14">
        <v>42381.317361111112</v>
      </c>
      <c r="B79" t="s">
        <v>89</v>
      </c>
      <c r="C79">
        <v>178</v>
      </c>
      <c r="D79">
        <v>4.74</v>
      </c>
      <c r="E79">
        <v>0.31</v>
      </c>
      <c r="F79">
        <v>576.95000000000005</v>
      </c>
    </row>
    <row r="80" spans="1:6" x14ac:dyDescent="0.25">
      <c r="A80" s="14">
        <v>42381.317361111112</v>
      </c>
      <c r="B80" t="s">
        <v>90</v>
      </c>
      <c r="C80">
        <v>182.7</v>
      </c>
      <c r="D80">
        <v>4.68</v>
      </c>
      <c r="E80">
        <v>0.04</v>
      </c>
      <c r="F80">
        <v>587.58000000000004</v>
      </c>
    </row>
    <row r="81" spans="1:6" x14ac:dyDescent="0.25">
      <c r="A81" s="14">
        <v>42381.317361111112</v>
      </c>
      <c r="B81" t="s">
        <v>91</v>
      </c>
      <c r="C81">
        <v>664.7</v>
      </c>
      <c r="D81">
        <v>2.4500000000000002</v>
      </c>
      <c r="E81">
        <v>0.02</v>
      </c>
      <c r="F81">
        <v>598.21</v>
      </c>
    </row>
    <row r="82" spans="1:6" x14ac:dyDescent="0.25">
      <c r="A82" s="14">
        <v>42381.317361111112</v>
      </c>
      <c r="B82" t="s">
        <v>92</v>
      </c>
      <c r="C82">
        <v>700.2</v>
      </c>
      <c r="D82">
        <v>2.39</v>
      </c>
      <c r="E82">
        <v>0.01</v>
      </c>
      <c r="F82">
        <v>608.84</v>
      </c>
    </row>
    <row r="83" spans="1:6" x14ac:dyDescent="0.25">
      <c r="A83" s="14">
        <v>42381.317361111112</v>
      </c>
      <c r="B83" t="s">
        <v>93</v>
      </c>
      <c r="C83">
        <v>671.5</v>
      </c>
      <c r="D83">
        <v>2.44</v>
      </c>
      <c r="E83">
        <v>0.01</v>
      </c>
      <c r="F83">
        <v>619.46</v>
      </c>
    </row>
    <row r="84" spans="1:6" x14ac:dyDescent="0.25">
      <c r="A84" s="14">
        <v>42381.317361111112</v>
      </c>
      <c r="B84" t="s">
        <v>94</v>
      </c>
      <c r="C84">
        <v>1474.4</v>
      </c>
      <c r="D84">
        <v>1.65</v>
      </c>
      <c r="E84">
        <v>0.01</v>
      </c>
      <c r="F84">
        <v>630.1</v>
      </c>
    </row>
    <row r="85" spans="1:6" x14ac:dyDescent="0.25">
      <c r="A85" s="14">
        <v>42381.317361111112</v>
      </c>
      <c r="B85" t="s">
        <v>95</v>
      </c>
      <c r="C85">
        <v>1455</v>
      </c>
      <c r="D85">
        <v>1.66</v>
      </c>
      <c r="E85">
        <v>0.01</v>
      </c>
      <c r="F85">
        <v>640.73</v>
      </c>
    </row>
    <row r="86" spans="1:6" x14ac:dyDescent="0.25">
      <c r="A86" s="14">
        <v>42381.317361111112</v>
      </c>
      <c r="B86" t="s">
        <v>96</v>
      </c>
      <c r="C86">
        <v>1321.3</v>
      </c>
      <c r="D86">
        <v>1.74</v>
      </c>
      <c r="E86">
        <v>0.01</v>
      </c>
      <c r="F86">
        <v>651.46</v>
      </c>
    </row>
    <row r="87" spans="1:6" x14ac:dyDescent="0.25">
      <c r="A87" s="14">
        <v>42381.317361111112</v>
      </c>
      <c r="B87" t="s">
        <v>97</v>
      </c>
      <c r="C87">
        <v>7517.1</v>
      </c>
      <c r="D87">
        <v>0.73</v>
      </c>
      <c r="E87">
        <v>0</v>
      </c>
      <c r="F87">
        <v>662.12</v>
      </c>
    </row>
    <row r="88" spans="1:6" x14ac:dyDescent="0.25">
      <c r="A88" s="14">
        <v>42381.317361111112</v>
      </c>
      <c r="B88" t="s">
        <v>98</v>
      </c>
      <c r="C88">
        <v>8374.5</v>
      </c>
      <c r="D88">
        <v>0.69</v>
      </c>
      <c r="E88">
        <v>0</v>
      </c>
      <c r="F88">
        <v>672.7</v>
      </c>
    </row>
    <row r="89" spans="1:6" x14ac:dyDescent="0.25">
      <c r="A89" s="14">
        <v>42381.317361111112</v>
      </c>
      <c r="B89" t="s">
        <v>99</v>
      </c>
      <c r="C89">
        <v>9419</v>
      </c>
      <c r="D89">
        <v>0.65</v>
      </c>
      <c r="E89">
        <v>0</v>
      </c>
      <c r="F89">
        <v>683.44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3" customWidth="1"/>
    <col min="26" max="16384" width="9.140625" style="23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123</v>
      </c>
      <c r="G1" s="2" t="s">
        <v>124</v>
      </c>
      <c r="H1" s="2" t="s">
        <v>125</v>
      </c>
      <c r="I1" s="25" t="s">
        <v>126</v>
      </c>
      <c r="J1" s="25" t="s">
        <v>127</v>
      </c>
      <c r="K1" s="2" t="s">
        <v>126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121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122</v>
      </c>
      <c r="B10" s="25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128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129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3"/>
      <c r="W12" s="23"/>
      <c r="X12" s="23"/>
    </row>
    <row r="13" spans="1:24" x14ac:dyDescent="0.25">
      <c r="A13" s="23" t="s">
        <v>130</v>
      </c>
      <c r="B13" s="23"/>
      <c r="C13" s="23"/>
      <c r="D13" s="23"/>
      <c r="E13" s="23"/>
      <c r="F13" s="23"/>
      <c r="G13" s="23"/>
      <c r="H13" s="23"/>
      <c r="I13" s="23"/>
      <c r="J13" s="23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/>
      <c r="B32"/>
      <c r="C32"/>
      <c r="D32"/>
      <c r="E32"/>
      <c r="F32"/>
      <c r="G32"/>
      <c r="H32"/>
      <c r="I3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/>
      <c r="B33"/>
      <c r="C33"/>
      <c r="D33"/>
      <c r="E33"/>
      <c r="F33"/>
      <c r="G33"/>
      <c r="H33"/>
      <c r="I3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/>
      <c r="B34"/>
      <c r="C34"/>
      <c r="D34"/>
      <c r="E34"/>
      <c r="F34"/>
      <c r="G34"/>
      <c r="H34"/>
      <c r="I3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x14ac:dyDescent="0.25">
      <c r="A47" s="23" t="s">
        <v>131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x14ac:dyDescent="0.25">
      <c r="A56"/>
      <c r="B56"/>
      <c r="C56"/>
      <c r="D56"/>
      <c r="E56"/>
      <c r="F56"/>
      <c r="G56"/>
      <c r="H56"/>
      <c r="I5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x14ac:dyDescent="0.25">
      <c r="A66"/>
      <c r="B66"/>
      <c r="C66"/>
      <c r="D66"/>
      <c r="E66"/>
      <c r="F66"/>
      <c r="G66"/>
      <c r="H66"/>
      <c r="I6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x14ac:dyDescent="0.25">
      <c r="A67"/>
      <c r="B67"/>
      <c r="C67"/>
      <c r="D67"/>
      <c r="E67"/>
      <c r="F67"/>
      <c r="G67"/>
      <c r="H67"/>
      <c r="I6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x14ac:dyDescent="0.25">
      <c r="A68"/>
      <c r="B68"/>
      <c r="C68"/>
      <c r="D68"/>
      <c r="E68"/>
      <c r="F68"/>
      <c r="G68"/>
      <c r="H68"/>
      <c r="I6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x14ac:dyDescent="0.25">
      <c r="A80"/>
      <c r="B80"/>
      <c r="C80"/>
      <c r="D80"/>
      <c r="E80"/>
      <c r="F80"/>
      <c r="G80"/>
      <c r="H80"/>
      <c r="I8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x14ac:dyDescent="0.25">
      <c r="A81"/>
      <c r="B81"/>
      <c r="C81"/>
      <c r="D81"/>
      <c r="E81"/>
      <c r="F81"/>
      <c r="G81"/>
      <c r="H81"/>
      <c r="I8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x14ac:dyDescent="0.25">
      <c r="A82"/>
      <c r="B82"/>
      <c r="C82"/>
      <c r="D82"/>
      <c r="E82"/>
      <c r="F82"/>
      <c r="G82"/>
      <c r="H82"/>
      <c r="I8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x14ac:dyDescent="0.25">
      <c r="A83"/>
      <c r="B83"/>
      <c r="C83"/>
      <c r="D83"/>
      <c r="E83"/>
      <c r="F83"/>
      <c r="G83"/>
      <c r="H83"/>
      <c r="I8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x14ac:dyDescent="0.25">
      <c r="A84"/>
      <c r="B84"/>
      <c r="C84"/>
      <c r="D84"/>
      <c r="E84"/>
      <c r="F84"/>
      <c r="G84"/>
      <c r="H84"/>
      <c r="I8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A85"/>
      <c r="B85"/>
      <c r="C85"/>
      <c r="D85"/>
      <c r="E85"/>
      <c r="F85"/>
      <c r="G85"/>
      <c r="H85"/>
      <c r="I8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x14ac:dyDescent="0.25">
      <c r="A86"/>
      <c r="B86"/>
      <c r="C86"/>
      <c r="D86"/>
      <c r="E86"/>
      <c r="F86"/>
      <c r="G86"/>
      <c r="H86"/>
      <c r="I86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x14ac:dyDescent="0.25">
      <c r="A87"/>
      <c r="B87"/>
      <c r="C87"/>
      <c r="D87"/>
      <c r="E87"/>
      <c r="F87"/>
      <c r="G87"/>
      <c r="H87"/>
      <c r="I8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x14ac:dyDescent="0.25">
      <c r="A88"/>
      <c r="B88"/>
      <c r="C88"/>
      <c r="D88"/>
      <c r="E88"/>
      <c r="F88"/>
      <c r="G88"/>
      <c r="H88"/>
      <c r="I88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x14ac:dyDescent="0.25">
      <c r="A89"/>
      <c r="B89"/>
      <c r="C89"/>
      <c r="D89"/>
      <c r="E89"/>
      <c r="F89"/>
      <c r="G89"/>
      <c r="H89"/>
      <c r="I8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x14ac:dyDescent="0.25">
      <c r="A90"/>
      <c r="B90"/>
      <c r="C90"/>
      <c r="D90"/>
      <c r="E90"/>
      <c r="F90"/>
      <c r="G90"/>
      <c r="H90"/>
      <c r="I9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x14ac:dyDescent="0.25">
      <c r="A91"/>
      <c r="B91"/>
      <c r="C91"/>
      <c r="D91"/>
      <c r="E91"/>
      <c r="F91"/>
      <c r="G91"/>
      <c r="H91"/>
      <c r="I9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x14ac:dyDescent="0.25">
      <c r="A92"/>
      <c r="B92"/>
      <c r="C92"/>
      <c r="D92"/>
      <c r="E92"/>
      <c r="F92"/>
      <c r="G92"/>
      <c r="H92"/>
      <c r="I9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A93"/>
      <c r="B93"/>
      <c r="C93"/>
      <c r="D93"/>
      <c r="E93"/>
      <c r="F93"/>
      <c r="G93"/>
      <c r="H93"/>
      <c r="I9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x14ac:dyDescent="0.25">
      <c r="A94"/>
      <c r="B94"/>
      <c r="C94"/>
      <c r="D94"/>
      <c r="E94"/>
      <c r="F94"/>
      <c r="G94"/>
      <c r="H94"/>
      <c r="I9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x14ac:dyDescent="0.25">
      <c r="A95"/>
      <c r="B95"/>
      <c r="C95"/>
      <c r="D95"/>
      <c r="E95"/>
      <c r="F95"/>
      <c r="G95"/>
      <c r="H95"/>
      <c r="I9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x14ac:dyDescent="0.25">
      <c r="A96"/>
      <c r="B96"/>
      <c r="C96"/>
      <c r="D96"/>
      <c r="E96"/>
      <c r="F96"/>
      <c r="G96"/>
      <c r="H96"/>
      <c r="I9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x14ac:dyDescent="0.25">
      <c r="A97"/>
      <c r="B97"/>
      <c r="C97"/>
      <c r="D97"/>
      <c r="E97"/>
      <c r="F97"/>
      <c r="G97"/>
      <c r="H97"/>
      <c r="I9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x14ac:dyDescent="0.25">
      <c r="A98"/>
      <c r="B98"/>
      <c r="C98"/>
      <c r="D98"/>
      <c r="E98"/>
      <c r="F98"/>
      <c r="G98"/>
      <c r="H98"/>
      <c r="I98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x14ac:dyDescent="0.25">
      <c r="A99"/>
      <c r="B99"/>
      <c r="C99"/>
      <c r="D99"/>
      <c r="E99"/>
      <c r="F99"/>
      <c r="G99"/>
      <c r="H99"/>
      <c r="I9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x14ac:dyDescent="0.25">
      <c r="A100"/>
      <c r="B100"/>
      <c r="C100"/>
      <c r="D100"/>
      <c r="E100"/>
      <c r="F100"/>
      <c r="G100"/>
      <c r="H100"/>
      <c r="I10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/>
      <c r="B101"/>
      <c r="C101"/>
      <c r="D101"/>
      <c r="E101"/>
      <c r="F101"/>
      <c r="G101"/>
      <c r="H101"/>
      <c r="I101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5">
      <c r="A102"/>
      <c r="B102"/>
      <c r="C102"/>
      <c r="D102"/>
      <c r="E102"/>
      <c r="F102"/>
      <c r="G102"/>
      <c r="H102"/>
      <c r="I10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5">
      <c r="A103"/>
      <c r="B103"/>
      <c r="C103"/>
      <c r="D103"/>
      <c r="E103"/>
      <c r="F103"/>
      <c r="G103"/>
      <c r="H103"/>
      <c r="I10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5">
      <c r="A104"/>
      <c r="B104"/>
      <c r="C104"/>
      <c r="D104"/>
      <c r="E104"/>
      <c r="F104"/>
      <c r="G104"/>
      <c r="H104"/>
      <c r="I10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/>
      <c r="B105"/>
      <c r="C105"/>
      <c r="D105"/>
      <c r="E105"/>
      <c r="F105"/>
      <c r="G105"/>
      <c r="H105"/>
      <c r="I10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/>
      <c r="B106"/>
      <c r="C106"/>
      <c r="D106"/>
      <c r="E106"/>
      <c r="F106"/>
      <c r="G106"/>
      <c r="H106"/>
      <c r="I106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5">
      <c r="A107"/>
      <c r="B107"/>
      <c r="C107"/>
      <c r="D107"/>
      <c r="E107"/>
      <c r="F107"/>
      <c r="G107"/>
      <c r="H107"/>
      <c r="I107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5">
      <c r="A108"/>
      <c r="B108"/>
      <c r="C108"/>
      <c r="D108"/>
      <c r="E108"/>
      <c r="F108"/>
      <c r="G108"/>
      <c r="H108"/>
      <c r="I108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/>
      <c r="B109"/>
      <c r="C109"/>
      <c r="D109"/>
      <c r="E109"/>
      <c r="F109"/>
      <c r="G109"/>
      <c r="H109"/>
      <c r="I10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/>
      <c r="B110"/>
      <c r="C110"/>
      <c r="D110"/>
      <c r="E110"/>
      <c r="F110"/>
      <c r="G110"/>
      <c r="H110"/>
      <c r="I11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5">
      <c r="A111"/>
      <c r="B111"/>
      <c r="C111"/>
      <c r="D111"/>
      <c r="E111"/>
      <c r="F111"/>
      <c r="G111"/>
      <c r="H111"/>
      <c r="I111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opLeftCell="A6" workbookViewId="0">
      <selection activeCell="A24" sqref="A24:XFD4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103</v>
      </c>
      <c r="C1" t="s">
        <v>24</v>
      </c>
      <c r="D1" t="s">
        <v>21</v>
      </c>
      <c r="E1" t="s">
        <v>100</v>
      </c>
      <c r="F1" t="s">
        <v>101</v>
      </c>
      <c r="G1" t="s">
        <v>102</v>
      </c>
    </row>
    <row r="2" spans="1:7" x14ac:dyDescent="0.25">
      <c r="A2" s="13" t="s">
        <v>82</v>
      </c>
      <c r="B2" s="13" t="s">
        <v>104</v>
      </c>
      <c r="C2">
        <v>1.38916666666667</v>
      </c>
      <c r="D2">
        <v>9.6269250000000001E-2</v>
      </c>
      <c r="E2" s="1" t="s">
        <v>46</v>
      </c>
      <c r="F2">
        <f>C2*'Calibration Data'!$B$31+'Calibration Data'!$B$30</f>
        <v>0.18153775418028648</v>
      </c>
      <c r="G2" s="17">
        <f>'Calibration Data'!$B$20</f>
        <v>0.15745067498955981</v>
      </c>
    </row>
    <row r="3" spans="1:7" x14ac:dyDescent="0.25">
      <c r="A3" s="13" t="s">
        <v>83</v>
      </c>
      <c r="B3" s="13" t="s">
        <v>104</v>
      </c>
      <c r="C3">
        <v>1.3004166666666701</v>
      </c>
      <c r="D3">
        <v>9.3174854166666696E-2</v>
      </c>
      <c r="E3" s="1" t="s">
        <v>46</v>
      </c>
      <c r="F3">
        <f>C3*'Calibration Data'!$B$31+'Calibration Data'!$B$30</f>
        <v>0.16740931621600996</v>
      </c>
      <c r="G3" s="17">
        <f>'Calibration Data'!$B$20</f>
        <v>0.15745067498955981</v>
      </c>
    </row>
    <row r="4" spans="1:7" x14ac:dyDescent="0.25">
      <c r="A4" s="13" t="s">
        <v>84</v>
      </c>
      <c r="B4" s="13" t="s">
        <v>104</v>
      </c>
      <c r="C4">
        <v>1.2533333333333301</v>
      </c>
      <c r="D4">
        <v>9.1430666666666702E-2</v>
      </c>
      <c r="E4" s="1" t="s">
        <v>46</v>
      </c>
      <c r="F4">
        <f>C4*'Calibration Data'!$B$31+'Calibration Data'!$B$30</f>
        <v>0.15991394771852885</v>
      </c>
      <c r="G4" s="17">
        <f>'Calibration Data'!$B$20</f>
        <v>0.15745067498955981</v>
      </c>
    </row>
    <row r="5" spans="1:7" x14ac:dyDescent="0.25">
      <c r="A5" s="13" t="s">
        <v>85</v>
      </c>
      <c r="B5" s="13" t="s">
        <v>104</v>
      </c>
      <c r="C5">
        <v>1.95708333333333</v>
      </c>
      <c r="D5">
        <v>0.114391520833333</v>
      </c>
      <c r="E5" s="1" t="s">
        <v>46</v>
      </c>
      <c r="F5">
        <f>C5*'Calibration Data'!$B$31+'Calibration Data'!$B$30</f>
        <v>0.27194649101272161</v>
      </c>
      <c r="G5" s="17">
        <f>'Calibration Data'!$B$20</f>
        <v>0.15745067498955981</v>
      </c>
    </row>
    <row r="6" spans="1:7" x14ac:dyDescent="0.25">
      <c r="A6" s="13" t="s">
        <v>86</v>
      </c>
      <c r="B6" s="13" t="s">
        <v>104</v>
      </c>
      <c r="C6">
        <v>2.07125</v>
      </c>
      <c r="D6">
        <v>0.11806125000000001</v>
      </c>
      <c r="E6" s="1" t="s">
        <v>46</v>
      </c>
      <c r="F6">
        <f>C6*'Calibration Data'!$B$31+'Calibration Data'!$B$30</f>
        <v>0.29012110135174451</v>
      </c>
      <c r="G6" s="17">
        <f>'Calibration Data'!$B$20</f>
        <v>0.15745067498955981</v>
      </c>
    </row>
    <row r="7" spans="1:7" x14ac:dyDescent="0.25">
      <c r="A7" s="13" t="s">
        <v>87</v>
      </c>
      <c r="B7" s="13" t="s">
        <v>104</v>
      </c>
      <c r="C7">
        <v>1.83125</v>
      </c>
      <c r="D7">
        <v>0.11138578125</v>
      </c>
      <c r="E7" s="1" t="s">
        <v>46</v>
      </c>
      <c r="F7">
        <f>C7*'Calibration Data'!$B$31+'Calibration Data'!$B$30</f>
        <v>0.25191462122299674</v>
      </c>
      <c r="G7" s="17">
        <f>'Calibration Data'!$B$20</f>
        <v>0.15745067498955981</v>
      </c>
    </row>
    <row r="8" spans="1:7" ht="15.75" customHeight="1" x14ac:dyDescent="0.25">
      <c r="A8" s="13" t="s">
        <v>88</v>
      </c>
      <c r="B8" s="13" t="s">
        <v>104</v>
      </c>
      <c r="C8">
        <v>2.4325000000000001</v>
      </c>
      <c r="D8">
        <v>0.1282535625</v>
      </c>
      <c r="E8" s="1" t="s">
        <v>46</v>
      </c>
      <c r="F8">
        <f>C8*'Calibration Data'!$B$31+'Calibration Data'!$B$30</f>
        <v>0.34762981362887013</v>
      </c>
      <c r="G8" s="17">
        <f>'Calibration Data'!$B$20</f>
        <v>0.15745067498955981</v>
      </c>
    </row>
    <row r="9" spans="1:7" x14ac:dyDescent="0.25">
      <c r="A9" s="13" t="s">
        <v>89</v>
      </c>
      <c r="B9" s="13" t="s">
        <v>104</v>
      </c>
      <c r="C9">
        <v>2.8295833333333298</v>
      </c>
      <c r="D9">
        <v>0.13808366666666699</v>
      </c>
      <c r="E9" s="1" t="s">
        <v>46</v>
      </c>
      <c r="F9">
        <f>C9*'Calibration Data'!$B$31+'Calibration Data'!$B$30</f>
        <v>0.41084296564744011</v>
      </c>
      <c r="G9" s="17">
        <f>'Calibration Data'!$B$20</f>
        <v>0.15745067498955981</v>
      </c>
    </row>
    <row r="10" spans="1:7" x14ac:dyDescent="0.25">
      <c r="A10" s="13" t="s">
        <v>90</v>
      </c>
      <c r="B10" s="13" t="s">
        <v>104</v>
      </c>
      <c r="C10">
        <v>2.8854166666666701</v>
      </c>
      <c r="D10">
        <v>0.139942708333333</v>
      </c>
      <c r="E10" s="1" t="s">
        <v>46</v>
      </c>
      <c r="F10">
        <f>C10*'Calibration Data'!$B$31+'Calibration Data'!$B$30</f>
        <v>0.41973127873294852</v>
      </c>
      <c r="G10" s="17">
        <f>'Calibration Data'!$B$20</f>
        <v>0.15745067498955981</v>
      </c>
    </row>
    <row r="11" spans="1:7" x14ac:dyDescent="0.25">
      <c r="A11" s="13" t="s">
        <v>91</v>
      </c>
      <c r="B11" s="13" t="s">
        <v>104</v>
      </c>
      <c r="C11">
        <v>9.5425000000000004</v>
      </c>
      <c r="D11">
        <v>0.26194162500000001</v>
      </c>
      <c r="E11" s="1" t="s">
        <v>46</v>
      </c>
      <c r="F11">
        <f>C11*'Calibration Data'!$B$31+'Calibration Data'!$B$30</f>
        <v>1.4794967874430236</v>
      </c>
      <c r="G11" s="17">
        <f>'Calibration Data'!$B$20</f>
        <v>0.15745067498955981</v>
      </c>
    </row>
    <row r="12" spans="1:7" x14ac:dyDescent="0.25">
      <c r="A12" s="13" t="s">
        <v>92</v>
      </c>
      <c r="B12" s="13" t="s">
        <v>104</v>
      </c>
      <c r="C12">
        <v>10.31875</v>
      </c>
      <c r="D12">
        <v>0.26673968749999999</v>
      </c>
      <c r="E12" s="1" t="s">
        <v>46</v>
      </c>
      <c r="F12">
        <f>C12*'Calibration Data'!$B$31+'Calibration Data'!$B$30</f>
        <v>1.6030708716094422</v>
      </c>
      <c r="G12" s="17">
        <f>'Calibration Data'!$B$20</f>
        <v>0.15745067498955981</v>
      </c>
    </row>
    <row r="13" spans="1:7" x14ac:dyDescent="0.25">
      <c r="A13" s="13" t="s">
        <v>93</v>
      </c>
      <c r="B13" s="13" t="s">
        <v>104</v>
      </c>
      <c r="C13">
        <v>10.2358333333333</v>
      </c>
      <c r="D13">
        <v>0.26536397916666699</v>
      </c>
      <c r="E13" s="1" t="s">
        <v>46</v>
      </c>
      <c r="F13">
        <f>C13*'Calibration Data'!$B$31+'Calibration Data'!$B$30</f>
        <v>1.5898710633705118</v>
      </c>
      <c r="G13" s="17">
        <f>'Calibration Data'!$B$20</f>
        <v>0.15745067498955981</v>
      </c>
    </row>
    <row r="14" spans="1:7" x14ac:dyDescent="0.25">
      <c r="A14" s="13" t="s">
        <v>94</v>
      </c>
      <c r="B14" s="13" t="s">
        <v>104</v>
      </c>
      <c r="C14">
        <v>21.932083333333299</v>
      </c>
      <c r="D14">
        <v>0.39093938541666701</v>
      </c>
      <c r="E14" s="1" t="s">
        <v>46</v>
      </c>
      <c r="F14">
        <f>C14*'Calibration Data'!$B$31+'Calibration Data'!$B$30</f>
        <v>3.4518399933949548</v>
      </c>
      <c r="G14" s="17">
        <f>'Calibration Data'!$B$20</f>
        <v>0.15745067498955981</v>
      </c>
    </row>
    <row r="15" spans="1:7" x14ac:dyDescent="0.25">
      <c r="A15" s="13" t="s">
        <v>95</v>
      </c>
      <c r="B15" s="13" t="s">
        <v>104</v>
      </c>
      <c r="C15">
        <v>21.791250000000002</v>
      </c>
      <c r="D15">
        <v>0.38897381250000002</v>
      </c>
      <c r="E15" s="1" t="s">
        <v>46</v>
      </c>
      <c r="F15">
        <f>C15*'Calibration Data'!$B$31+'Calibration Data'!$B$30</f>
        <v>3.4294202185971887</v>
      </c>
      <c r="G15" s="17">
        <f>'Calibration Data'!$B$20</f>
        <v>0.15745067498955981</v>
      </c>
    </row>
    <row r="16" spans="1:7" x14ac:dyDescent="0.25">
      <c r="A16" s="13" t="s">
        <v>96</v>
      </c>
      <c r="B16" s="13" t="s">
        <v>104</v>
      </c>
      <c r="C16">
        <v>19.5520833333333</v>
      </c>
      <c r="D16">
        <v>0.36904557291666701</v>
      </c>
      <c r="E16" s="1" t="s">
        <v>46</v>
      </c>
      <c r="F16">
        <f>C16*'Calibration Data'!$B$31+'Calibration Data'!$B$30</f>
        <v>3.0729590654515397</v>
      </c>
      <c r="G16" s="17">
        <f>'Calibration Data'!$B$20</f>
        <v>0.15745067498955981</v>
      </c>
    </row>
    <row r="17" spans="1:7" x14ac:dyDescent="0.25">
      <c r="A17" s="13" t="s">
        <v>97</v>
      </c>
      <c r="B17" s="13" t="s">
        <v>104</v>
      </c>
      <c r="C17">
        <v>110.254166666667</v>
      </c>
      <c r="D17">
        <v>0.882033333333333</v>
      </c>
      <c r="E17" s="1" t="s">
        <v>46</v>
      </c>
      <c r="F17">
        <f>C17*'Calibration Data'!$B$31+'Calibration Data'!$B$30</f>
        <v>17.512156334247543</v>
      </c>
      <c r="G17" s="17">
        <f>'Calibration Data'!$B$20</f>
        <v>0.15745067498955981</v>
      </c>
    </row>
    <row r="18" spans="1:7" x14ac:dyDescent="0.25">
      <c r="A18" s="13" t="s">
        <v>98</v>
      </c>
      <c r="B18" s="13" t="s">
        <v>104</v>
      </c>
      <c r="C18">
        <v>123.287083333333</v>
      </c>
      <c r="D18">
        <v>0.92773530208333299</v>
      </c>
      <c r="E18" s="1" t="s">
        <v>46</v>
      </c>
      <c r="F18">
        <f>C18*'Calibration Data'!$B$31+'Calibration Data'!$B$30</f>
        <v>19.586914132766712</v>
      </c>
      <c r="G18" s="17">
        <f>'Calibration Data'!$B$20</f>
        <v>0.15745067498955981</v>
      </c>
    </row>
    <row r="19" spans="1:7" x14ac:dyDescent="0.25">
      <c r="A19" s="13" t="s">
        <v>99</v>
      </c>
      <c r="B19" s="13" t="s">
        <v>104</v>
      </c>
      <c r="C19">
        <v>139.28166666666701</v>
      </c>
      <c r="D19">
        <v>0.98889983333333298</v>
      </c>
      <c r="E19" s="1" t="s">
        <v>46</v>
      </c>
      <c r="F19">
        <f>C19*'Calibration Data'!$B$31+'Calibration Data'!$B$30</f>
        <v>22.133150508985988</v>
      </c>
      <c r="G19" s="17">
        <f>'Calibration Data'!$B$20</f>
        <v>0.15745067498955981</v>
      </c>
    </row>
    <row r="20" spans="1:7" x14ac:dyDescent="0.25">
      <c r="A20" s="13" t="s">
        <v>111</v>
      </c>
      <c r="B20" s="13" t="s">
        <v>104</v>
      </c>
      <c r="C20">
        <v>142.22</v>
      </c>
      <c r="D20">
        <v>0.97420700000000005</v>
      </c>
      <c r="E20" s="1" t="s">
        <v>46</v>
      </c>
      <c r="F20">
        <f>C20*'Calibration Data'!$B$31+'Calibration Data'!$B$30</f>
        <v>22.600914567784422</v>
      </c>
      <c r="G20" s="17">
        <f>'Calibration Data'!$B$20</f>
        <v>0.15745067498955981</v>
      </c>
    </row>
    <row r="21" spans="1:7" x14ac:dyDescent="0.25">
      <c r="A21" s="13" t="s">
        <v>112</v>
      </c>
      <c r="B21" s="13" t="s">
        <v>104</v>
      </c>
      <c r="C21">
        <v>154.375</v>
      </c>
      <c r="D21">
        <v>1.018875</v>
      </c>
      <c r="E21" s="1" t="s">
        <v>46</v>
      </c>
      <c r="F21">
        <f>C21*'Calibration Data'!$B$31+'Calibration Data'!$B$30</f>
        <v>24.535913592638295</v>
      </c>
      <c r="G21" s="17">
        <f>'Calibration Data'!$B$20</f>
        <v>0.15745067498955981</v>
      </c>
    </row>
    <row r="22" spans="1:7" x14ac:dyDescent="0.25">
      <c r="A22" s="13" t="s">
        <v>113</v>
      </c>
      <c r="B22" s="13" t="s">
        <v>104</v>
      </c>
      <c r="C22">
        <v>146.49375000000001</v>
      </c>
      <c r="D22">
        <v>0.98883281249999999</v>
      </c>
      <c r="E22" s="1" t="s">
        <v>46</v>
      </c>
      <c r="F22">
        <f>C22*'Calibration Data'!$B$31+'Calibration Data'!$B$30</f>
        <v>23.28126850299374</v>
      </c>
      <c r="G22" s="17">
        <f>'Calibration Data'!$B$20</f>
        <v>0.15745067498955981</v>
      </c>
    </row>
    <row r="23" spans="1:7" x14ac:dyDescent="0.25">
      <c r="A23" s="13" t="s">
        <v>114</v>
      </c>
      <c r="B23" s="13" t="s">
        <v>104</v>
      </c>
      <c r="C23">
        <v>135.505</v>
      </c>
      <c r="D23">
        <v>0.94853500000000002</v>
      </c>
      <c r="E23" s="1" t="s">
        <v>46</v>
      </c>
      <c r="F23">
        <f>C23*'Calibration Data'!$B$31+'Calibration Data'!$B$30</f>
        <v>21.531929092515497</v>
      </c>
      <c r="G23" s="17">
        <f>'Calibration Data'!$B$20</f>
        <v>0.15745067498955981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106</v>
      </c>
    </row>
    <row r="2" spans="1:19" x14ac:dyDescent="0.25">
      <c r="A2" t="s">
        <v>82</v>
      </c>
      <c r="B2">
        <v>0</v>
      </c>
      <c r="C2">
        <v>0</v>
      </c>
      <c r="D2">
        <v>6.91</v>
      </c>
      <c r="E2">
        <v>0.03</v>
      </c>
      <c r="F2">
        <v>9.0000000000000006E-5</v>
      </c>
      <c r="G2" s="1">
        <v>100</v>
      </c>
      <c r="H2" s="1">
        <v>5</v>
      </c>
      <c r="I2" s="1">
        <f>'Count-&gt;Actual Activity'!F2</f>
        <v>0.18153775418028648</v>
      </c>
      <c r="J2" s="1">
        <f>'Count-&gt;Actual Activity'!G2</f>
        <v>0.15745067498955981</v>
      </c>
      <c r="K2">
        <v>10</v>
      </c>
      <c r="L2">
        <v>0.02</v>
      </c>
      <c r="M2">
        <f t="shared" ref="M2:M23" si="0">I2/K2</f>
        <v>1.8153775418028647E-2</v>
      </c>
      <c r="N2">
        <f t="shared" ref="N2:N23" si="1">M2*SQRT((J2/I2)^2+(L2/K2)^2)</f>
        <v>1.5745109360843692E-2</v>
      </c>
      <c r="O2">
        <f>B2*Parameters!$B$6</f>
        <v>0</v>
      </c>
      <c r="Q2">
        <f>(O2-M2*G2)/E2</f>
        <v>-60.512584726762157</v>
      </c>
      <c r="S2" t="e">
        <f t="shared" ref="S2:S23" si="2">(Q2*E2)/O2</f>
        <v>#DIV/0!</v>
      </c>
    </row>
    <row r="3" spans="1:19" x14ac:dyDescent="0.25">
      <c r="A3" t="s">
        <v>83</v>
      </c>
      <c r="B3">
        <v>0</v>
      </c>
      <c r="C3">
        <v>0</v>
      </c>
      <c r="D3">
        <v>7</v>
      </c>
      <c r="E3">
        <v>0.03</v>
      </c>
      <c r="F3">
        <v>9.0000000000000006E-5</v>
      </c>
      <c r="G3" s="1">
        <v>100</v>
      </c>
      <c r="H3" s="1">
        <v>5</v>
      </c>
      <c r="I3" s="1">
        <f>'Count-&gt;Actual Activity'!F3</f>
        <v>0.16740931621600996</v>
      </c>
      <c r="J3" s="1">
        <f>'Count-&gt;Actual Activity'!G3</f>
        <v>0.15745067498955981</v>
      </c>
      <c r="K3">
        <v>10</v>
      </c>
      <c r="L3">
        <v>0.02</v>
      </c>
      <c r="M3">
        <f t="shared" si="0"/>
        <v>1.6740931621600997E-2</v>
      </c>
      <c r="N3">
        <f t="shared" si="1"/>
        <v>1.5745103098482593E-2</v>
      </c>
      <c r="O3">
        <f>B3*Parameters!$B$6</f>
        <v>0</v>
      </c>
      <c r="Q3">
        <f t="shared" ref="Q3:Q23" si="3">(O3-M3*G3)/E3</f>
        <v>-55.803105405336659</v>
      </c>
      <c r="S3" t="e">
        <f t="shared" si="2"/>
        <v>#DIV/0!</v>
      </c>
    </row>
    <row r="4" spans="1:19" x14ac:dyDescent="0.25">
      <c r="A4" t="s">
        <v>84</v>
      </c>
      <c r="B4">
        <v>0</v>
      </c>
      <c r="C4">
        <v>0</v>
      </c>
      <c r="D4">
        <v>7.01</v>
      </c>
      <c r="E4">
        <v>0.03</v>
      </c>
      <c r="F4">
        <v>9.0000000000000006E-5</v>
      </c>
      <c r="G4" s="1">
        <v>100</v>
      </c>
      <c r="H4" s="1">
        <v>5</v>
      </c>
      <c r="I4" s="1">
        <f>'Count-&gt;Actual Activity'!F4</f>
        <v>0.15991394771852885</v>
      </c>
      <c r="J4" s="1">
        <f>'Count-&gt;Actual Activity'!G4</f>
        <v>0.15745067498955981</v>
      </c>
      <c r="K4">
        <v>10</v>
      </c>
      <c r="L4">
        <v>0.02</v>
      </c>
      <c r="M4">
        <f t="shared" si="0"/>
        <v>1.5991394771852886E-2</v>
      </c>
      <c r="N4">
        <f t="shared" si="1"/>
        <v>1.5745099982074011E-2</v>
      </c>
      <c r="O4">
        <f>B4*Parameters!$B$6</f>
        <v>0</v>
      </c>
      <c r="Q4">
        <f t="shared" si="3"/>
        <v>-53.304649239509622</v>
      </c>
      <c r="S4" t="e">
        <f t="shared" si="2"/>
        <v>#DIV/0!</v>
      </c>
    </row>
    <row r="5" spans="1:19" x14ac:dyDescent="0.25">
      <c r="A5" t="s">
        <v>85</v>
      </c>
      <c r="B5">
        <v>7.92E-3</v>
      </c>
      <c r="C5">
        <v>1E-3</v>
      </c>
      <c r="D5">
        <v>6.93</v>
      </c>
      <c r="E5">
        <v>0.03</v>
      </c>
      <c r="F5">
        <v>9.0000000000000006E-5</v>
      </c>
      <c r="G5" s="1">
        <v>100</v>
      </c>
      <c r="H5" s="1">
        <v>5</v>
      </c>
      <c r="I5" s="1">
        <f>'Count-&gt;Actual Activity'!F5</f>
        <v>0.27194649101272161</v>
      </c>
      <c r="J5" s="1">
        <f>'Count-&gt;Actual Activity'!G5</f>
        <v>0.15745067498955981</v>
      </c>
      <c r="K5">
        <v>10</v>
      </c>
      <c r="L5">
        <v>0.02</v>
      </c>
      <c r="M5">
        <f t="shared" si="0"/>
        <v>2.7194649101272162E-2</v>
      </c>
      <c r="N5">
        <f t="shared" si="1"/>
        <v>1.574516143907197E-2</v>
      </c>
      <c r="O5">
        <f>B5*Parameters!$B$6</f>
        <v>3.7361495765232502</v>
      </c>
      <c r="Q5">
        <f t="shared" si="3"/>
        <v>33.889488879867805</v>
      </c>
      <c r="S5">
        <f t="shared" si="2"/>
        <v>0.27212097523732726</v>
      </c>
    </row>
    <row r="6" spans="1:19" x14ac:dyDescent="0.25">
      <c r="A6" t="s">
        <v>86</v>
      </c>
      <c r="B6">
        <v>7.92E-3</v>
      </c>
      <c r="C6">
        <v>1E-3</v>
      </c>
      <c r="D6">
        <v>6.94</v>
      </c>
      <c r="E6">
        <v>0.03</v>
      </c>
      <c r="F6">
        <v>9.0000000000000006E-5</v>
      </c>
      <c r="G6" s="1">
        <v>100</v>
      </c>
      <c r="H6" s="1">
        <v>5</v>
      </c>
      <c r="I6" s="1">
        <f>'Count-&gt;Actual Activity'!F6</f>
        <v>0.29012110135174451</v>
      </c>
      <c r="J6" s="1">
        <f>'Count-&gt;Actual Activity'!G6</f>
        <v>0.15745067498955981</v>
      </c>
      <c r="K6">
        <v>10</v>
      </c>
      <c r="L6">
        <v>0.02</v>
      </c>
      <c r="M6">
        <f t="shared" si="0"/>
        <v>2.9012110135174452E-2</v>
      </c>
      <c r="N6">
        <f t="shared" si="1"/>
        <v>1.5745174414937991E-2</v>
      </c>
      <c r="O6">
        <f>B6*Parameters!$B$6</f>
        <v>3.7361495765232502</v>
      </c>
      <c r="Q6">
        <f t="shared" si="3"/>
        <v>27.83128543352683</v>
      </c>
      <c r="S6">
        <f t="shared" si="2"/>
        <v>0.22347567887867431</v>
      </c>
    </row>
    <row r="7" spans="1:19" x14ac:dyDescent="0.25">
      <c r="A7" t="s">
        <v>87</v>
      </c>
      <c r="B7">
        <v>7.92E-3</v>
      </c>
      <c r="C7">
        <v>1E-3</v>
      </c>
      <c r="D7">
        <v>7.01</v>
      </c>
      <c r="E7">
        <v>0.03</v>
      </c>
      <c r="F7">
        <v>9.0000000000000006E-5</v>
      </c>
      <c r="G7" s="1">
        <v>100</v>
      </c>
      <c r="H7" s="1">
        <v>5</v>
      </c>
      <c r="I7" s="1">
        <f>'Count-&gt;Actual Activity'!F7</f>
        <v>0.25191462122299674</v>
      </c>
      <c r="J7" s="1">
        <f>'Count-&gt;Actual Activity'!G7</f>
        <v>0.15745067498955981</v>
      </c>
      <c r="K7">
        <v>10</v>
      </c>
      <c r="L7">
        <v>0.02</v>
      </c>
      <c r="M7">
        <f t="shared" si="0"/>
        <v>2.5191462122299675E-2</v>
      </c>
      <c r="N7">
        <f t="shared" si="1"/>
        <v>1.574514810936167E-2</v>
      </c>
      <c r="O7">
        <f>B7*Parameters!$B$6</f>
        <v>3.7361495765232502</v>
      </c>
      <c r="Q7">
        <f t="shared" si="3"/>
        <v>40.566778809776089</v>
      </c>
      <c r="S7">
        <f t="shared" si="2"/>
        <v>0.32573732377861325</v>
      </c>
    </row>
    <row r="8" spans="1:19" ht="15.75" customHeight="1" x14ac:dyDescent="0.25">
      <c r="A8" t="s">
        <v>88</v>
      </c>
      <c r="B8">
        <v>1.5800000000000002E-2</v>
      </c>
      <c r="C8">
        <v>1E-3</v>
      </c>
      <c r="D8">
        <v>6.95</v>
      </c>
      <c r="E8">
        <v>0.03</v>
      </c>
      <c r="F8">
        <v>9.0000000000000006E-5</v>
      </c>
      <c r="G8" s="1">
        <v>100</v>
      </c>
      <c r="H8" s="1">
        <v>5</v>
      </c>
      <c r="I8" s="1">
        <f>'Count-&gt;Actual Activity'!F8</f>
        <v>0.34762981362887013</v>
      </c>
      <c r="J8" s="1">
        <f>'Count-&gt;Actual Activity'!G8</f>
        <v>0.15745067498955981</v>
      </c>
      <c r="K8">
        <v>10</v>
      </c>
      <c r="L8">
        <v>0.02</v>
      </c>
      <c r="M8">
        <f t="shared" si="0"/>
        <v>3.476298136288701E-2</v>
      </c>
      <c r="N8">
        <f t="shared" si="1"/>
        <v>1.5745221002138168E-2</v>
      </c>
      <c r="O8">
        <f>B8*Parameters!$B$6</f>
        <v>7.4534297107408278</v>
      </c>
      <c r="Q8">
        <f t="shared" si="3"/>
        <v>132.57105248173755</v>
      </c>
      <c r="S8">
        <f t="shared" si="2"/>
        <v>0.53359751534529765</v>
      </c>
    </row>
    <row r="9" spans="1:19" x14ac:dyDescent="0.25">
      <c r="A9" t="s">
        <v>89</v>
      </c>
      <c r="B9">
        <v>1.5800000000000002E-2</v>
      </c>
      <c r="C9">
        <v>1E-3</v>
      </c>
      <c r="D9">
        <v>6.95</v>
      </c>
      <c r="E9">
        <v>0.03</v>
      </c>
      <c r="F9">
        <v>9.0000000000000006E-5</v>
      </c>
      <c r="G9" s="1">
        <v>100</v>
      </c>
      <c r="H9" s="1">
        <v>5</v>
      </c>
      <c r="I9" s="1">
        <f>'Count-&gt;Actual Activity'!F9</f>
        <v>0.41084296564744011</v>
      </c>
      <c r="J9" s="1">
        <f>'Count-&gt;Actual Activity'!G9</f>
        <v>0.15745067498955981</v>
      </c>
      <c r="K9">
        <v>10</v>
      </c>
      <c r="L9">
        <v>0.02</v>
      </c>
      <c r="M9">
        <f t="shared" si="0"/>
        <v>4.1084296564744008E-2</v>
      </c>
      <c r="N9">
        <f t="shared" si="1"/>
        <v>1.574528190361725E-2</v>
      </c>
      <c r="O9">
        <f>B9*Parameters!$B$6</f>
        <v>7.4534297107408278</v>
      </c>
      <c r="Q9">
        <f t="shared" si="3"/>
        <v>111.5000018088809</v>
      </c>
      <c r="S9">
        <f t="shared" si="2"/>
        <v>0.44878669070241395</v>
      </c>
    </row>
    <row r="10" spans="1:19" x14ac:dyDescent="0.25">
      <c r="A10" t="s">
        <v>90</v>
      </c>
      <c r="B10">
        <v>1.5800000000000002E-2</v>
      </c>
      <c r="C10">
        <v>1E-3</v>
      </c>
      <c r="D10">
        <v>6.9</v>
      </c>
      <c r="E10">
        <v>0.03</v>
      </c>
      <c r="F10">
        <v>9.0000000000000006E-5</v>
      </c>
      <c r="G10" s="1">
        <v>100</v>
      </c>
      <c r="H10" s="1">
        <v>5</v>
      </c>
      <c r="I10" s="1">
        <f>'Count-&gt;Actual Activity'!F10</f>
        <v>0.41973127873294852</v>
      </c>
      <c r="J10" s="1">
        <f>'Count-&gt;Actual Activity'!G10</f>
        <v>0.15745067498955981</v>
      </c>
      <c r="K10">
        <v>10</v>
      </c>
      <c r="L10">
        <v>0.02</v>
      </c>
      <c r="M10">
        <f t="shared" si="0"/>
        <v>4.1973127873294852E-2</v>
      </c>
      <c r="N10">
        <f t="shared" si="1"/>
        <v>1.5745291280904711E-2</v>
      </c>
      <c r="O10">
        <f>B10*Parameters!$B$6</f>
        <v>7.4534297107408278</v>
      </c>
      <c r="Q10">
        <f t="shared" si="3"/>
        <v>108.53723078037808</v>
      </c>
      <c r="S10">
        <f t="shared" si="2"/>
        <v>0.43686155901075818</v>
      </c>
    </row>
    <row r="11" spans="1:19" x14ac:dyDescent="0.25">
      <c r="A11" t="s">
        <v>91</v>
      </c>
      <c r="B11">
        <v>7.9100000000000004E-2</v>
      </c>
      <c r="C11">
        <v>2E-3</v>
      </c>
      <c r="D11">
        <v>7.01</v>
      </c>
      <c r="E11">
        <v>0.03</v>
      </c>
      <c r="F11">
        <v>9.0000000000000006E-5</v>
      </c>
      <c r="G11" s="1">
        <v>100</v>
      </c>
      <c r="H11" s="1">
        <v>5</v>
      </c>
      <c r="I11" s="1">
        <f>'Count-&gt;Actual Activity'!F11</f>
        <v>1.4794967874430236</v>
      </c>
      <c r="J11" s="1">
        <f>'Count-&gt;Actual Activity'!G11</f>
        <v>0.15745067498955981</v>
      </c>
      <c r="K11">
        <v>10</v>
      </c>
      <c r="L11">
        <v>0.02</v>
      </c>
      <c r="M11">
        <f t="shared" si="0"/>
        <v>0.14794967874430237</v>
      </c>
      <c r="N11">
        <f t="shared" si="1"/>
        <v>1.5747847693460913E-2</v>
      </c>
      <c r="O11">
        <f>B11*Parameters!$B$6</f>
        <v>37.314322159468318</v>
      </c>
      <c r="Q11">
        <f t="shared" si="3"/>
        <v>750.64514283460278</v>
      </c>
      <c r="S11">
        <f t="shared" si="2"/>
        <v>0.60350431099346424</v>
      </c>
    </row>
    <row r="12" spans="1:19" x14ac:dyDescent="0.25">
      <c r="A12" t="s">
        <v>92</v>
      </c>
      <c r="B12">
        <v>7.9100000000000004E-2</v>
      </c>
      <c r="C12">
        <v>2E-3</v>
      </c>
      <c r="D12">
        <v>7.02</v>
      </c>
      <c r="E12">
        <v>0.03</v>
      </c>
      <c r="F12">
        <v>9.0000000000000006E-5</v>
      </c>
      <c r="G12" s="1">
        <v>100</v>
      </c>
      <c r="H12" s="1">
        <v>5</v>
      </c>
      <c r="I12" s="1">
        <f>'Count-&gt;Actual Activity'!F12</f>
        <v>1.6030708716094422</v>
      </c>
      <c r="J12" s="1">
        <f>'Count-&gt;Actual Activity'!G12</f>
        <v>0.15745067498955981</v>
      </c>
      <c r="K12">
        <v>10</v>
      </c>
      <c r="L12">
        <v>0.02</v>
      </c>
      <c r="M12">
        <f t="shared" si="0"/>
        <v>0.16030708716094422</v>
      </c>
      <c r="N12">
        <f t="shared" si="1"/>
        <v>1.574833146703028E-2</v>
      </c>
      <c r="O12">
        <f>B12*Parameters!$B$6</f>
        <v>37.314322159468318</v>
      </c>
      <c r="Q12">
        <f t="shared" si="3"/>
        <v>709.45378144579649</v>
      </c>
      <c r="S12">
        <f t="shared" si="2"/>
        <v>0.57038724574481614</v>
      </c>
    </row>
    <row r="13" spans="1:19" x14ac:dyDescent="0.25">
      <c r="A13" t="s">
        <v>93</v>
      </c>
      <c r="B13">
        <v>7.9100000000000004E-2</v>
      </c>
      <c r="C13">
        <v>2E-3</v>
      </c>
      <c r="D13">
        <v>6.92</v>
      </c>
      <c r="E13">
        <v>0.03</v>
      </c>
      <c r="F13">
        <v>9.0000000000000006E-5</v>
      </c>
      <c r="G13" s="1">
        <v>100</v>
      </c>
      <c r="H13" s="1">
        <v>5</v>
      </c>
      <c r="I13" s="1">
        <f>'Count-&gt;Actual Activity'!F13</f>
        <v>1.5898710633705118</v>
      </c>
      <c r="J13" s="1">
        <f>'Count-&gt;Actual Activity'!G13</f>
        <v>0.15745067498955981</v>
      </c>
      <c r="K13">
        <v>10</v>
      </c>
      <c r="L13">
        <v>0.02</v>
      </c>
      <c r="M13">
        <f t="shared" si="0"/>
        <v>0.15898710633705118</v>
      </c>
      <c r="N13">
        <f t="shared" si="1"/>
        <v>1.5748277942257867E-2</v>
      </c>
      <c r="O13">
        <f>B13*Parameters!$B$6</f>
        <v>37.314322159468318</v>
      </c>
      <c r="Q13">
        <f t="shared" si="3"/>
        <v>713.85371752544006</v>
      </c>
      <c r="S13">
        <f t="shared" si="2"/>
        <v>0.57392471004137213</v>
      </c>
    </row>
    <row r="14" spans="1:19" x14ac:dyDescent="0.25">
      <c r="A14" t="s">
        <v>94</v>
      </c>
      <c r="B14">
        <v>0.158</v>
      </c>
      <c r="C14">
        <v>2E-3</v>
      </c>
      <c r="D14">
        <v>6.95</v>
      </c>
      <c r="E14">
        <v>0.03</v>
      </c>
      <c r="F14">
        <v>9.0000000000000006E-5</v>
      </c>
      <c r="G14" s="1">
        <v>100</v>
      </c>
      <c r="H14" s="1">
        <v>5</v>
      </c>
      <c r="I14" s="1">
        <f>'Count-&gt;Actual Activity'!F14</f>
        <v>3.4518399933949548</v>
      </c>
      <c r="J14" s="1">
        <f>'Count-&gt;Actual Activity'!G14</f>
        <v>0.15745067498955981</v>
      </c>
      <c r="K14">
        <v>10</v>
      </c>
      <c r="L14">
        <v>0.02</v>
      </c>
      <c r="M14">
        <f t="shared" si="0"/>
        <v>0.34518399933949551</v>
      </c>
      <c r="N14">
        <f t="shared" si="1"/>
        <v>1.5760195383315526E-2</v>
      </c>
      <c r="O14">
        <f>B14*Parameters!$B$6</f>
        <v>74.534297107408278</v>
      </c>
      <c r="Q14">
        <f t="shared" si="3"/>
        <v>1333.863239115291</v>
      </c>
      <c r="S14">
        <f t="shared" si="2"/>
        <v>0.53687897687950925</v>
      </c>
    </row>
    <row r="15" spans="1:19" x14ac:dyDescent="0.25">
      <c r="A15" t="s">
        <v>95</v>
      </c>
      <c r="B15">
        <v>0.158</v>
      </c>
      <c r="C15">
        <v>2E-3</v>
      </c>
      <c r="D15">
        <v>6.99</v>
      </c>
      <c r="E15">
        <v>0.03</v>
      </c>
      <c r="F15">
        <v>9.0000000000000006E-5</v>
      </c>
      <c r="G15" s="1">
        <v>100</v>
      </c>
      <c r="H15" s="1">
        <v>5</v>
      </c>
      <c r="I15" s="1">
        <f>'Count-&gt;Actual Activity'!F15</f>
        <v>3.4294202185971887</v>
      </c>
      <c r="J15" s="1">
        <f>'Count-&gt;Actual Activity'!G15</f>
        <v>0.15745067498955981</v>
      </c>
      <c r="K15">
        <v>10</v>
      </c>
      <c r="L15">
        <v>0.02</v>
      </c>
      <c r="M15">
        <f t="shared" si="0"/>
        <v>0.34294202185971889</v>
      </c>
      <c r="N15">
        <f t="shared" si="1"/>
        <v>1.5759999602414618E-2</v>
      </c>
      <c r="O15">
        <f>B15*Parameters!$B$6</f>
        <v>74.534297107408278</v>
      </c>
      <c r="Q15">
        <f t="shared" si="3"/>
        <v>1341.3364973812129</v>
      </c>
      <c r="S15">
        <f t="shared" si="2"/>
        <v>0.5398869578584482</v>
      </c>
    </row>
    <row r="16" spans="1:19" x14ac:dyDescent="0.25">
      <c r="A16" t="s">
        <v>96</v>
      </c>
      <c r="B16">
        <v>0.158</v>
      </c>
      <c r="C16">
        <v>2E-3</v>
      </c>
      <c r="D16">
        <v>6.94</v>
      </c>
      <c r="E16">
        <v>0.03</v>
      </c>
      <c r="F16">
        <v>9.0000000000000006E-5</v>
      </c>
      <c r="G16" s="1">
        <v>100</v>
      </c>
      <c r="H16" s="1">
        <v>5</v>
      </c>
      <c r="I16" s="1">
        <f>'Count-&gt;Actual Activity'!F16</f>
        <v>3.0729590654515397</v>
      </c>
      <c r="J16" s="1">
        <f>'Count-&gt;Actual Activity'!G16</f>
        <v>0.15745067498955981</v>
      </c>
      <c r="K16">
        <v>10</v>
      </c>
      <c r="L16">
        <v>0.02</v>
      </c>
      <c r="M16">
        <f t="shared" si="0"/>
        <v>0.30729590654515399</v>
      </c>
      <c r="N16">
        <f t="shared" si="1"/>
        <v>1.5757057899347757E-2</v>
      </c>
      <c r="O16">
        <f>B16*Parameters!$B$6</f>
        <v>74.534297107408278</v>
      </c>
      <c r="Q16">
        <f t="shared" si="3"/>
        <v>1460.156881763096</v>
      </c>
      <c r="S16">
        <f t="shared" si="2"/>
        <v>0.58771207555318783</v>
      </c>
    </row>
    <row r="17" spans="1:19" s="27" customFormat="1" x14ac:dyDescent="0.25">
      <c r="A17" s="27" t="s">
        <v>97</v>
      </c>
      <c r="B17" s="27">
        <v>0.79200000000000004</v>
      </c>
      <c r="C17" s="27">
        <v>2E-3</v>
      </c>
      <c r="D17" s="27">
        <v>6.97</v>
      </c>
      <c r="E17" s="27">
        <v>0.03</v>
      </c>
      <c r="F17" s="27">
        <v>9.0000000000000006E-5</v>
      </c>
      <c r="G17" s="28">
        <v>100</v>
      </c>
      <c r="H17" s="28">
        <v>5</v>
      </c>
      <c r="I17" s="28">
        <f>'Count-&gt;Actual Activity'!F17</f>
        <v>17.512156334247543</v>
      </c>
      <c r="J17" s="28">
        <f>'Count-&gt;Actual Activity'!G17</f>
        <v>0.15745067498955981</v>
      </c>
      <c r="K17" s="27">
        <v>10</v>
      </c>
      <c r="L17" s="27">
        <v>0.02</v>
      </c>
      <c r="M17" s="27">
        <f t="shared" si="0"/>
        <v>1.7512156334247542</v>
      </c>
      <c r="N17" s="27">
        <f t="shared" si="1"/>
        <v>1.61299155399427E-2</v>
      </c>
      <c r="O17" s="27">
        <f>B17*Parameters!$B$6</f>
        <v>373.61495765232502</v>
      </c>
      <c r="Q17">
        <f t="shared" si="3"/>
        <v>6616.4464769949873</v>
      </c>
      <c r="S17" s="27">
        <f t="shared" si="2"/>
        <v>0.53127796477185385</v>
      </c>
    </row>
    <row r="18" spans="1:19" x14ac:dyDescent="0.25">
      <c r="A18" t="s">
        <v>98</v>
      </c>
      <c r="B18">
        <v>0.79200000000000004</v>
      </c>
      <c r="C18">
        <v>2E-3</v>
      </c>
      <c r="D18">
        <v>7.04</v>
      </c>
      <c r="E18">
        <v>0.03</v>
      </c>
      <c r="F18">
        <v>9.0000000000000006E-5</v>
      </c>
      <c r="G18" s="1">
        <v>100</v>
      </c>
      <c r="H18" s="1">
        <v>5</v>
      </c>
      <c r="I18" s="1">
        <f>'Count-&gt;Actual Activity'!F18</f>
        <v>19.586914132766712</v>
      </c>
      <c r="J18" s="1">
        <f>'Count-&gt;Actual Activity'!G18</f>
        <v>0.15745067498955981</v>
      </c>
      <c r="K18">
        <v>10</v>
      </c>
      <c r="L18">
        <v>0.02</v>
      </c>
      <c r="M18">
        <f t="shared" si="0"/>
        <v>1.9586914132766711</v>
      </c>
      <c r="N18">
        <f t="shared" si="1"/>
        <v>1.6225074383695595E-2</v>
      </c>
      <c r="O18">
        <f>B18*Parameters!$B$6</f>
        <v>373.61495765232502</v>
      </c>
      <c r="Q18">
        <f t="shared" si="3"/>
        <v>5924.8605441552636</v>
      </c>
      <c r="S18">
        <f t="shared" si="2"/>
        <v>0.47574598576447491</v>
      </c>
    </row>
    <row r="19" spans="1:19" x14ac:dyDescent="0.25">
      <c r="A19" t="s">
        <v>99</v>
      </c>
      <c r="B19">
        <v>0.79200000000000004</v>
      </c>
      <c r="C19">
        <v>2E-3</v>
      </c>
      <c r="D19">
        <v>6.97</v>
      </c>
      <c r="E19">
        <v>0.03</v>
      </c>
      <c r="F19">
        <v>9.0000000000000006E-5</v>
      </c>
      <c r="G19" s="1">
        <v>100</v>
      </c>
      <c r="H19" s="1">
        <v>5</v>
      </c>
      <c r="I19" s="1">
        <f>'Count-&gt;Actual Activity'!F19</f>
        <v>22.133150508985988</v>
      </c>
      <c r="J19" s="1">
        <f>'Count-&gt;Actual Activity'!G19</f>
        <v>0.15745067498955981</v>
      </c>
      <c r="K19">
        <v>10</v>
      </c>
      <c r="L19">
        <v>0.02</v>
      </c>
      <c r="M19">
        <f t="shared" si="0"/>
        <v>2.2133150508985988</v>
      </c>
      <c r="N19">
        <f t="shared" si="1"/>
        <v>1.6355494630393083E-2</v>
      </c>
      <c r="O19">
        <f>B19*Parameters!$B$6</f>
        <v>373.61495765232502</v>
      </c>
      <c r="Q19">
        <f t="shared" si="3"/>
        <v>5076.1150854155048</v>
      </c>
      <c r="S19">
        <f t="shared" si="2"/>
        <v>0.40759463571631299</v>
      </c>
    </row>
    <row r="20" spans="1:19" x14ac:dyDescent="0.25">
      <c r="A20" t="s">
        <v>111</v>
      </c>
      <c r="B20">
        <v>0.79200000000000004</v>
      </c>
      <c r="C20">
        <v>2E-3</v>
      </c>
      <c r="D20">
        <v>7</v>
      </c>
      <c r="E20">
        <v>0.03</v>
      </c>
      <c r="F20">
        <v>9.0000000000000006E-5</v>
      </c>
      <c r="G20" s="1">
        <v>100</v>
      </c>
      <c r="H20" s="1">
        <v>5</v>
      </c>
      <c r="I20" s="1">
        <f>'Count-&gt;Actual Activity'!F20</f>
        <v>22.600914567784422</v>
      </c>
      <c r="J20" s="1">
        <f>'Count-&gt;Actual Activity'!G20</f>
        <v>0.15745067498955981</v>
      </c>
      <c r="K20">
        <v>10</v>
      </c>
      <c r="L20">
        <v>0.02</v>
      </c>
      <c r="M20">
        <f t="shared" si="0"/>
        <v>2.2600914567784423</v>
      </c>
      <c r="N20">
        <f t="shared" si="1"/>
        <v>1.6381062362334491E-2</v>
      </c>
      <c r="O20">
        <f>B20*Parameters!$B$6</f>
        <v>373.61495765232502</v>
      </c>
      <c r="Q20">
        <f t="shared" si="3"/>
        <v>4920.1937324826931</v>
      </c>
      <c r="S20">
        <f t="shared" si="2"/>
        <v>0.39507468571919002</v>
      </c>
    </row>
    <row r="21" spans="1:19" x14ac:dyDescent="0.25">
      <c r="A21" t="s">
        <v>112</v>
      </c>
      <c r="B21">
        <v>0.79200000000000004</v>
      </c>
      <c r="C21">
        <v>2E-3</v>
      </c>
      <c r="D21">
        <v>7.03</v>
      </c>
      <c r="E21">
        <v>0.03</v>
      </c>
      <c r="F21">
        <v>9.0000000000000006E-5</v>
      </c>
      <c r="G21" s="1">
        <v>100</v>
      </c>
      <c r="H21" s="1">
        <v>5</v>
      </c>
      <c r="I21" s="1">
        <f>'Count-&gt;Actual Activity'!F21</f>
        <v>24.535913592638295</v>
      </c>
      <c r="J21" s="1">
        <f>'Count-&gt;Actual Activity'!G21</f>
        <v>0.15745067498955981</v>
      </c>
      <c r="K21">
        <v>10</v>
      </c>
      <c r="L21">
        <v>0.02</v>
      </c>
      <c r="M21">
        <f t="shared" si="0"/>
        <v>2.4535913592638297</v>
      </c>
      <c r="N21">
        <f t="shared" si="1"/>
        <v>1.6492046349064645E-2</v>
      </c>
      <c r="O21">
        <f>B21*Parameters!$B$6</f>
        <v>373.61495765232502</v>
      </c>
      <c r="Q21">
        <f t="shared" si="3"/>
        <v>4275.194057531402</v>
      </c>
      <c r="S21">
        <f t="shared" si="2"/>
        <v>0.34328342347924168</v>
      </c>
    </row>
    <row r="22" spans="1:19" x14ac:dyDescent="0.25">
      <c r="A22" t="s">
        <v>113</v>
      </c>
      <c r="B22">
        <v>0.79200000000000004</v>
      </c>
      <c r="C22">
        <v>2E-3</v>
      </c>
      <c r="D22">
        <v>7.02</v>
      </c>
      <c r="E22">
        <v>0.03</v>
      </c>
      <c r="F22">
        <v>9.0000000000000006E-5</v>
      </c>
      <c r="G22" s="1">
        <v>100</v>
      </c>
      <c r="H22" s="1">
        <v>5</v>
      </c>
      <c r="I22" s="1">
        <f>'Count-&gt;Actual Activity'!F22</f>
        <v>23.28126850299374</v>
      </c>
      <c r="J22" s="1">
        <f>'Count-&gt;Actual Activity'!G22</f>
        <v>0.15745067498955981</v>
      </c>
      <c r="K22">
        <v>10</v>
      </c>
      <c r="L22">
        <v>0.02</v>
      </c>
      <c r="M22">
        <f t="shared" si="0"/>
        <v>2.3281268502993742</v>
      </c>
      <c r="N22">
        <f t="shared" si="1"/>
        <v>1.6419130582068574E-2</v>
      </c>
      <c r="O22">
        <f>B22*Parameters!$B$6</f>
        <v>373.61495765232502</v>
      </c>
      <c r="Q22">
        <f t="shared" si="3"/>
        <v>4693.4090874129197</v>
      </c>
      <c r="S22">
        <f t="shared" si="2"/>
        <v>0.37686465634872685</v>
      </c>
    </row>
    <row r="23" spans="1:19" x14ac:dyDescent="0.25">
      <c r="A23" t="s">
        <v>114</v>
      </c>
      <c r="B23">
        <v>0.79200000000000004</v>
      </c>
      <c r="C23">
        <v>2E-3</v>
      </c>
      <c r="D23">
        <v>6.97</v>
      </c>
      <c r="E23">
        <v>0.03</v>
      </c>
      <c r="F23">
        <v>9.0000000000000006E-5</v>
      </c>
      <c r="G23" s="1">
        <v>100</v>
      </c>
      <c r="H23" s="1">
        <v>5</v>
      </c>
      <c r="I23" s="1">
        <f>'Count-&gt;Actual Activity'!F23</f>
        <v>21.531929092515497</v>
      </c>
      <c r="J23" s="1">
        <f>'Count-&gt;Actual Activity'!G23</f>
        <v>0.15745067498955981</v>
      </c>
      <c r="K23">
        <v>10</v>
      </c>
      <c r="L23">
        <v>0.02</v>
      </c>
      <c r="M23">
        <f t="shared" si="0"/>
        <v>2.1531929092515498</v>
      </c>
      <c r="N23">
        <f t="shared" si="1"/>
        <v>1.6323360847707944E-2</v>
      </c>
      <c r="O23">
        <f>B23*Parameters!$B$6</f>
        <v>373.61495765232502</v>
      </c>
      <c r="Q23">
        <f t="shared" si="3"/>
        <v>5276.5222242390018</v>
      </c>
      <c r="S23">
        <f t="shared" si="2"/>
        <v>0.42368664178181886</v>
      </c>
    </row>
  </sheetData>
  <conditionalFormatting sqref="I2:I2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H11" sqref="H11"/>
    </sheetView>
  </sheetViews>
  <sheetFormatPr defaultRowHeight="15" x14ac:dyDescent="0.25"/>
  <cols>
    <col min="6" max="6" width="16.85546875" bestFit="1" customWidth="1"/>
  </cols>
  <sheetData>
    <row r="1" spans="1:12" x14ac:dyDescent="0.25">
      <c r="A1" t="s">
        <v>115</v>
      </c>
      <c r="B1" t="s">
        <v>30</v>
      </c>
      <c r="C1" t="s">
        <v>116</v>
      </c>
      <c r="D1" t="s">
        <v>32</v>
      </c>
      <c r="E1" t="s">
        <v>117</v>
      </c>
      <c r="F1" t="s">
        <v>34</v>
      </c>
      <c r="G1" t="s">
        <v>106</v>
      </c>
      <c r="H1" t="s">
        <v>118</v>
      </c>
      <c r="I1" t="s">
        <v>119</v>
      </c>
      <c r="J1" t="s">
        <v>120</v>
      </c>
      <c r="K1" t="s">
        <v>133</v>
      </c>
    </row>
    <row r="2" spans="1:12" x14ac:dyDescent="0.25">
      <c r="A2" s="15">
        <v>0</v>
      </c>
      <c r="B2">
        <f>AVERAGE('Bottle Results'!M2:M4)</f>
        <v>1.6962033937160843E-2</v>
      </c>
      <c r="C2">
        <f>_xlfn.STDEV.S('Bottle Results'!M2:M4)</f>
        <v>1.098015113829641E-3</v>
      </c>
      <c r="D2">
        <f>AVERAGE('Bottle Results'!Q2:Q4)</f>
        <v>-56.540113123869475</v>
      </c>
      <c r="E2">
        <f>_xlfn.STDEV.S('Bottle Results'!Q2:Q4)</f>
        <v>3.660050379432136</v>
      </c>
      <c r="F2">
        <f>'Bottle Results'!O2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6.9733333333333336</v>
      </c>
      <c r="J2">
        <f>_xlfn.STDEV.S('Bottle Results'!D2:D4)</f>
        <v>5.5075705472860864E-2</v>
      </c>
      <c r="K2">
        <v>0</v>
      </c>
      <c r="L2" t="s">
        <v>132</v>
      </c>
    </row>
    <row r="3" spans="1:12" x14ac:dyDescent="0.25">
      <c r="A3" s="15">
        <v>5</v>
      </c>
      <c r="B3">
        <f>AVERAGE('Bottle Results'!M5:M7)</f>
        <v>2.713274045291543E-2</v>
      </c>
      <c r="C3">
        <f>_xlfn.STDEV.S('Bottle Results'!M5:M7)</f>
        <v>1.9110762203865689E-3</v>
      </c>
      <c r="D3">
        <f>AVERAGE('Bottle Results'!Q5:Q7)</f>
        <v>34.09585104105691</v>
      </c>
      <c r="E3">
        <f>_xlfn.STDEV.S('Bottle Results'!Q5:Q7)</f>
        <v>6.3702540679552238</v>
      </c>
      <c r="F3">
        <f>'Bottle Results'!O5</f>
        <v>3.7361495765232502</v>
      </c>
      <c r="G3">
        <f>AVERAGE('Bottle Results'!S5:S7)</f>
        <v>0.27377799263153829</v>
      </c>
      <c r="H3">
        <f>_xlfn.STDEV.S('Bottle Results'!S5:S7)</f>
        <v>5.1150955850246205E-2</v>
      </c>
      <c r="I3">
        <f>AVERAGE('Bottle Results'!D5:D7)</f>
        <v>6.9600000000000009</v>
      </c>
      <c r="J3">
        <f>_xlfn.STDEV.S('Bottle Results'!D5:D7)</f>
        <v>4.3588989435406622E-2</v>
      </c>
      <c r="K3">
        <f>COUNT('Bottle Results'!I5:I7)</f>
        <v>3</v>
      </c>
    </row>
    <row r="4" spans="1:12" x14ac:dyDescent="0.25">
      <c r="A4" s="15">
        <v>10</v>
      </c>
      <c r="B4">
        <f>AVERAGE('Bottle Results'!M8:M10)</f>
        <v>3.9273468600308621E-2</v>
      </c>
      <c r="C4">
        <f>_xlfn.STDEV.S('Bottle Results'!M8:M10)</f>
        <v>3.9313962676093203E-3</v>
      </c>
      <c r="D4">
        <f>AVERAGE('Bottle Results'!Q8:Q10)</f>
        <v>117.53609502366551</v>
      </c>
      <c r="E4">
        <f>_xlfn.STDEV.S('Bottle Results'!Q8:Q10)</f>
        <v>13.104654225364399</v>
      </c>
      <c r="F4">
        <f>'Bottle Results'!O8</f>
        <v>7.4534297107408278</v>
      </c>
      <c r="G4">
        <f>AVERAGE('Bottle Results'!S8:S10)</f>
        <v>0.47308192168615659</v>
      </c>
      <c r="H4">
        <f>_xlfn.STDEV.S('Bottle Results'!S8:S10)</f>
        <v>5.274613728420819E-2</v>
      </c>
      <c r="I4">
        <f>AVERAGE('Bottle Results'!D8:D10)</f>
        <v>6.9333333333333336</v>
      </c>
      <c r="J4">
        <f>_xlfn.STDEV.S('Bottle Results'!D8:D10)</f>
        <v>2.8867513459481187E-2</v>
      </c>
      <c r="K4">
        <f>COUNT('Bottle Results'!I8:I10)</f>
        <v>3</v>
      </c>
    </row>
    <row r="5" spans="1:12" x14ac:dyDescent="0.25">
      <c r="A5" s="15">
        <v>50</v>
      </c>
      <c r="B5">
        <f>AVERAGE('Bottle Results'!M11:M13)</f>
        <v>0.15574795741409928</v>
      </c>
      <c r="C5">
        <f>_xlfn.STDEV.S('Bottle Results'!M11:M13)</f>
        <v>6.7856797745486155E-3</v>
      </c>
      <c r="D5">
        <f>AVERAGE('Bottle Results'!Q11:Q13)</f>
        <v>724.65088060194648</v>
      </c>
      <c r="E5">
        <f>_xlfn.STDEV.S('Bottle Results'!Q11:Q13)</f>
        <v>22.618932581828766</v>
      </c>
      <c r="F5">
        <f>'Bottle Results'!O11</f>
        <v>37.314322159468318</v>
      </c>
      <c r="G5">
        <f>AVERAGE('Bottle Results'!S11:S13)</f>
        <v>0.5826054222598841</v>
      </c>
      <c r="H5">
        <f>_xlfn.STDEV.S('Bottle Results'!S11:S13)</f>
        <v>1.8185188372306517E-2</v>
      </c>
      <c r="I5">
        <f>AVERAGE('Bottle Results'!D11:D13)</f>
        <v>6.9833333333333334</v>
      </c>
      <c r="J5">
        <f>_xlfn.STDEV.S('Bottle Results'!D11:D13)</f>
        <v>5.5075705472860871E-2</v>
      </c>
      <c r="K5">
        <f>COUNT('Bottle Results'!I11:I13)</f>
        <v>3</v>
      </c>
    </row>
    <row r="6" spans="1:12" x14ac:dyDescent="0.25">
      <c r="A6" s="15">
        <v>100</v>
      </c>
      <c r="B6">
        <f>AVERAGE('Bottle Results'!M14:M16)</f>
        <v>0.33180730924812279</v>
      </c>
      <c r="C6">
        <f>_xlfn.STDEV.S('Bottle Results'!M14:M16)</f>
        <v>2.1257075589207617E-2</v>
      </c>
      <c r="D6">
        <f>AVERAGE('Bottle Results'!Q14:Q16)</f>
        <v>1378.4522060865331</v>
      </c>
      <c r="E6">
        <f>_xlfn.STDEV.S('Bottle Results'!Q14:Q16)</f>
        <v>70.856918630692036</v>
      </c>
      <c r="F6">
        <f>'Bottle Results'!O14</f>
        <v>74.534297107408278</v>
      </c>
      <c r="G6">
        <f>AVERAGE('Bottle Results'!S14:S16)</f>
        <v>0.55482600343038169</v>
      </c>
      <c r="H6">
        <f>_xlfn.STDEV.S('Bottle Results'!S14:S16)</f>
        <v>2.8519857856276504E-2</v>
      </c>
      <c r="I6">
        <f>AVERAGE('Bottle Results'!D14:D16)</f>
        <v>6.9600000000000009</v>
      </c>
      <c r="J6">
        <f>_xlfn.STDEV.S('Bottle Results'!D14:D16)</f>
        <v>2.6457513110645845E-2</v>
      </c>
      <c r="K6">
        <f>COUNT('Bottle Results'!I14:I16)</f>
        <v>3</v>
      </c>
    </row>
    <row r="7" spans="1:12" x14ac:dyDescent="0.25">
      <c r="A7" s="15">
        <v>500</v>
      </c>
      <c r="B7">
        <f>AVERAGE('Bottle Results'!M17:M20)</f>
        <v>2.0458283885946167</v>
      </c>
      <c r="C7">
        <f>_xlfn.STDEV.S('Bottle Results'!M17:M20)</f>
        <v>0.23688954698594059</v>
      </c>
      <c r="D7">
        <f>AVERAGE('Bottle Results'!Q17:Q20)</f>
        <v>5634.4039597621122</v>
      </c>
      <c r="E7">
        <f>_xlfn.STDEV.S('Bottle Results'!Q17:Q20)</f>
        <v>789.6318232864661</v>
      </c>
      <c r="F7">
        <f>'Bottle Results'!O17</f>
        <v>373.61495765232502</v>
      </c>
      <c r="G7">
        <f>AVERAGE('Bottle Results'!S17:S20)</f>
        <v>0.45242331799295793</v>
      </c>
      <c r="H7">
        <f>_xlfn.STDEV.S('Bottle Results'!S17:S20)</f>
        <v>6.3404727817772191E-2</v>
      </c>
      <c r="I7">
        <f>AVERAGE('Bottle Results'!D17:D20)</f>
        <v>6.9950000000000001</v>
      </c>
      <c r="J7">
        <f>_xlfn.STDEV.S('Bottle Results'!D17:D20)</f>
        <v>3.3166247903554144E-2</v>
      </c>
      <c r="K7">
        <f>COUNT('Bottle Results'!I17:I20)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2017-07-06T21:39:38Z</dcterms:modified>
</cp:coreProperties>
</file>