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definedNames>
    <definedName name="_xlnm._FilterDatabase" localSheetId="0" hidden="1">Compilation!$A$2:$I$2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3" i="1"/>
  <c r="H22" i="1"/>
  <c r="H21" i="1"/>
  <c r="G22" i="1"/>
  <c r="G21" i="1"/>
  <c r="G20" i="1"/>
  <c r="G19" i="1"/>
  <c r="B22" i="1" l="1"/>
  <c r="B21" i="1"/>
  <c r="B20" i="1"/>
  <c r="B19" i="1"/>
  <c r="H14" i="1" l="1"/>
  <c r="H8" i="1"/>
  <c r="H18" i="1"/>
  <c r="B16" i="1" l="1"/>
  <c r="B15" i="1"/>
  <c r="B14" i="1"/>
  <c r="B8" i="1"/>
  <c r="B18" i="1"/>
  <c r="B17" i="1"/>
  <c r="B13" i="1"/>
  <c r="B7" i="1"/>
  <c r="B23" i="1"/>
  <c r="B28" i="1"/>
  <c r="B27" i="1"/>
  <c r="B26" i="1"/>
  <c r="B25" i="1"/>
  <c r="B24" i="1"/>
  <c r="B12" i="1"/>
  <c r="B11" i="1"/>
  <c r="B10" i="1"/>
  <c r="B9" i="1"/>
  <c r="B6" i="1"/>
  <c r="B5" i="1"/>
  <c r="B4" i="1"/>
  <c r="B3" i="1"/>
  <c r="H17" i="1" l="1"/>
  <c r="H13" i="1"/>
  <c r="H7" i="1"/>
  <c r="H4" i="1" l="1"/>
  <c r="H5" i="1"/>
  <c r="H6" i="1"/>
  <c r="H10" i="1"/>
  <c r="H11" i="1"/>
  <c r="H12" i="1"/>
  <c r="H24" i="1"/>
  <c r="H25" i="1"/>
  <c r="H26" i="1"/>
  <c r="H27" i="1"/>
  <c r="H3" i="1"/>
  <c r="E28" i="1" l="1"/>
  <c r="D4" i="4" l="1"/>
  <c r="D3" i="4"/>
  <c r="D2" i="4"/>
  <c r="C4" i="4"/>
  <c r="C3" i="4"/>
  <c r="C2" i="4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<sst xmlns="http://schemas.openxmlformats.org/spreadsheetml/2006/main" count="222" uniqueCount="69">
  <si>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</si>
  <si>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</si>
  <si>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</si>
  <si>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</si>
  <si>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</si>
  <si>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</si>
  <si>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</si>
  <si>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</si>
  <si>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</si>
  <si>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</si>
  <si>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</si>
  <si>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</si>
  <si>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</si>
  <si>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</si>
  <si>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</si>
  <si>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</si>
  <si>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</si>
  <si>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</si>
  <si>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</si>
  <si>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</si>
  <si>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</si>
  <si>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</si>
  <si>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</si>
  <si>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</si>
  <si>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</si>
  <si>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</si>
  <si>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</si>
  <si>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</si>
  <si>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</si>
  <si>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</si>
  <si>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</si>
  <si>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</si>
  <si>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</si>
  <si>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</si>
  <si>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</si>
  <si>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</si>
  <si>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</si>
  <si>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</si>
  <si>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</si>
  <si>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</si>
  <si>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</si>
  <si>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</si>
  <si>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</si>
  <si>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</si>
  <si>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</si>
  <si>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</si>
  <si>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</si>
  <si>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</si>
  <si>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</si>
  <si>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</si>
  <si>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</si>
  <si>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</si>
  <si>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</si>
  <si>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</si>
  <si>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</si>
  <si>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</si>
  <si>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</si>
  <si>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</si>
  <si>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</si>
  <si>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</si>
  <si>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</si>
  <si>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</si>
  <si>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</si>
  <si>
    <t>SA (m2/g)</t>
  </si>
  <si>
    <t>None reported</t>
  </si>
  <si>
    <t>Solid/Solution Ratio (mg/L)</t>
  </si>
  <si>
    <t>K normalized by SA (mL/m2)</t>
  </si>
  <si>
    <t>Pyrite</t>
  </si>
  <si>
    <t>Clays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</si>
</sst>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9000"/>
        <c:axId val="203082136"/>
      </c:scatterChart>
      <c:valAx>
        <c:axId val="20307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2136"/>
        <c:crosses val="autoZero"/>
        <c:crossBetween val="midCat"/>
      </c:valAx>
      <c:valAx>
        <c:axId val="2030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24" sqref="A24:XFD27"/>
    </sheetView>
  </sheetViews>
  <sheetFormatPr defaultRowHeight="15" x14ac:dyDescent="0.25"/>
  <cols>
    <col min="1" max="1" width="28.625" bestFit="1" customWidth="1"/>
    <col min="2" max="2" width="25.625" bestFit="1" customWidth="1"/>
    <col min="3" max="3" width="21.75" bestFit="1" customWidth="1"/>
    <col min="4" max="4" width="9" customWidth="1"/>
    <col min="6" max="6" width="27.25" bestFit="1" customWidth="1"/>
  </cols>
  <sheetData>
    <row r="1" spans="1:8" x14ac:dyDescent="0.25">
      <c r="A1" t="s">
        <v>62</v>
      </c>
    </row>
    <row r="2" spans="1:8" x14ac:dyDescent="0.25">
      <c r="A2" t="s">
        <v>0</v>
      </c>
      <c r="B2" t="s">
        <v>65</v>
      </c>
      <c r="C2" t="s">
        <v>1</v>
      </c>
      <c r="D2" t="s">
        <v>2</v>
      </c>
      <c r="E2" t="s">
        <v>11</v>
      </c>
      <c r="F2" t="s">
        <v>4</v>
      </c>
      <c r="G2" t="s">
        <v>63</v>
      </c>
      <c r="H2" t="s">
        <v>66</v>
      </c>
    </row>
    <row r="3" spans="1:8" s="10" customFormat="1" x14ac:dyDescent="0.25">
      <c r="A3" s="10" t="s">
        <v>5</v>
      </c>
      <c r="B3" s="10">
        <f>30/0.1</f>
        <v>300</v>
      </c>
      <c r="C3" s="10" t="s">
        <v>6</v>
      </c>
      <c r="D3" s="10">
        <v>3</v>
      </c>
      <c r="E3" s="10">
        <v>229.89</v>
      </c>
      <c r="F3" s="10" t="s">
        <v>7</v>
      </c>
      <c r="G3" s="10">
        <v>382.9</v>
      </c>
      <c r="H3" s="10">
        <f>E3/G3</f>
        <v>0.60039174719247845</v>
      </c>
    </row>
    <row r="4" spans="1:8" s="10" customFormat="1" x14ac:dyDescent="0.25">
      <c r="A4" s="10" t="s">
        <v>5</v>
      </c>
      <c r="B4" s="10">
        <f>30/0.1</f>
        <v>300</v>
      </c>
      <c r="C4" s="10" t="s">
        <v>6</v>
      </c>
      <c r="D4" s="10">
        <v>5</v>
      </c>
      <c r="E4" s="10">
        <v>471.37</v>
      </c>
      <c r="F4" s="10" t="s">
        <v>7</v>
      </c>
      <c r="G4" s="10">
        <v>382.9</v>
      </c>
      <c r="H4" s="10">
        <f>E4/G4</f>
        <v>1.2310524941237921</v>
      </c>
    </row>
    <row r="5" spans="1:8" s="10" customFormat="1" x14ac:dyDescent="0.25">
      <c r="A5" s="10" t="s">
        <v>5</v>
      </c>
      <c r="B5" s="10">
        <f>30/0.1</f>
        <v>300</v>
      </c>
      <c r="C5" s="10" t="s">
        <v>6</v>
      </c>
      <c r="D5" s="10">
        <v>7</v>
      </c>
      <c r="E5" s="10">
        <v>2486.88</v>
      </c>
      <c r="F5" s="10" t="s">
        <v>7</v>
      </c>
      <c r="G5" s="10">
        <v>382.9</v>
      </c>
      <c r="H5" s="10">
        <f>E5/G5</f>
        <v>6.4948550535387835</v>
      </c>
    </row>
    <row r="6" spans="1:8" s="10" customFormat="1" x14ac:dyDescent="0.25">
      <c r="A6" s="10" t="s">
        <v>5</v>
      </c>
      <c r="B6" s="10">
        <f>30/0.1</f>
        <v>300</v>
      </c>
      <c r="C6" s="10" t="s">
        <v>6</v>
      </c>
      <c r="D6" s="10">
        <v>9</v>
      </c>
      <c r="E6" s="10">
        <v>115932.7</v>
      </c>
      <c r="F6" s="10" t="s">
        <v>7</v>
      </c>
      <c r="G6" s="10">
        <v>382.9</v>
      </c>
      <c r="H6" s="10">
        <f>E6/G6</f>
        <v>302.77539827631239</v>
      </c>
    </row>
    <row r="7" spans="1:8" x14ac:dyDescent="0.25">
      <c r="A7" t="s">
        <v>5</v>
      </c>
      <c r="B7" s="9">
        <f>1/40*10^6</f>
        <v>25000</v>
      </c>
      <c r="C7" t="s">
        <v>12</v>
      </c>
      <c r="D7">
        <v>8.25</v>
      </c>
      <c r="E7">
        <v>1535</v>
      </c>
      <c r="F7" t="s">
        <v>13</v>
      </c>
      <c r="G7" s="9">
        <v>253</v>
      </c>
      <c r="H7" s="9">
        <f>E7/G7</f>
        <v>6.0671936758893281</v>
      </c>
    </row>
    <row r="8" spans="1:8" x14ac:dyDescent="0.25">
      <c r="A8" t="s">
        <v>5</v>
      </c>
      <c r="B8" s="9">
        <f>0.1/10*10^6</f>
        <v>10000</v>
      </c>
      <c r="C8" t="s">
        <v>10</v>
      </c>
      <c r="D8">
        <v>7</v>
      </c>
      <c r="E8">
        <v>1440.0319999999999</v>
      </c>
      <c r="F8" t="s">
        <v>41</v>
      </c>
      <c r="G8" s="8">
        <v>245</v>
      </c>
      <c r="H8" s="9">
        <f>E8/G8</f>
        <v>5.8776816326530605</v>
      </c>
    </row>
    <row r="9" spans="1:8" s="10" customFormat="1" x14ac:dyDescent="0.25">
      <c r="A9" s="10" t="s">
        <v>8</v>
      </c>
      <c r="B9" s="10">
        <f>30/0.1</f>
        <v>300</v>
      </c>
      <c r="C9" s="10" t="s">
        <v>6</v>
      </c>
      <c r="D9" s="10">
        <v>3</v>
      </c>
      <c r="E9" s="10" t="s">
        <v>9</v>
      </c>
      <c r="F9" s="10" t="s">
        <v>7</v>
      </c>
      <c r="G9" s="10">
        <v>146.46</v>
      </c>
    </row>
    <row r="10" spans="1:8" s="10" customFormat="1" x14ac:dyDescent="0.25">
      <c r="A10" s="10" t="s">
        <v>8</v>
      </c>
      <c r="B10" s="10">
        <f>30/0.1</f>
        <v>300</v>
      </c>
      <c r="C10" s="10" t="s">
        <v>6</v>
      </c>
      <c r="D10" s="10">
        <v>5</v>
      </c>
      <c r="E10" s="10">
        <v>302.74</v>
      </c>
      <c r="F10" s="10" t="s">
        <v>7</v>
      </c>
      <c r="G10" s="10">
        <v>146.46</v>
      </c>
      <c r="H10" s="10">
        <f>E10/G10</f>
        <v>2.0670490236241976</v>
      </c>
    </row>
    <row r="11" spans="1:8" s="10" customFormat="1" x14ac:dyDescent="0.25">
      <c r="A11" s="10" t="s">
        <v>8</v>
      </c>
      <c r="B11" s="10">
        <f>30/0.1</f>
        <v>300</v>
      </c>
      <c r="C11" s="10" t="s">
        <v>6</v>
      </c>
      <c r="D11" s="10">
        <v>7</v>
      </c>
      <c r="E11" s="10">
        <v>573.62</v>
      </c>
      <c r="F11" s="10" t="s">
        <v>7</v>
      </c>
      <c r="G11" s="10">
        <v>146.46</v>
      </c>
      <c r="H11" s="10">
        <f>E11/G11</f>
        <v>3.9165642496244706</v>
      </c>
    </row>
    <row r="12" spans="1:8" s="10" customFormat="1" x14ac:dyDescent="0.25">
      <c r="A12" s="10" t="s">
        <v>8</v>
      </c>
      <c r="B12" s="10">
        <f>30/0.1</f>
        <v>300</v>
      </c>
      <c r="C12" s="10" t="s">
        <v>6</v>
      </c>
      <c r="D12" s="10">
        <v>9</v>
      </c>
      <c r="E12" s="10">
        <v>11697.99</v>
      </c>
      <c r="F12" s="10" t="s">
        <v>7</v>
      </c>
      <c r="G12" s="10">
        <v>146.46</v>
      </c>
      <c r="H12" s="10">
        <f>E12/G12</f>
        <v>79.87156902908643</v>
      </c>
    </row>
    <row r="13" spans="1:8" x14ac:dyDescent="0.25">
      <c r="A13" t="s">
        <v>8</v>
      </c>
      <c r="B13" s="9">
        <f>1/40*10^6</f>
        <v>25000</v>
      </c>
      <c r="C13" t="s">
        <v>12</v>
      </c>
      <c r="D13">
        <v>8.25</v>
      </c>
      <c r="E13">
        <v>20</v>
      </c>
      <c r="F13" t="s">
        <v>13</v>
      </c>
      <c r="G13">
        <v>29</v>
      </c>
      <c r="H13" s="9">
        <f>E13/G13</f>
        <v>0.68965517241379315</v>
      </c>
    </row>
    <row r="14" spans="1:8" x14ac:dyDescent="0.25">
      <c r="A14" t="s">
        <v>8</v>
      </c>
      <c r="B14" s="9">
        <f>0.1/10*10^6</f>
        <v>10000</v>
      </c>
      <c r="C14" t="s">
        <v>10</v>
      </c>
      <c r="D14">
        <v>7</v>
      </c>
      <c r="E14">
        <v>50.6</v>
      </c>
      <c r="F14" t="s">
        <v>41</v>
      </c>
      <c r="G14">
        <v>23.6</v>
      </c>
      <c r="H14" s="9">
        <f>E14/G14</f>
        <v>2.1440677966101696</v>
      </c>
    </row>
    <row r="15" spans="1:8" x14ac:dyDescent="0.25">
      <c r="A15" t="s">
        <v>8</v>
      </c>
      <c r="B15">
        <f>5/10*10^6</f>
        <v>500000</v>
      </c>
      <c r="C15" t="s">
        <v>48</v>
      </c>
      <c r="D15">
        <v>1</v>
      </c>
      <c r="E15">
        <v>0.752</v>
      </c>
      <c r="F15" t="s">
        <v>55</v>
      </c>
      <c r="G15" s="7" t="s">
        <v>64</v>
      </c>
      <c r="H15" s="9"/>
    </row>
    <row r="16" spans="1:8" x14ac:dyDescent="0.25">
      <c r="A16" t="s">
        <v>8</v>
      </c>
      <c r="B16" s="9">
        <f>5/10*10^6</f>
        <v>500000</v>
      </c>
      <c r="C16" t="s">
        <v>49</v>
      </c>
      <c r="D16">
        <v>10.1</v>
      </c>
      <c r="E16">
        <v>544</v>
      </c>
      <c r="F16" t="s">
        <v>50</v>
      </c>
      <c r="G16" t="s">
        <v>64</v>
      </c>
      <c r="H16" s="9"/>
    </row>
    <row r="17" spans="1:9" x14ac:dyDescent="0.25">
      <c r="A17" t="s">
        <v>46</v>
      </c>
      <c r="B17">
        <f>1/40*10^6</f>
        <v>25000</v>
      </c>
      <c r="C17" t="s">
        <v>12</v>
      </c>
      <c r="D17">
        <v>8.25</v>
      </c>
      <c r="E17">
        <v>75</v>
      </c>
      <c r="F17" t="s">
        <v>13</v>
      </c>
      <c r="G17">
        <v>24</v>
      </c>
      <c r="H17" s="9">
        <f>E17/G17</f>
        <v>3.125</v>
      </c>
    </row>
    <row r="18" spans="1:9" x14ac:dyDescent="0.25">
      <c r="A18" t="s">
        <v>47</v>
      </c>
      <c r="B18">
        <f>1/40*10^6</f>
        <v>25000</v>
      </c>
      <c r="C18" t="s">
        <v>12</v>
      </c>
      <c r="D18">
        <v>8.25</v>
      </c>
      <c r="E18">
        <v>174</v>
      </c>
      <c r="F18" t="s">
        <v>13</v>
      </c>
      <c r="G18">
        <v>78</v>
      </c>
      <c r="H18" s="9">
        <f>E18/G18</f>
        <v>2.2307692307692308</v>
      </c>
    </row>
    <row r="19" spans="1:9" s="10" customFormat="1" x14ac:dyDescent="0.25">
      <c r="A19" s="10" t="s">
        <v>67</v>
      </c>
      <c r="B19" s="10">
        <f>40/0.1</f>
        <v>400</v>
      </c>
      <c r="C19" s="10" t="s">
        <v>6</v>
      </c>
      <c r="D19" s="10">
        <v>3</v>
      </c>
      <c r="E19" s="10" t="s">
        <v>9</v>
      </c>
      <c r="F19" s="10" t="s">
        <v>7</v>
      </c>
      <c r="G19" s="10">
        <f>AVERAGE(0.059,0.078)</f>
        <v>6.8500000000000005E-2</v>
      </c>
    </row>
    <row r="20" spans="1:9" s="10" customFormat="1" x14ac:dyDescent="0.25">
      <c r="A20" s="10" t="s">
        <v>67</v>
      </c>
      <c r="B20" s="10">
        <f>40/0.1</f>
        <v>400</v>
      </c>
      <c r="C20" s="10" t="s">
        <v>6</v>
      </c>
      <c r="D20" s="10">
        <v>5</v>
      </c>
      <c r="E20" s="10" t="s">
        <v>9</v>
      </c>
      <c r="F20" s="10" t="s">
        <v>7</v>
      </c>
      <c r="G20" s="10">
        <f>AVERAGE(0.059,0.078)</f>
        <v>6.8500000000000005E-2</v>
      </c>
    </row>
    <row r="21" spans="1:9" s="10" customFormat="1" x14ac:dyDescent="0.25">
      <c r="A21" s="10" t="s">
        <v>67</v>
      </c>
      <c r="B21" s="10">
        <f>40/0.1</f>
        <v>400</v>
      </c>
      <c r="C21" s="10" t="s">
        <v>6</v>
      </c>
      <c r="D21" s="10">
        <v>7</v>
      </c>
      <c r="E21" s="10">
        <v>536</v>
      </c>
      <c r="F21" s="10" t="s">
        <v>7</v>
      </c>
      <c r="G21" s="10">
        <f>AVERAGE(0.059,0.078)</f>
        <v>6.8500000000000005E-2</v>
      </c>
      <c r="H21" s="10">
        <f>E21/G21</f>
        <v>7824.8175182481746</v>
      </c>
    </row>
    <row r="22" spans="1:9" s="10" customFormat="1" x14ac:dyDescent="0.25">
      <c r="A22" s="10" t="s">
        <v>67</v>
      </c>
      <c r="B22" s="10">
        <f>40/0.1</f>
        <v>400</v>
      </c>
      <c r="C22" s="10" t="s">
        <v>6</v>
      </c>
      <c r="D22" s="10">
        <v>9</v>
      </c>
      <c r="E22" s="10">
        <v>520</v>
      </c>
      <c r="F22" s="10" t="s">
        <v>7</v>
      </c>
      <c r="G22" s="10">
        <f>AVERAGE(0.059,0.078)</f>
        <v>6.8500000000000005E-2</v>
      </c>
      <c r="H22" s="10">
        <f>E22/G22</f>
        <v>7591.2408759124082</v>
      </c>
    </row>
    <row r="23" spans="1:9" x14ac:dyDescent="0.25">
      <c r="A23" t="s">
        <v>60</v>
      </c>
      <c r="B23" s="9">
        <f>1/20*10^6</f>
        <v>50000</v>
      </c>
      <c r="C23" t="s">
        <v>6</v>
      </c>
      <c r="D23">
        <v>6.5</v>
      </c>
      <c r="E23">
        <v>3724</v>
      </c>
      <c r="F23" t="s">
        <v>59</v>
      </c>
      <c r="G23" s="9">
        <v>97.42</v>
      </c>
      <c r="H23" s="9">
        <f>E23/G23</f>
        <v>38.226236912338329</v>
      </c>
      <c r="I23" t="s">
        <v>68</v>
      </c>
    </row>
    <row r="24" spans="1:9" s="10" customFormat="1" x14ac:dyDescent="0.25">
      <c r="A24" s="10" t="s">
        <v>60</v>
      </c>
      <c r="B24" s="10">
        <f>30/0.1</f>
        <v>300</v>
      </c>
      <c r="C24" s="10" t="s">
        <v>6</v>
      </c>
      <c r="D24" s="10">
        <v>3</v>
      </c>
      <c r="E24" s="10">
        <v>6740.15</v>
      </c>
      <c r="F24" s="10" t="s">
        <v>7</v>
      </c>
      <c r="G24" s="10">
        <v>50.161999999999999</v>
      </c>
      <c r="H24" s="10">
        <f>E24/G24</f>
        <v>134.36764881783023</v>
      </c>
    </row>
    <row r="25" spans="1:9" s="10" customFormat="1" x14ac:dyDescent="0.25">
      <c r="A25" s="10" t="s">
        <v>60</v>
      </c>
      <c r="B25" s="10">
        <f>30/0.1</f>
        <v>300</v>
      </c>
      <c r="C25" s="10" t="s">
        <v>6</v>
      </c>
      <c r="D25" s="10">
        <v>5</v>
      </c>
      <c r="E25" s="10">
        <v>17749.39</v>
      </c>
      <c r="F25" s="10" t="s">
        <v>7</v>
      </c>
      <c r="G25" s="10">
        <v>50.161999999999999</v>
      </c>
      <c r="H25" s="10">
        <f>E25/G25</f>
        <v>353.8413540129979</v>
      </c>
    </row>
    <row r="26" spans="1:9" s="10" customFormat="1" x14ac:dyDescent="0.25">
      <c r="A26" s="10" t="s">
        <v>60</v>
      </c>
      <c r="B26" s="10">
        <f>30/0.1</f>
        <v>300</v>
      </c>
      <c r="C26" s="10" t="s">
        <v>6</v>
      </c>
      <c r="D26" s="10">
        <v>7</v>
      </c>
      <c r="E26" s="10">
        <v>21473.27</v>
      </c>
      <c r="F26" s="10" t="s">
        <v>7</v>
      </c>
      <c r="G26" s="10">
        <v>50.161999999999999</v>
      </c>
      <c r="H26" s="10">
        <f>E26/G26</f>
        <v>428.07842590008374</v>
      </c>
    </row>
    <row r="27" spans="1:9" s="10" customFormat="1" x14ac:dyDescent="0.25">
      <c r="A27" s="10" t="s">
        <v>60</v>
      </c>
      <c r="B27" s="10">
        <f>30/0.1</f>
        <v>300</v>
      </c>
      <c r="C27" s="10" t="s">
        <v>6</v>
      </c>
      <c r="D27" s="10">
        <v>9</v>
      </c>
      <c r="E27" s="10">
        <v>22894.86</v>
      </c>
      <c r="F27" s="10" t="s">
        <v>7</v>
      </c>
      <c r="G27" s="10">
        <v>50.161999999999999</v>
      </c>
      <c r="H27" s="10">
        <f>E27/G27</f>
        <v>456.41840436984171</v>
      </c>
    </row>
    <row r="28" spans="1:9" x14ac:dyDescent="0.25">
      <c r="A28" s="9" t="s">
        <v>60</v>
      </c>
      <c r="B28" s="9">
        <f>0.1/30*10^6</f>
        <v>3333.3333333333335</v>
      </c>
      <c r="C28" s="9" t="s">
        <v>6</v>
      </c>
      <c r="D28">
        <v>5.25</v>
      </c>
      <c r="E28">
        <f>1/(0.03/30*0.1/0.97)</f>
        <v>9700</v>
      </c>
      <c r="F28" s="9" t="s">
        <v>61</v>
      </c>
      <c r="G28" s="9">
        <v>31.82</v>
      </c>
      <c r="H28" s="9">
        <f>E28/G28</f>
        <v>304.83972344437461</v>
      </c>
      <c r="I28" t="s">
        <v>68</v>
      </c>
    </row>
  </sheetData>
  <autoFilter ref="A2:I2">
    <sortState ref="A3:I28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5" bestFit="1" customWidth="1"/>
    <col min="2" max="2" width="15.25" bestFit="1" customWidth="1"/>
    <col min="3" max="3" width="16.375" bestFit="1" customWidth="1"/>
  </cols>
  <sheetData>
    <row r="1" spans="1:14" x14ac:dyDescent="0.25">
      <c r="A1" t="s">
        <v>56</v>
      </c>
      <c r="B1" t="s">
        <v>57</v>
      </c>
      <c r="C1" t="s">
        <v>58</v>
      </c>
      <c r="D1" t="s">
        <v>11</v>
      </c>
      <c r="F1" t="s">
        <v>16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17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18</v>
      </c>
      <c r="G4" s="1">
        <v>0.99999926963558483</v>
      </c>
    </row>
    <row r="5" spans="1:14" x14ac:dyDescent="0.25">
      <c r="F5" s="1" t="s">
        <v>19</v>
      </c>
      <c r="G5" s="1">
        <v>0.99999853927170312</v>
      </c>
    </row>
    <row r="6" spans="1:14" x14ac:dyDescent="0.25">
      <c r="D6" s="6"/>
      <c r="F6" s="1" t="s">
        <v>20</v>
      </c>
      <c r="G6" s="1">
        <v>0.99999707854340625</v>
      </c>
    </row>
    <row r="7" spans="1:14" x14ac:dyDescent="0.25">
      <c r="F7" s="1" t="s">
        <v>21</v>
      </c>
      <c r="G7" s="1">
        <v>4.8406511408979136E-12</v>
      </c>
    </row>
    <row r="8" spans="1:14" ht="15.75" thickBot="1" x14ac:dyDescent="0.3">
      <c r="F8" s="2" t="s">
        <v>22</v>
      </c>
      <c r="G8" s="2">
        <v>3</v>
      </c>
    </row>
    <row r="10" spans="1:14" ht="15.75" thickBot="1" x14ac:dyDescent="0.3">
      <c r="F10" t="s">
        <v>23</v>
      </c>
    </row>
    <row r="11" spans="1:14" x14ac:dyDescent="0.25">
      <c r="F11" s="3"/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</row>
    <row r="12" spans="1:14" x14ac:dyDescent="0.25">
      <c r="F12" s="1" t="s">
        <v>24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25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26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33</v>
      </c>
      <c r="H16" s="3" t="s">
        <v>21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</row>
    <row r="17" spans="6:14" x14ac:dyDescent="0.25">
      <c r="F17" s="1" t="s">
        <v>27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40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5" bestFit="1" customWidth="1"/>
    <col min="2" max="2" width="16" bestFit="1" customWidth="1"/>
    <col min="3" max="3" width="14.625" bestFit="1" customWidth="1"/>
    <col min="4" max="4" width="18" bestFit="1" customWidth="1"/>
  </cols>
  <sheetData>
    <row r="1" spans="1:9" x14ac:dyDescent="0.25">
      <c r="A1" t="s">
        <v>15</v>
      </c>
      <c r="B1" t="s">
        <v>14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42</v>
      </c>
      <c r="D2" t="s">
        <v>16</v>
      </c>
      <c r="E2" t="s">
        <v>44</v>
      </c>
    </row>
    <row r="3" spans="1:9" ht="15.75" thickBot="1" x14ac:dyDescent="0.3">
      <c r="A3">
        <v>2.7491457000000001</v>
      </c>
      <c r="B3">
        <v>4701.3890000000001</v>
      </c>
      <c r="C3" t="s">
        <v>42</v>
      </c>
    </row>
    <row r="4" spans="1:9" x14ac:dyDescent="0.25">
      <c r="A4">
        <v>6.4775114</v>
      </c>
      <c r="B4">
        <v>9340.4390000000003</v>
      </c>
      <c r="C4" t="s">
        <v>42</v>
      </c>
      <c r="D4" s="4" t="s">
        <v>17</v>
      </c>
      <c r="E4" s="4"/>
    </row>
    <row r="5" spans="1:9" x14ac:dyDescent="0.25">
      <c r="A5">
        <v>7.4571753000000003</v>
      </c>
      <c r="B5">
        <v>233.41942</v>
      </c>
      <c r="C5" t="s">
        <v>43</v>
      </c>
      <c r="D5" s="1" t="s">
        <v>18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43</v>
      </c>
      <c r="D6" s="1" t="s">
        <v>19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43</v>
      </c>
      <c r="D7" s="1" t="s">
        <v>20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43</v>
      </c>
      <c r="D8" s="1" t="s">
        <v>21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43</v>
      </c>
      <c r="D9" s="2" t="s">
        <v>22</v>
      </c>
      <c r="E9" s="2">
        <v>3</v>
      </c>
    </row>
    <row r="11" spans="1:9" ht="15.75" thickBot="1" x14ac:dyDescent="0.3">
      <c r="D11" t="s">
        <v>23</v>
      </c>
    </row>
    <row r="12" spans="1:9" x14ac:dyDescent="0.25">
      <c r="D12" s="3"/>
      <c r="E12" s="3" t="s">
        <v>28</v>
      </c>
      <c r="F12" s="3" t="s">
        <v>29</v>
      </c>
      <c r="G12" s="3" t="s">
        <v>30</v>
      </c>
      <c r="H12" s="3" t="s">
        <v>31</v>
      </c>
      <c r="I12" s="3" t="s">
        <v>32</v>
      </c>
    </row>
    <row r="13" spans="1:9" x14ac:dyDescent="0.25">
      <c r="D13" s="1" t="s">
        <v>24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25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26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33</v>
      </c>
      <c r="F17" s="3" t="s">
        <v>21</v>
      </c>
      <c r="G17" s="3" t="s">
        <v>34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39</v>
      </c>
    </row>
    <row r="18" spans="4:12" x14ac:dyDescent="0.25">
      <c r="D18" s="1" t="s">
        <v>27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40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16</v>
      </c>
      <c r="E21" t="s">
        <v>45</v>
      </c>
    </row>
    <row r="22" spans="4:12" ht="15.75" thickBot="1" x14ac:dyDescent="0.3"/>
    <row r="23" spans="4:12" x14ac:dyDescent="0.25">
      <c r="D23" s="4" t="s">
        <v>17</v>
      </c>
      <c r="E23" s="4"/>
    </row>
    <row r="24" spans="4:12" x14ac:dyDescent="0.25">
      <c r="D24" s="1" t="s">
        <v>18</v>
      </c>
      <c r="E24" s="1">
        <v>0.98756025859679031</v>
      </c>
    </row>
    <row r="25" spans="4:12" x14ac:dyDescent="0.25">
      <c r="D25" s="1" t="s">
        <v>19</v>
      </c>
      <c r="E25" s="1">
        <v>0.97527526435975931</v>
      </c>
    </row>
    <row r="26" spans="4:12" x14ac:dyDescent="0.25">
      <c r="D26" s="1" t="s">
        <v>20</v>
      </c>
      <c r="E26" s="1">
        <v>0.96703368581301241</v>
      </c>
    </row>
    <row r="27" spans="4:12" x14ac:dyDescent="0.25">
      <c r="D27" s="1" t="s">
        <v>21</v>
      </c>
      <c r="E27" s="1">
        <v>215.3596181097262</v>
      </c>
    </row>
    <row r="28" spans="4:12" ht="15.75" thickBot="1" x14ac:dyDescent="0.3">
      <c r="D28" s="2" t="s">
        <v>22</v>
      </c>
      <c r="E28" s="2">
        <v>5</v>
      </c>
    </row>
    <row r="30" spans="4:12" ht="15.75" thickBot="1" x14ac:dyDescent="0.3">
      <c r="D30" t="s">
        <v>23</v>
      </c>
    </row>
    <row r="31" spans="4:12" x14ac:dyDescent="0.25">
      <c r="D31" s="3"/>
      <c r="E31" s="3" t="s">
        <v>28</v>
      </c>
      <c r="F31" s="3" t="s">
        <v>29</v>
      </c>
      <c r="G31" s="3" t="s">
        <v>30</v>
      </c>
      <c r="H31" s="3" t="s">
        <v>31</v>
      </c>
      <c r="I31" s="3" t="s">
        <v>32</v>
      </c>
    </row>
    <row r="32" spans="4:12" x14ac:dyDescent="0.25">
      <c r="D32" s="1" t="s">
        <v>24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25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26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33</v>
      </c>
      <c r="F36" s="3" t="s">
        <v>21</v>
      </c>
      <c r="G36" s="3" t="s">
        <v>34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39</v>
      </c>
    </row>
    <row r="37" spans="4:12" x14ac:dyDescent="0.25">
      <c r="D37" s="1" t="s">
        <v>27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40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5" bestFit="1" customWidth="1"/>
    <col min="2" max="2" width="22.625" bestFit="1" customWidth="1"/>
    <col min="3" max="3" width="14.125" bestFit="1" customWidth="1"/>
  </cols>
  <sheetData>
    <row r="1" spans="1:5" x14ac:dyDescent="0.25">
      <c r="A1" t="s">
        <v>52</v>
      </c>
      <c r="B1" t="s">
        <v>53</v>
      </c>
      <c r="C1" t="s">
        <v>51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16</v>
      </c>
      <c r="H18" t="s">
        <v>54</v>
      </c>
    </row>
    <row r="19" spans="6:11" ht="15.75" thickBot="1" x14ac:dyDescent="0.3"/>
    <row r="20" spans="6:11" x14ac:dyDescent="0.25">
      <c r="F20" s="4" t="s">
        <v>17</v>
      </c>
      <c r="G20" s="4"/>
    </row>
    <row r="21" spans="6:11" x14ac:dyDescent="0.25">
      <c r="F21" s="1" t="s">
        <v>18</v>
      </c>
      <c r="G21" s="1">
        <v>0.98626833922986679</v>
      </c>
    </row>
    <row r="22" spans="6:11" x14ac:dyDescent="0.25">
      <c r="F22" s="1" t="s">
        <v>19</v>
      </c>
      <c r="G22" s="1">
        <v>0.97272523696723956</v>
      </c>
    </row>
    <row r="23" spans="6:11" x14ac:dyDescent="0.25">
      <c r="F23" s="1" t="s">
        <v>20</v>
      </c>
      <c r="G23" s="1">
        <v>0.96590654620904948</v>
      </c>
    </row>
    <row r="24" spans="6:11" x14ac:dyDescent="0.25">
      <c r="F24" s="1" t="s">
        <v>21</v>
      </c>
      <c r="G24" s="1">
        <v>0.90648738595015843</v>
      </c>
    </row>
    <row r="25" spans="6:11" ht="15.75" thickBot="1" x14ac:dyDescent="0.3">
      <c r="F25" s="2" t="s">
        <v>22</v>
      </c>
      <c r="G25" s="2">
        <v>6</v>
      </c>
    </row>
    <row r="27" spans="6:11" ht="15.75" thickBot="1" x14ac:dyDescent="0.3">
      <c r="F27" t="s">
        <v>23</v>
      </c>
    </row>
    <row r="28" spans="6:11" x14ac:dyDescent="0.25">
      <c r="F28" s="3"/>
      <c r="G28" s="3" t="s">
        <v>28</v>
      </c>
      <c r="H28" s="3" t="s">
        <v>29</v>
      </c>
      <c r="I28" s="3" t="s">
        <v>30</v>
      </c>
      <c r="J28" s="3" t="s">
        <v>31</v>
      </c>
      <c r="K28" s="3" t="s">
        <v>32</v>
      </c>
    </row>
    <row r="29" spans="6:11" x14ac:dyDescent="0.25">
      <c r="F29" s="1" t="s">
        <v>24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25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26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33</v>
      </c>
      <c r="H33" s="3" t="s">
        <v>21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</row>
    <row r="34" spans="6:14" x14ac:dyDescent="0.25">
      <c r="F34" s="1" t="s">
        <v>27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40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2016-09-29T20:14:57Z</dcterms:modified>
</cp:coreProperties>
</file>