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FHY_pH5\"/>
    </mc:Choice>
  </mc:AlternateContent>
  <bookViews>
    <workbookView xWindow="0" yWindow="0" windowWidth="7470" windowHeight="12285" firstSheet="3" activeTab="5"/>
    <workbookView xWindow="0" yWindow="0" windowWidth="20250" windowHeight="11760" firstSheet="2" activeTab="4"/>
  </bookViews>
  <sheets>
    <sheet name="Parameters" sheetId="1" r:id="rId1"/>
    <sheet name="Scintillation Counter Results" sheetId="3" r:id="rId2"/>
    <sheet name="Count-&gt;Actual Activity" sheetId="2" r:id="rId3"/>
    <sheet name="Calibration data" sheetId="7" r:id="rId4"/>
    <sheet name="Bottle Results" sheetId="5" r:id="rId5"/>
    <sheet name="Average Results" sheetId="8" r:id="rId6"/>
  </sheets>
  <definedNames>
    <definedName name="_xlnm._FilterDatabase" localSheetId="1" hidden="1">'Scintillation Counter Results'!$A$1:$F$1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H5" i="8"/>
  <c r="G5" i="8"/>
  <c r="F5" i="8"/>
  <c r="E5" i="8"/>
  <c r="D5" i="8"/>
  <c r="C5" i="8"/>
  <c r="B5" i="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F3" i="2"/>
  <c r="G3" i="2" s="1"/>
  <c r="F4" i="2"/>
  <c r="G4" i="2" s="1"/>
  <c r="F5" i="2"/>
  <c r="G5" i="2" s="1"/>
  <c r="F6" i="2"/>
  <c r="G6" i="2"/>
  <c r="F7" i="2"/>
  <c r="G7" i="2" s="1"/>
  <c r="F8" i="2"/>
  <c r="G8" i="2" s="1"/>
  <c r="F9" i="2"/>
  <c r="G9" i="2" s="1"/>
  <c r="F10" i="2"/>
  <c r="G10" i="2"/>
  <c r="F11" i="2"/>
  <c r="G11" i="2" s="1"/>
  <c r="F12" i="2"/>
  <c r="G12" i="2" s="1"/>
  <c r="F13" i="2"/>
  <c r="G13" i="2" s="1"/>
  <c r="F14" i="2"/>
  <c r="G14" i="2"/>
  <c r="F15" i="2"/>
  <c r="G15" i="2" s="1"/>
  <c r="F16" i="2"/>
  <c r="G16" i="2" s="1"/>
  <c r="F17" i="2"/>
  <c r="G17" i="2" s="1"/>
  <c r="F18" i="2"/>
  <c r="G18" i="2"/>
  <c r="F19" i="2"/>
  <c r="G19" i="2" s="1"/>
  <c r="F20" i="2"/>
  <c r="G20" i="2" s="1"/>
  <c r="F21" i="2"/>
  <c r="G21" i="2" s="1"/>
  <c r="F22" i="2"/>
  <c r="G22" i="2"/>
  <c r="F23" i="2"/>
  <c r="G23" i="2" s="1"/>
  <c r="G2" i="2"/>
  <c r="F2" i="2"/>
  <c r="L10" i="7" l="1"/>
  <c r="K9" i="7"/>
  <c r="G9" i="7"/>
  <c r="D9" i="7"/>
  <c r="L9" i="7" s="1"/>
  <c r="C9" i="7"/>
  <c r="E9" i="7" s="1"/>
  <c r="K8" i="7"/>
  <c r="H8" i="7"/>
  <c r="I8" i="7" s="1"/>
  <c r="J8" i="7" s="1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L3" i="7"/>
  <c r="K3" i="7"/>
  <c r="H3" i="7"/>
  <c r="I3" i="7" s="1"/>
  <c r="E3" i="7"/>
  <c r="D3" i="7"/>
  <c r="L2" i="7"/>
  <c r="K2" i="7"/>
  <c r="E2" i="7"/>
  <c r="D2" i="7"/>
  <c r="J6" i="7" l="1"/>
  <c r="J5" i="7"/>
  <c r="J7" i="7"/>
  <c r="J3" i="7"/>
  <c r="I7" i="8" l="1"/>
  <c r="I6" i="8"/>
  <c r="I4" i="8"/>
  <c r="I3" i="8"/>
  <c r="I2" i="8"/>
  <c r="H7" i="8"/>
  <c r="H6" i="8"/>
  <c r="H4" i="8"/>
  <c r="H3" i="8"/>
  <c r="H2" i="8"/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" i="5"/>
  <c r="I20" i="5" l="1"/>
  <c r="Q20" i="5" s="1"/>
  <c r="U20" i="5" s="1"/>
  <c r="W20" i="5" s="1"/>
  <c r="I23" i="5"/>
  <c r="Q23" i="5" s="1"/>
  <c r="U23" i="5" s="1"/>
  <c r="W23" i="5" s="1"/>
  <c r="I22" i="5" l="1"/>
  <c r="Q22" i="5" s="1"/>
  <c r="U22" i="5" s="1"/>
  <c r="W22" i="5" s="1"/>
  <c r="I21" i="5"/>
  <c r="Q21" i="5" s="1"/>
  <c r="U21" i="5" s="1"/>
  <c r="W21" i="5" s="1"/>
  <c r="I7" i="5" l="1"/>
  <c r="Q7" i="5" s="1"/>
  <c r="U7" i="5" s="1"/>
  <c r="W7" i="5" s="1"/>
  <c r="I14" i="5"/>
  <c r="Q14" i="5" s="1"/>
  <c r="I6" i="5"/>
  <c r="Q6" i="5" s="1"/>
  <c r="U6" i="5" s="1"/>
  <c r="W6" i="5" s="1"/>
  <c r="I13" i="5"/>
  <c r="Q13" i="5" s="1"/>
  <c r="U13" i="5" s="1"/>
  <c r="W13" i="5" s="1"/>
  <c r="I5" i="5"/>
  <c r="Q5" i="5" s="1"/>
  <c r="C3" i="8" s="1"/>
  <c r="I2" i="5"/>
  <c r="Q2" i="5" s="1"/>
  <c r="U2" i="5" s="1"/>
  <c r="I12" i="5"/>
  <c r="Q12" i="5" s="1"/>
  <c r="U12" i="5" s="1"/>
  <c r="W12" i="5" s="1"/>
  <c r="I4" i="5"/>
  <c r="Q4" i="5" s="1"/>
  <c r="U4" i="5" s="1"/>
  <c r="W4" i="5" s="1"/>
  <c r="I18" i="5"/>
  <c r="Q18" i="5" s="1"/>
  <c r="U18" i="5" s="1"/>
  <c r="W18" i="5" s="1"/>
  <c r="I19" i="5"/>
  <c r="Q19" i="5" s="1"/>
  <c r="U19" i="5" s="1"/>
  <c r="W19" i="5" s="1"/>
  <c r="I11" i="5"/>
  <c r="Q11" i="5" s="1"/>
  <c r="I3" i="5"/>
  <c r="Q3" i="5" s="1"/>
  <c r="U3" i="5" s="1"/>
  <c r="W3" i="5" s="1"/>
  <c r="I10" i="5"/>
  <c r="Q10" i="5" s="1"/>
  <c r="U10" i="5" s="1"/>
  <c r="W10" i="5" s="1"/>
  <c r="I17" i="5"/>
  <c r="Q17" i="5" s="1"/>
  <c r="B7" i="8" s="1"/>
  <c r="I9" i="5"/>
  <c r="Q9" i="5" s="1"/>
  <c r="U9" i="5" s="1"/>
  <c r="W9" i="5" s="1"/>
  <c r="I16" i="5"/>
  <c r="Q16" i="5" s="1"/>
  <c r="U16" i="5" s="1"/>
  <c r="W16" i="5" s="1"/>
  <c r="I8" i="5"/>
  <c r="Q8" i="5" s="1"/>
  <c r="I15" i="5"/>
  <c r="Q15" i="5" s="1"/>
  <c r="U15" i="5" s="1"/>
  <c r="W15" i="5" s="1"/>
  <c r="B2" i="8"/>
  <c r="U14" i="5"/>
  <c r="C6" i="8"/>
  <c r="U11" i="5"/>
  <c r="B3" i="8"/>
  <c r="B6" i="8" l="1"/>
  <c r="C7" i="8"/>
  <c r="U17" i="5"/>
  <c r="C2" i="8"/>
  <c r="B4" i="8"/>
  <c r="C4" i="8"/>
  <c r="U8" i="5"/>
  <c r="E4" i="8" s="1"/>
  <c r="U5" i="5"/>
  <c r="W17" i="5"/>
  <c r="E7" i="8"/>
  <c r="D7" i="8"/>
  <c r="W8" i="5"/>
  <c r="D4" i="8"/>
  <c r="W14" i="5"/>
  <c r="D6" i="8"/>
  <c r="E6" i="8"/>
  <c r="W5" i="5"/>
  <c r="D3" i="8"/>
  <c r="E3" i="8"/>
  <c r="W11" i="5"/>
  <c r="W2" i="5"/>
  <c r="D2" i="8"/>
  <c r="E2" i="8"/>
  <c r="G2" i="8" l="1"/>
  <c r="F2" i="8"/>
  <c r="F6" i="8"/>
  <c r="G6" i="8"/>
  <c r="F4" i="8"/>
  <c r="G4" i="8"/>
  <c r="G3" i="8"/>
  <c r="F3" i="8"/>
  <c r="G7" i="8"/>
  <c r="F7" i="8"/>
</calcChain>
</file>

<file path=xl/comments1.xml><?xml version="1.0" encoding="utf-8"?>
<comments xmlns="http://schemas.openxmlformats.org/spreadsheetml/2006/main">
  <authors>
    <author>Michael Chen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Must match pattern
(something_letter or something_letter_(Cw or Cs))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by data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Michael Chen:</t>
        </r>
        <r>
          <rPr>
            <sz val="9"/>
            <color indexed="81"/>
            <rFont val="Tahoma"/>
            <family val="2"/>
          </rPr>
          <t xml:space="preserve">
Do not fill in, will be filled in by script</t>
        </r>
      </text>
    </comment>
  </commentList>
</comments>
</file>

<file path=xl/sharedStrings.xml><?xml version="1.0" encoding="utf-8"?>
<sst xmlns="http://schemas.openxmlformats.org/spreadsheetml/2006/main" count="459" uniqueCount="137">
  <si>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</si>
  <si>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</si>
  <si>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</si>
  <si>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</si>
  <si>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</si>
  <si>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</si>
  <si>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</si>
  <si>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</si>
  <si>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</si>
  <si>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</si>
  <si>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</si>
  <si>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</si>
  <si>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</si>
  <si>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</si>
  <si>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</si>
  <si>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</si>
  <si>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</si>
  <si>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</si>
  <si>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</si>
  <si>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</si>
  <si>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</si>
  <si>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</si>
  <si>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</si>
  <si>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</si>
  <si>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</si>
  <si>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</si>
  <si>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</si>
  <si>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</si>
  <si>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</si>
  <si>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</si>
  <si>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</si>
  <si>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</si>
  <si>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</si>
  <si>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</si>
  <si>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</si>
  <si>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</si>
  <si>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</si>
  <si>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</si>
  <si>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</si>
  <si>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</si>
  <si>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</si>
  <si>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</si>
  <si>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</si>
  <si>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</si>
  <si>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</si>
  <si>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</si>
  <si>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</si>
  <si>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</si>
  <si>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</si>
  <si>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</si>
  <si>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</si>
  <si>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</si>
  <si>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</si>
  <si>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</si>
  <si>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</si>
  <si>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</si>
  <si>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</si>
  <si>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</si>
  <si>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</si>
  <si>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</si>
  <si>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</si>
  <si>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</si>
  <si>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</si>
  <si>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</si>
  <si>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</si>
  <si>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</si>
  <si>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</si>
  <si>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</si>
  <si>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</si>
  <si>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</si>
  <si>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</si>
  <si>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</si>
  <si>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</si>
  <si>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</si>
  <si>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</si>
  <si>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</si>
  <si>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</si>
  <si>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</si>
  <si>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</si>
  <si>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</si>
  <si>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</si>
  <si>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</si>
  <si>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</si>
  <si>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</si>
  <si>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</si>
  <si>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</si>
  <si>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</si>
  <si>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</si>
  <si>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</si>
  <si>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</si>
  <si>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</si>
  <si>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</si>
  <si>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</si>
  <si>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</si>
  <si>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</si>
  <si>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</si>
  <si>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</si>
  <si>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</si>
  <si>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</si>
  <si>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</si>
  <si>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</si>
  <si>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</si>
  <si>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</si>
  <si>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</si>
  <si>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</si>
  <si>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</si>
  <si>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</si>
  <si>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</si>
  <si>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</si>
  <si>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</si>
  <si>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</si>
  <si>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</si>
  <si>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</si>
  <si>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</si>
  <si>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</si>
  <si>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</si>
  <si>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</si>
  <si>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Ferrihydrite</t>
  </si>
  <si>
    <t>Scintillation Couting</t>
  </si>
  <si>
    <t>RaFHY500pH5_DW</t>
  </si>
  <si>
    <t>RaFHY500pH5_T1</t>
  </si>
  <si>
    <t>RaFHY500pH5_T2</t>
  </si>
  <si>
    <t>RaFHY500pH5_T3</t>
  </si>
  <si>
    <t>500_D</t>
  </si>
  <si>
    <t>500_T1</t>
  </si>
  <si>
    <t>500_T2</t>
  </si>
  <si>
    <t>500_T3</t>
  </si>
  <si>
    <t>sCw (Bq/mL)</t>
  </si>
  <si>
    <t>sCs (Bq/g)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</si>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</sst>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11" fontId="3" fillId="0" borderId="0" xfId="0" applyNumberFormat="1" applyFont="1"/>
    <xf numFmtId="0" fontId="7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7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22" fontId="0" fillId="0" borderId="0" xfId="0" applyNumberFormat="1"/>
    <xf numFmtId="11" fontId="0" fillId="0" borderId="0" xfId="0" applyNumberFormat="1"/>
    <xf numFmtId="18" fontId="0" fillId="0" borderId="0" xfId="0" applyNumberFormat="1"/>
    <xf numFmtId="0" fontId="9" fillId="0" borderId="0" xfId="0" applyFont="1" applyBorder="1" applyAlignment="1">
      <alignment horizontal="center" vertical="top"/>
    </xf>
    <xf numFmtId="0" fontId="9" fillId="0" borderId="0" xfId="0" applyFont="1"/>
    <xf numFmtId="0" fontId="9" fillId="0" borderId="0" xfId="0" applyNumberFormat="1" applyFont="1"/>
    <xf numFmtId="11" fontId="9" fillId="0" borderId="0" xfId="0" applyNumberFormat="1" applyFont="1"/>
    <xf numFmtId="0" fontId="4" fillId="0" borderId="4" xfId="0" applyFont="1" applyFill="1" applyBorder="1" applyAlignment="1">
      <alignment horizontal="center" vertical="top"/>
    </xf>
    <xf numFmtId="0" fontId="3" fillId="0" borderId="4" xfId="0" applyFont="1" applyBorder="1"/>
    <xf numFmtId="11" fontId="3" fillId="0" borderId="4" xfId="0" applyNumberFormat="1" applyFont="1" applyBorder="1"/>
    <xf numFmtId="0" fontId="0" fillId="0" borderId="4" xfId="0" applyBorder="1"/>
    <xf numFmtId="0" fontId="3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7" sqref="B37"/>
    </sheetView>
    <sheetView workbookViewId="1"/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117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opLeftCell="A26" workbookViewId="0">
      <selection activeCell="A36" sqref="A36:XFD161"/>
    </sheetView>
    <sheetView workbookViewId="1"/>
  </sheetViews>
  <sheetFormatPr defaultRowHeight="15" x14ac:dyDescent="0.25"/>
  <cols>
    <col min="1" max="1" width="14.85546875" bestFit="1" customWidth="1"/>
    <col min="2" max="2" width="17.285156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42382.73333333333</v>
      </c>
      <c r="B2" s="19" t="s">
        <v>93</v>
      </c>
      <c r="C2">
        <v>97.1</v>
      </c>
      <c r="D2">
        <v>6.42</v>
      </c>
      <c r="E2">
        <v>0.09</v>
      </c>
      <c r="F2">
        <v>310.36</v>
      </c>
    </row>
    <row r="3" spans="1:6" x14ac:dyDescent="0.25">
      <c r="A3" s="17">
        <v>42382.73333333333</v>
      </c>
      <c r="B3" t="s">
        <v>94</v>
      </c>
      <c r="C3">
        <v>78.400000000000006</v>
      </c>
      <c r="D3">
        <v>7.14</v>
      </c>
      <c r="E3">
        <v>0.12</v>
      </c>
      <c r="F3">
        <v>320.99</v>
      </c>
    </row>
    <row r="4" spans="1:6" x14ac:dyDescent="0.25">
      <c r="A4" s="17">
        <v>42382.73333333333</v>
      </c>
      <c r="B4" t="s">
        <v>95</v>
      </c>
      <c r="C4">
        <v>74</v>
      </c>
      <c r="D4">
        <v>7.35</v>
      </c>
      <c r="E4">
        <v>0.13</v>
      </c>
      <c r="F4">
        <v>331.63</v>
      </c>
    </row>
    <row r="5" spans="1:6" x14ac:dyDescent="0.25">
      <c r="A5" s="17">
        <v>42382.73333333333</v>
      </c>
      <c r="B5" t="s">
        <v>96</v>
      </c>
      <c r="C5">
        <v>162.80000000000001</v>
      </c>
      <c r="D5">
        <v>4.96</v>
      </c>
      <c r="E5">
        <v>0.06</v>
      </c>
      <c r="F5">
        <v>342.26</v>
      </c>
    </row>
    <row r="6" spans="1:6" x14ac:dyDescent="0.25">
      <c r="A6" s="17">
        <v>42382.73333333333</v>
      </c>
      <c r="B6" t="s">
        <v>97</v>
      </c>
      <c r="C6">
        <v>180.5</v>
      </c>
      <c r="D6">
        <v>4.71</v>
      </c>
      <c r="E6">
        <v>0.05</v>
      </c>
      <c r="F6">
        <v>352.9</v>
      </c>
    </row>
    <row r="7" spans="1:6" x14ac:dyDescent="0.25">
      <c r="A7" s="17">
        <v>42382.73333333333</v>
      </c>
      <c r="B7" t="s">
        <v>98</v>
      </c>
      <c r="C7">
        <v>245.8</v>
      </c>
      <c r="D7">
        <v>4.03</v>
      </c>
      <c r="E7">
        <v>0.04</v>
      </c>
      <c r="F7">
        <v>363.53</v>
      </c>
    </row>
    <row r="8" spans="1:6" ht="15" customHeight="1" x14ac:dyDescent="0.25">
      <c r="A8" s="17">
        <v>42382.73333333333</v>
      </c>
      <c r="B8" t="s">
        <v>99</v>
      </c>
      <c r="C8">
        <v>336.5</v>
      </c>
      <c r="D8">
        <v>3.45</v>
      </c>
      <c r="E8">
        <v>0.03</v>
      </c>
      <c r="F8">
        <v>374.16</v>
      </c>
    </row>
    <row r="9" spans="1:6" x14ac:dyDescent="0.25">
      <c r="A9" s="17">
        <v>42382.73333333333</v>
      </c>
      <c r="B9" t="s">
        <v>100</v>
      </c>
      <c r="C9">
        <v>297.60000000000002</v>
      </c>
      <c r="D9">
        <v>3.67</v>
      </c>
      <c r="E9">
        <v>0.03</v>
      </c>
      <c r="F9">
        <v>384.8</v>
      </c>
    </row>
    <row r="10" spans="1:6" x14ac:dyDescent="0.25">
      <c r="A10" s="17">
        <v>42382.73333333333</v>
      </c>
      <c r="B10" t="s">
        <v>101</v>
      </c>
      <c r="C10">
        <v>299.8</v>
      </c>
      <c r="D10">
        <v>3.65</v>
      </c>
      <c r="E10">
        <v>7.0000000000000007E-2</v>
      </c>
      <c r="F10">
        <v>395.59</v>
      </c>
    </row>
    <row r="11" spans="1:6" x14ac:dyDescent="0.25">
      <c r="A11" s="17">
        <v>42382.73333333333</v>
      </c>
      <c r="B11" t="s">
        <v>102</v>
      </c>
      <c r="C11">
        <v>1274.5999999999999</v>
      </c>
      <c r="D11">
        <v>1.77</v>
      </c>
      <c r="E11">
        <v>0.01</v>
      </c>
      <c r="F11">
        <v>406.21</v>
      </c>
    </row>
    <row r="12" spans="1:6" x14ac:dyDescent="0.25">
      <c r="A12" s="17">
        <v>42382.73333333333</v>
      </c>
      <c r="B12" t="s">
        <v>103</v>
      </c>
      <c r="C12">
        <v>1280</v>
      </c>
      <c r="D12">
        <v>1.77</v>
      </c>
      <c r="E12">
        <v>0.01</v>
      </c>
      <c r="F12">
        <v>416.85</v>
      </c>
    </row>
    <row r="13" spans="1:6" x14ac:dyDescent="0.25">
      <c r="A13" s="17">
        <v>42382.73333333333</v>
      </c>
      <c r="B13" t="s">
        <v>104</v>
      </c>
      <c r="C13">
        <v>425.4</v>
      </c>
      <c r="D13">
        <v>3.07</v>
      </c>
      <c r="E13">
        <v>0.03</v>
      </c>
      <c r="F13">
        <v>427.48</v>
      </c>
    </row>
    <row r="14" spans="1:6" x14ac:dyDescent="0.25">
      <c r="A14" s="17">
        <v>42382.73333333333</v>
      </c>
      <c r="B14" t="s">
        <v>105</v>
      </c>
      <c r="C14">
        <v>2499.1</v>
      </c>
      <c r="D14">
        <v>1.27</v>
      </c>
      <c r="E14">
        <v>0</v>
      </c>
      <c r="F14">
        <v>438.11</v>
      </c>
    </row>
    <row r="15" spans="1:6" x14ac:dyDescent="0.25">
      <c r="A15" s="17">
        <v>42382.73333333333</v>
      </c>
      <c r="B15" t="s">
        <v>106</v>
      </c>
      <c r="C15">
        <v>2541.6999999999998</v>
      </c>
      <c r="D15">
        <v>1.25</v>
      </c>
      <c r="E15">
        <v>0</v>
      </c>
      <c r="F15">
        <v>448.75</v>
      </c>
    </row>
    <row r="16" spans="1:6" x14ac:dyDescent="0.25">
      <c r="A16" s="17">
        <v>42382.73333333333</v>
      </c>
      <c r="B16" t="s">
        <v>107</v>
      </c>
      <c r="C16">
        <v>2585.5</v>
      </c>
      <c r="D16">
        <v>1.24</v>
      </c>
      <c r="E16">
        <v>0</v>
      </c>
      <c r="F16">
        <v>459.39</v>
      </c>
    </row>
    <row r="17" spans="1:6" x14ac:dyDescent="0.25">
      <c r="A17" s="17">
        <v>42382.73333333333</v>
      </c>
      <c r="B17" t="s">
        <v>108</v>
      </c>
      <c r="C17">
        <v>11624.1</v>
      </c>
      <c r="D17">
        <v>0.59</v>
      </c>
      <c r="E17">
        <v>0</v>
      </c>
      <c r="F17">
        <v>470.07</v>
      </c>
    </row>
    <row r="18" spans="1:6" x14ac:dyDescent="0.25">
      <c r="A18" s="17">
        <v>42382.73333333333</v>
      </c>
      <c r="B18" t="s">
        <v>109</v>
      </c>
      <c r="C18">
        <v>12578</v>
      </c>
      <c r="D18">
        <v>0.56000000000000005</v>
      </c>
      <c r="E18">
        <v>0</v>
      </c>
      <c r="F18">
        <v>480.74</v>
      </c>
    </row>
    <row r="19" spans="1:6" x14ac:dyDescent="0.25">
      <c r="A19" s="17">
        <v>42382.73333333333</v>
      </c>
      <c r="B19" t="s">
        <v>110</v>
      </c>
      <c r="C19">
        <v>12661.5</v>
      </c>
      <c r="D19">
        <v>0.56000000000000005</v>
      </c>
      <c r="E19">
        <v>0</v>
      </c>
      <c r="F19">
        <v>491.42</v>
      </c>
    </row>
    <row r="20" spans="1:6" x14ac:dyDescent="0.25">
      <c r="A20" s="17">
        <v>42438.435416666667</v>
      </c>
      <c r="B20" t="s">
        <v>119</v>
      </c>
      <c r="C20">
        <v>12486.1</v>
      </c>
      <c r="D20">
        <v>0.56999999999999995</v>
      </c>
      <c r="E20">
        <v>0</v>
      </c>
      <c r="F20">
        <v>21.22</v>
      </c>
    </row>
    <row r="21" spans="1:6" x14ac:dyDescent="0.25">
      <c r="A21" s="17">
        <v>42438.435416666667</v>
      </c>
      <c r="B21" t="s">
        <v>120</v>
      </c>
      <c r="C21">
        <v>12635.6</v>
      </c>
      <c r="D21">
        <v>0.56000000000000005</v>
      </c>
      <c r="E21">
        <v>0</v>
      </c>
      <c r="F21">
        <v>63.89</v>
      </c>
    </row>
    <row r="22" spans="1:6" x14ac:dyDescent="0.25">
      <c r="A22" s="17">
        <v>42438.435416666667</v>
      </c>
      <c r="B22" t="s">
        <v>121</v>
      </c>
      <c r="C22">
        <v>13133.1</v>
      </c>
      <c r="D22">
        <v>0.55000000000000004</v>
      </c>
      <c r="E22">
        <v>0</v>
      </c>
      <c r="F22">
        <v>106.55</v>
      </c>
    </row>
    <row r="23" spans="1:6" x14ac:dyDescent="0.25">
      <c r="A23" s="17">
        <v>42438.435416666667</v>
      </c>
      <c r="B23" t="s">
        <v>122</v>
      </c>
      <c r="C23">
        <v>12855.5</v>
      </c>
      <c r="D23">
        <v>0.56000000000000005</v>
      </c>
      <c r="E23">
        <v>0</v>
      </c>
      <c r="F23">
        <v>149.31</v>
      </c>
    </row>
    <row r="24" spans="1:6" x14ac:dyDescent="0.25">
      <c r="A24" s="17">
        <v>42439.461111111108</v>
      </c>
      <c r="B24" t="s">
        <v>119</v>
      </c>
      <c r="C24">
        <v>12563.7</v>
      </c>
      <c r="D24">
        <v>0.56000000000000005</v>
      </c>
      <c r="E24">
        <v>0</v>
      </c>
      <c r="F24">
        <v>21.22</v>
      </c>
    </row>
    <row r="25" spans="1:6" x14ac:dyDescent="0.25">
      <c r="A25" s="17">
        <v>42439.461111111108</v>
      </c>
      <c r="B25" t="s">
        <v>120</v>
      </c>
      <c r="C25">
        <v>12617.8</v>
      </c>
      <c r="D25">
        <v>0.56000000000000005</v>
      </c>
      <c r="E25">
        <v>0</v>
      </c>
      <c r="F25">
        <v>63.84</v>
      </c>
    </row>
    <row r="26" spans="1:6" x14ac:dyDescent="0.25">
      <c r="A26" s="17">
        <v>42439.461111111108</v>
      </c>
      <c r="B26" t="s">
        <v>121</v>
      </c>
      <c r="C26">
        <v>13034.1</v>
      </c>
      <c r="D26">
        <v>0.55000000000000004</v>
      </c>
      <c r="E26">
        <v>0</v>
      </c>
      <c r="F26">
        <v>106.48</v>
      </c>
    </row>
    <row r="27" spans="1:6" x14ac:dyDescent="0.25">
      <c r="A27" s="17">
        <v>42439.461111111108</v>
      </c>
      <c r="B27" t="s">
        <v>122</v>
      </c>
      <c r="C27">
        <v>12774.6</v>
      </c>
      <c r="D27">
        <v>0.56000000000000005</v>
      </c>
      <c r="E27">
        <v>0</v>
      </c>
      <c r="F27">
        <v>149.21</v>
      </c>
    </row>
    <row r="28" spans="1:6" x14ac:dyDescent="0.25">
      <c r="A28" s="17">
        <v>42447.404861111114</v>
      </c>
      <c r="B28" t="s">
        <v>119</v>
      </c>
      <c r="C28">
        <v>12786</v>
      </c>
      <c r="D28">
        <v>0.56000000000000005</v>
      </c>
      <c r="E28">
        <v>0</v>
      </c>
      <c r="F28">
        <v>21.22</v>
      </c>
    </row>
    <row r="29" spans="1:6" x14ac:dyDescent="0.25">
      <c r="A29" s="17">
        <v>42447.404861111114</v>
      </c>
      <c r="B29" t="s">
        <v>120</v>
      </c>
      <c r="C29">
        <v>12495.3</v>
      </c>
      <c r="D29">
        <v>0.56999999999999995</v>
      </c>
      <c r="E29">
        <v>0</v>
      </c>
      <c r="F29">
        <v>63.82</v>
      </c>
    </row>
    <row r="30" spans="1:6" x14ac:dyDescent="0.25">
      <c r="A30" s="17">
        <v>42447.404861111114</v>
      </c>
      <c r="B30" t="s">
        <v>121</v>
      </c>
      <c r="C30">
        <v>13259.2</v>
      </c>
      <c r="D30">
        <v>0.55000000000000004</v>
      </c>
      <c r="E30">
        <v>0</v>
      </c>
      <c r="F30">
        <v>106.46</v>
      </c>
    </row>
    <row r="31" spans="1:6" x14ac:dyDescent="0.25">
      <c r="A31" s="17">
        <v>42447.404861111114</v>
      </c>
      <c r="B31" t="s">
        <v>122</v>
      </c>
      <c r="C31">
        <v>12839</v>
      </c>
      <c r="D31">
        <v>0.56000000000000005</v>
      </c>
      <c r="E31">
        <v>0</v>
      </c>
      <c r="F31">
        <v>149.19</v>
      </c>
    </row>
    <row r="32" spans="1:6" x14ac:dyDescent="0.25">
      <c r="A32" s="17">
        <v>42459.724305555559</v>
      </c>
      <c r="B32" t="s">
        <v>119</v>
      </c>
      <c r="C32">
        <v>12881.5</v>
      </c>
      <c r="D32">
        <v>0.56000000000000005</v>
      </c>
      <c r="E32">
        <v>0</v>
      </c>
      <c r="F32">
        <v>21.22</v>
      </c>
    </row>
    <row r="33" spans="1:6" x14ac:dyDescent="0.25">
      <c r="A33" s="17">
        <v>42459.724305555559</v>
      </c>
      <c r="B33" t="s">
        <v>120</v>
      </c>
      <c r="C33">
        <v>12669.7</v>
      </c>
      <c r="D33">
        <v>0.56000000000000005</v>
      </c>
      <c r="E33">
        <v>0</v>
      </c>
      <c r="F33">
        <v>63.82</v>
      </c>
    </row>
    <row r="34" spans="1:6" x14ac:dyDescent="0.25">
      <c r="A34" s="17">
        <v>42459.724305555559</v>
      </c>
      <c r="B34" t="s">
        <v>121</v>
      </c>
      <c r="C34">
        <v>13238.8</v>
      </c>
      <c r="D34">
        <v>0.55000000000000004</v>
      </c>
      <c r="E34">
        <v>0</v>
      </c>
      <c r="F34">
        <v>106.44</v>
      </c>
    </row>
    <row r="35" spans="1:6" x14ac:dyDescent="0.25">
      <c r="A35" s="17">
        <v>42459.724305555559</v>
      </c>
      <c r="B35" t="s">
        <v>122</v>
      </c>
      <c r="C35">
        <v>12879.8</v>
      </c>
      <c r="D35">
        <v>0.56000000000000005</v>
      </c>
      <c r="E35">
        <v>0</v>
      </c>
      <c r="F35">
        <v>149.16999999999999</v>
      </c>
    </row>
    <row r="36" spans="1:6" x14ac:dyDescent="0.25">
      <c r="A36" s="17">
        <v>42339.61041666667</v>
      </c>
      <c r="B36" s="19" t="s">
        <v>93</v>
      </c>
      <c r="C36">
        <v>80.2</v>
      </c>
      <c r="D36">
        <v>7.06</v>
      </c>
      <c r="E36">
        <v>0.81</v>
      </c>
      <c r="F36">
        <v>330.73</v>
      </c>
    </row>
    <row r="37" spans="1:6" x14ac:dyDescent="0.25">
      <c r="A37" s="17">
        <v>42339.61041666667</v>
      </c>
      <c r="B37" t="s">
        <v>94</v>
      </c>
      <c r="C37">
        <v>73.400000000000006</v>
      </c>
      <c r="D37">
        <v>7.38</v>
      </c>
      <c r="E37">
        <v>1.1000000000000001</v>
      </c>
      <c r="F37">
        <v>341.41</v>
      </c>
    </row>
    <row r="38" spans="1:6" x14ac:dyDescent="0.25">
      <c r="A38" s="17">
        <v>42339.61041666667</v>
      </c>
      <c r="B38" t="s">
        <v>95</v>
      </c>
      <c r="C38">
        <v>74</v>
      </c>
      <c r="D38">
        <v>7.35</v>
      </c>
      <c r="E38">
        <v>1.07</v>
      </c>
      <c r="F38">
        <v>352.07</v>
      </c>
    </row>
    <row r="39" spans="1:6" x14ac:dyDescent="0.25">
      <c r="A39" s="17">
        <v>42339.61041666667</v>
      </c>
      <c r="B39" t="s">
        <v>96</v>
      </c>
      <c r="C39">
        <v>91.6</v>
      </c>
      <c r="D39">
        <v>6.61</v>
      </c>
      <c r="E39">
        <v>0.85</v>
      </c>
      <c r="F39">
        <v>362.74</v>
      </c>
    </row>
    <row r="40" spans="1:6" x14ac:dyDescent="0.25">
      <c r="A40" s="17">
        <v>42339.61041666667</v>
      </c>
      <c r="B40" t="s">
        <v>97</v>
      </c>
      <c r="C40">
        <v>95.4</v>
      </c>
      <c r="D40">
        <v>6.48</v>
      </c>
      <c r="E40">
        <v>0.76</v>
      </c>
      <c r="F40">
        <v>373.39</v>
      </c>
    </row>
    <row r="41" spans="1:6" x14ac:dyDescent="0.25">
      <c r="A41" s="17">
        <v>42339.61041666667</v>
      </c>
      <c r="B41" t="s">
        <v>98</v>
      </c>
      <c r="C41">
        <v>109.2</v>
      </c>
      <c r="D41">
        <v>6.05</v>
      </c>
      <c r="E41">
        <v>0.65</v>
      </c>
      <c r="F41">
        <v>384.04</v>
      </c>
    </row>
    <row r="42" spans="1:6" x14ac:dyDescent="0.25">
      <c r="A42" s="17">
        <v>42339.61041666667</v>
      </c>
      <c r="B42" t="s">
        <v>99</v>
      </c>
      <c r="C42">
        <v>134.30000000000001</v>
      </c>
      <c r="D42">
        <v>5.46</v>
      </c>
      <c r="E42">
        <v>0.44</v>
      </c>
      <c r="F42">
        <v>394.8</v>
      </c>
    </row>
    <row r="43" spans="1:6" x14ac:dyDescent="0.25">
      <c r="A43" s="17">
        <v>42339.61041666667</v>
      </c>
      <c r="B43" t="s">
        <v>100</v>
      </c>
      <c r="C43">
        <v>125.3</v>
      </c>
      <c r="D43">
        <v>5.65</v>
      </c>
      <c r="E43">
        <v>0.51</v>
      </c>
      <c r="F43">
        <v>405.45</v>
      </c>
    </row>
    <row r="44" spans="1:6" x14ac:dyDescent="0.25">
      <c r="A44" s="17">
        <v>42339.61041666667</v>
      </c>
      <c r="B44" t="s">
        <v>101</v>
      </c>
      <c r="C44">
        <v>132.30000000000001</v>
      </c>
      <c r="D44">
        <v>5.5</v>
      </c>
      <c r="E44">
        <v>0.48</v>
      </c>
      <c r="F44">
        <v>416.12</v>
      </c>
    </row>
    <row r="45" spans="1:6" x14ac:dyDescent="0.25">
      <c r="A45" s="17">
        <v>42339.61041666667</v>
      </c>
      <c r="B45" t="s">
        <v>102</v>
      </c>
      <c r="C45">
        <v>359.5</v>
      </c>
      <c r="D45">
        <v>3.34</v>
      </c>
      <c r="E45">
        <v>0.14000000000000001</v>
      </c>
      <c r="F45">
        <v>426.76</v>
      </c>
    </row>
    <row r="46" spans="1:6" x14ac:dyDescent="0.25">
      <c r="A46" s="17">
        <v>42339.61041666667</v>
      </c>
      <c r="B46" t="s">
        <v>103</v>
      </c>
      <c r="C46">
        <v>366.1</v>
      </c>
      <c r="D46">
        <v>3.31</v>
      </c>
      <c r="E46">
        <v>0.12</v>
      </c>
      <c r="F46">
        <v>437.42</v>
      </c>
    </row>
    <row r="47" spans="1:6" x14ac:dyDescent="0.25">
      <c r="A47" s="17">
        <v>42339.61041666667</v>
      </c>
      <c r="B47" t="s">
        <v>104</v>
      </c>
      <c r="C47">
        <v>351.2</v>
      </c>
      <c r="D47">
        <v>3.37</v>
      </c>
      <c r="E47">
        <v>0.12</v>
      </c>
      <c r="F47">
        <v>448.06</v>
      </c>
    </row>
    <row r="48" spans="1:6" x14ac:dyDescent="0.25">
      <c r="A48" s="17">
        <v>42339.61041666667</v>
      </c>
      <c r="B48" t="s">
        <v>105</v>
      </c>
      <c r="C48">
        <v>681.6</v>
      </c>
      <c r="D48">
        <v>2.42</v>
      </c>
      <c r="E48">
        <v>0.06</v>
      </c>
      <c r="F48">
        <v>458.71</v>
      </c>
    </row>
    <row r="49" spans="1:6" x14ac:dyDescent="0.25">
      <c r="A49" s="17">
        <v>42339.61041666667</v>
      </c>
      <c r="B49" t="s">
        <v>106</v>
      </c>
      <c r="C49">
        <v>693.6</v>
      </c>
      <c r="D49">
        <v>2.4</v>
      </c>
      <c r="E49">
        <v>0.06</v>
      </c>
      <c r="F49">
        <v>469.36</v>
      </c>
    </row>
    <row r="50" spans="1:6" x14ac:dyDescent="0.25">
      <c r="A50" s="17">
        <v>42339.61041666667</v>
      </c>
      <c r="B50" t="s">
        <v>107</v>
      </c>
      <c r="C50">
        <v>683.4</v>
      </c>
      <c r="D50">
        <v>2.42</v>
      </c>
      <c r="E50">
        <v>0.06</v>
      </c>
      <c r="F50">
        <v>480.01</v>
      </c>
    </row>
    <row r="51" spans="1:6" x14ac:dyDescent="0.25">
      <c r="A51" s="17">
        <v>42339.61041666667</v>
      </c>
      <c r="B51" t="s">
        <v>108</v>
      </c>
      <c r="C51">
        <v>2950.7</v>
      </c>
      <c r="D51">
        <v>1.1599999999999999</v>
      </c>
      <c r="E51">
        <v>0.01</v>
      </c>
      <c r="F51">
        <v>490.66</v>
      </c>
    </row>
    <row r="52" spans="1:6" x14ac:dyDescent="0.25">
      <c r="A52" s="17">
        <v>42339.61041666667</v>
      </c>
      <c r="B52" t="s">
        <v>109</v>
      </c>
      <c r="C52">
        <v>3109.3</v>
      </c>
      <c r="D52">
        <v>1.1299999999999999</v>
      </c>
      <c r="E52">
        <v>0.01</v>
      </c>
      <c r="F52">
        <v>501.32</v>
      </c>
    </row>
    <row r="53" spans="1:6" x14ac:dyDescent="0.25">
      <c r="A53" s="17">
        <v>42339.61041666667</v>
      </c>
      <c r="B53" t="s">
        <v>110</v>
      </c>
      <c r="C53">
        <v>3148.5</v>
      </c>
      <c r="D53">
        <v>1.1299999999999999</v>
      </c>
      <c r="E53">
        <v>0.01</v>
      </c>
      <c r="F53">
        <v>512.02</v>
      </c>
    </row>
    <row r="54" spans="1:6" x14ac:dyDescent="0.25">
      <c r="A54" s="17">
        <v>42342.499305555553</v>
      </c>
      <c r="B54" s="19" t="s">
        <v>93</v>
      </c>
      <c r="C54">
        <v>88.9</v>
      </c>
      <c r="D54">
        <v>6.71</v>
      </c>
      <c r="E54">
        <v>0.28000000000000003</v>
      </c>
      <c r="F54">
        <v>331.1</v>
      </c>
    </row>
    <row r="55" spans="1:6" x14ac:dyDescent="0.25">
      <c r="A55" s="17">
        <v>42342.499305555553</v>
      </c>
      <c r="B55" t="s">
        <v>94</v>
      </c>
      <c r="C55">
        <v>75.3</v>
      </c>
      <c r="D55">
        <v>7.29</v>
      </c>
      <c r="E55">
        <v>0.39</v>
      </c>
      <c r="F55">
        <v>341.74</v>
      </c>
    </row>
    <row r="56" spans="1:6" x14ac:dyDescent="0.25">
      <c r="A56" s="17">
        <v>42342.499305555553</v>
      </c>
      <c r="B56" t="s">
        <v>95</v>
      </c>
      <c r="C56">
        <v>68.7</v>
      </c>
      <c r="D56">
        <v>7.63</v>
      </c>
      <c r="E56">
        <v>0.42</v>
      </c>
      <c r="F56">
        <v>352.38</v>
      </c>
    </row>
    <row r="57" spans="1:6" x14ac:dyDescent="0.25">
      <c r="A57" s="17">
        <v>42342.499305555553</v>
      </c>
      <c r="B57" t="s">
        <v>96</v>
      </c>
      <c r="C57">
        <v>122.2</v>
      </c>
      <c r="D57">
        <v>5.72</v>
      </c>
      <c r="E57">
        <v>0.24</v>
      </c>
      <c r="F57">
        <v>363.02</v>
      </c>
    </row>
    <row r="58" spans="1:6" x14ac:dyDescent="0.25">
      <c r="A58" s="17">
        <v>42342.499305555553</v>
      </c>
      <c r="B58" t="s">
        <v>97</v>
      </c>
      <c r="C58">
        <v>125.1</v>
      </c>
      <c r="D58">
        <v>5.65</v>
      </c>
      <c r="E58">
        <v>0.24</v>
      </c>
      <c r="F58">
        <v>373.67</v>
      </c>
    </row>
    <row r="59" spans="1:6" x14ac:dyDescent="0.25">
      <c r="A59" s="17">
        <v>42342.499305555553</v>
      </c>
      <c r="B59" t="s">
        <v>98</v>
      </c>
      <c r="C59">
        <v>174.6</v>
      </c>
      <c r="D59">
        <v>4.79</v>
      </c>
      <c r="E59">
        <v>0.17</v>
      </c>
      <c r="F59">
        <v>384.32</v>
      </c>
    </row>
    <row r="60" spans="1:6" x14ac:dyDescent="0.25">
      <c r="A60" s="17">
        <v>42342.499305555553</v>
      </c>
      <c r="B60" t="s">
        <v>99</v>
      </c>
      <c r="C60">
        <v>217.6</v>
      </c>
      <c r="D60">
        <v>4.29</v>
      </c>
      <c r="E60">
        <v>0.16</v>
      </c>
      <c r="F60">
        <v>395.06</v>
      </c>
    </row>
    <row r="61" spans="1:6" x14ac:dyDescent="0.25">
      <c r="A61" s="17">
        <v>42342.499305555553</v>
      </c>
      <c r="B61" t="s">
        <v>100</v>
      </c>
      <c r="C61">
        <v>206.6</v>
      </c>
      <c r="D61">
        <v>4.4000000000000004</v>
      </c>
      <c r="E61">
        <v>0.17</v>
      </c>
      <c r="F61">
        <v>405.71</v>
      </c>
    </row>
    <row r="62" spans="1:6" x14ac:dyDescent="0.25">
      <c r="A62" s="17">
        <v>42342.499305555553</v>
      </c>
      <c r="B62" t="s">
        <v>101</v>
      </c>
      <c r="C62">
        <v>211.3</v>
      </c>
      <c r="D62">
        <v>4.3499999999999996</v>
      </c>
      <c r="E62">
        <v>0.15</v>
      </c>
      <c r="F62">
        <v>416.36</v>
      </c>
    </row>
    <row r="63" spans="1:6" x14ac:dyDescent="0.25">
      <c r="A63" s="17">
        <v>42342.499305555553</v>
      </c>
      <c r="B63" t="s">
        <v>102</v>
      </c>
      <c r="C63">
        <v>772.2</v>
      </c>
      <c r="D63">
        <v>2.2799999999999998</v>
      </c>
      <c r="E63">
        <v>0.04</v>
      </c>
      <c r="F63">
        <v>427.01</v>
      </c>
    </row>
    <row r="64" spans="1:6" x14ac:dyDescent="0.25">
      <c r="A64" s="17">
        <v>42342.499305555553</v>
      </c>
      <c r="B64" t="s">
        <v>103</v>
      </c>
      <c r="C64">
        <v>841.9</v>
      </c>
      <c r="D64">
        <v>2.1800000000000002</v>
      </c>
      <c r="E64">
        <v>0.04</v>
      </c>
      <c r="F64">
        <v>437.66</v>
      </c>
    </row>
    <row r="65" spans="1:6" x14ac:dyDescent="0.25">
      <c r="A65" s="17">
        <v>42342.499305555553</v>
      </c>
      <c r="B65" t="s">
        <v>104</v>
      </c>
      <c r="C65">
        <v>797</v>
      </c>
      <c r="D65">
        <v>2.2400000000000002</v>
      </c>
      <c r="E65">
        <v>0.04</v>
      </c>
      <c r="F65">
        <v>448.31</v>
      </c>
    </row>
    <row r="66" spans="1:6" x14ac:dyDescent="0.25">
      <c r="A66" s="17">
        <v>42342.499305555553</v>
      </c>
      <c r="B66" t="s">
        <v>105</v>
      </c>
      <c r="C66">
        <v>1508</v>
      </c>
      <c r="D66">
        <v>1.63</v>
      </c>
      <c r="E66">
        <v>0.02</v>
      </c>
      <c r="F66">
        <v>458.96</v>
      </c>
    </row>
    <row r="67" spans="1:6" x14ac:dyDescent="0.25">
      <c r="A67" s="17">
        <v>42342.499305555553</v>
      </c>
      <c r="B67" t="s">
        <v>106</v>
      </c>
      <c r="C67">
        <v>1574.7</v>
      </c>
      <c r="D67">
        <v>1.59</v>
      </c>
      <c r="E67">
        <v>0.02</v>
      </c>
      <c r="F67">
        <v>469.61</v>
      </c>
    </row>
    <row r="68" spans="1:6" x14ac:dyDescent="0.25">
      <c r="A68" s="17">
        <v>42342.499305555553</v>
      </c>
      <c r="B68" t="s">
        <v>107</v>
      </c>
      <c r="C68">
        <v>1559.8</v>
      </c>
      <c r="D68">
        <v>1.6</v>
      </c>
      <c r="E68">
        <v>0.02</v>
      </c>
      <c r="F68">
        <v>480.26</v>
      </c>
    </row>
    <row r="69" spans="1:6" x14ac:dyDescent="0.25">
      <c r="A69" s="17">
        <v>42342.499305555553</v>
      </c>
      <c r="B69" t="s">
        <v>108</v>
      </c>
      <c r="C69">
        <v>6907.2</v>
      </c>
      <c r="D69">
        <v>0.76</v>
      </c>
      <c r="E69">
        <v>0</v>
      </c>
      <c r="F69">
        <v>490.93</v>
      </c>
    </row>
    <row r="70" spans="1:6" x14ac:dyDescent="0.25">
      <c r="A70" s="17">
        <v>42342.499305555553</v>
      </c>
      <c r="B70" t="s">
        <v>109</v>
      </c>
      <c r="C70">
        <v>7341.6</v>
      </c>
      <c r="D70">
        <v>0.74</v>
      </c>
      <c r="E70">
        <v>0</v>
      </c>
      <c r="F70">
        <v>501.6</v>
      </c>
    </row>
    <row r="71" spans="1:6" x14ac:dyDescent="0.25">
      <c r="A71" s="17">
        <v>42342.499305555553</v>
      </c>
      <c r="B71" t="s">
        <v>110</v>
      </c>
      <c r="C71">
        <v>7428.8</v>
      </c>
      <c r="D71">
        <v>0.73</v>
      </c>
      <c r="E71">
        <v>0.01</v>
      </c>
      <c r="F71">
        <v>512.32000000000005</v>
      </c>
    </row>
    <row r="72" spans="1:6" x14ac:dyDescent="0.25">
      <c r="A72" s="17">
        <v>42345.57916666667</v>
      </c>
      <c r="B72" s="19" t="s">
        <v>93</v>
      </c>
      <c r="C72">
        <v>93.5</v>
      </c>
      <c r="D72">
        <v>6.54</v>
      </c>
      <c r="E72">
        <v>0.25</v>
      </c>
      <c r="F72">
        <v>331.33</v>
      </c>
    </row>
    <row r="73" spans="1:6" x14ac:dyDescent="0.25">
      <c r="A73" s="17">
        <v>42345.57916666667</v>
      </c>
      <c r="B73" t="s">
        <v>94</v>
      </c>
      <c r="C73">
        <v>77.5</v>
      </c>
      <c r="D73">
        <v>7.18</v>
      </c>
      <c r="E73">
        <v>0.35</v>
      </c>
      <c r="F73">
        <v>341.99</v>
      </c>
    </row>
    <row r="74" spans="1:6" x14ac:dyDescent="0.25">
      <c r="A74" s="17">
        <v>42345.57916666667</v>
      </c>
      <c r="B74" t="s">
        <v>95</v>
      </c>
      <c r="C74">
        <v>75.8</v>
      </c>
      <c r="D74">
        <v>7.26</v>
      </c>
      <c r="E74">
        <v>0.34</v>
      </c>
      <c r="F74">
        <v>352.62</v>
      </c>
    </row>
    <row r="75" spans="1:6" x14ac:dyDescent="0.25">
      <c r="A75" s="17">
        <v>42345.57916666667</v>
      </c>
      <c r="B75" t="s">
        <v>96</v>
      </c>
      <c r="C75">
        <v>148.30000000000001</v>
      </c>
      <c r="D75">
        <v>5.19</v>
      </c>
      <c r="E75">
        <v>0.17</v>
      </c>
      <c r="F75">
        <v>363.27</v>
      </c>
    </row>
    <row r="76" spans="1:6" x14ac:dyDescent="0.25">
      <c r="A76" s="17">
        <v>42345.57916666667</v>
      </c>
      <c r="B76" t="s">
        <v>97</v>
      </c>
      <c r="C76">
        <v>144.4</v>
      </c>
      <c r="D76">
        <v>5.26</v>
      </c>
      <c r="E76">
        <v>0.18</v>
      </c>
      <c r="F76">
        <v>373.9</v>
      </c>
    </row>
    <row r="77" spans="1:6" x14ac:dyDescent="0.25">
      <c r="A77" s="17">
        <v>42345.57916666667</v>
      </c>
      <c r="B77" t="s">
        <v>98</v>
      </c>
      <c r="C77">
        <v>203.1</v>
      </c>
      <c r="D77">
        <v>4.4400000000000004</v>
      </c>
      <c r="E77">
        <v>0.13</v>
      </c>
      <c r="F77">
        <v>384.55</v>
      </c>
    </row>
    <row r="78" spans="1:6" x14ac:dyDescent="0.25">
      <c r="A78" s="17">
        <v>42345.57916666667</v>
      </c>
      <c r="B78" t="s">
        <v>99</v>
      </c>
      <c r="C78">
        <v>276.10000000000002</v>
      </c>
      <c r="D78">
        <v>3.81</v>
      </c>
      <c r="E78">
        <v>0.09</v>
      </c>
      <c r="F78">
        <v>395.29</v>
      </c>
    </row>
    <row r="79" spans="1:6" x14ac:dyDescent="0.25">
      <c r="A79" s="17">
        <v>42345.57916666667</v>
      </c>
      <c r="B79" t="s">
        <v>100</v>
      </c>
      <c r="C79">
        <v>245.2</v>
      </c>
      <c r="D79">
        <v>4.04</v>
      </c>
      <c r="E79">
        <v>0.1</v>
      </c>
      <c r="F79">
        <v>405.94</v>
      </c>
    </row>
    <row r="80" spans="1:6" x14ac:dyDescent="0.25">
      <c r="A80" s="17">
        <v>42345.57916666667</v>
      </c>
      <c r="B80" t="s">
        <v>101</v>
      </c>
      <c r="C80">
        <v>256.8</v>
      </c>
      <c r="D80">
        <v>3.95</v>
      </c>
      <c r="E80">
        <v>0.1</v>
      </c>
      <c r="F80">
        <v>416.57</v>
      </c>
    </row>
    <row r="81" spans="1:6" x14ac:dyDescent="0.25">
      <c r="A81" s="17">
        <v>42345.57916666667</v>
      </c>
      <c r="B81" t="s">
        <v>102</v>
      </c>
      <c r="C81">
        <v>991.5</v>
      </c>
      <c r="D81">
        <v>2.0099999999999998</v>
      </c>
      <c r="E81">
        <v>0.03</v>
      </c>
      <c r="F81">
        <v>427.23</v>
      </c>
    </row>
    <row r="82" spans="1:6" x14ac:dyDescent="0.25">
      <c r="A82" s="17">
        <v>42345.57916666667</v>
      </c>
      <c r="B82" t="s">
        <v>103</v>
      </c>
      <c r="C82">
        <v>1039.3</v>
      </c>
      <c r="D82">
        <v>1.96</v>
      </c>
      <c r="E82">
        <v>0.03</v>
      </c>
      <c r="F82">
        <v>437.87</v>
      </c>
    </row>
    <row r="83" spans="1:6" x14ac:dyDescent="0.25">
      <c r="A83" s="17">
        <v>42345.57916666667</v>
      </c>
      <c r="B83" t="s">
        <v>104</v>
      </c>
      <c r="C83">
        <v>1046.0999999999999</v>
      </c>
      <c r="D83">
        <v>1.96</v>
      </c>
      <c r="E83">
        <v>0.02</v>
      </c>
      <c r="F83">
        <v>448.52</v>
      </c>
    </row>
    <row r="84" spans="1:6" x14ac:dyDescent="0.25">
      <c r="A84" s="17">
        <v>42345.57916666667</v>
      </c>
      <c r="B84" t="s">
        <v>105</v>
      </c>
      <c r="C84">
        <v>1968.5</v>
      </c>
      <c r="D84">
        <v>1.43</v>
      </c>
      <c r="E84">
        <v>0.01</v>
      </c>
      <c r="F84">
        <v>459.16</v>
      </c>
    </row>
    <row r="85" spans="1:6" x14ac:dyDescent="0.25">
      <c r="A85" s="17">
        <v>42345.57916666667</v>
      </c>
      <c r="B85" t="s">
        <v>106</v>
      </c>
      <c r="C85">
        <v>2045.1</v>
      </c>
      <c r="D85">
        <v>1.4</v>
      </c>
      <c r="E85">
        <v>0.01</v>
      </c>
      <c r="F85">
        <v>469.81</v>
      </c>
    </row>
    <row r="86" spans="1:6" x14ac:dyDescent="0.25">
      <c r="A86" s="17">
        <v>42345.57916666667</v>
      </c>
      <c r="B86" t="s">
        <v>107</v>
      </c>
      <c r="C86">
        <v>2048.6999999999998</v>
      </c>
      <c r="D86">
        <v>1.4</v>
      </c>
      <c r="E86">
        <v>0.01</v>
      </c>
      <c r="F86">
        <v>480.46</v>
      </c>
    </row>
    <row r="87" spans="1:6" x14ac:dyDescent="0.25">
      <c r="A87" s="17">
        <v>42345.57916666667</v>
      </c>
      <c r="B87" t="s">
        <v>108</v>
      </c>
      <c r="C87">
        <v>9139.7000000000007</v>
      </c>
      <c r="D87">
        <v>0.66</v>
      </c>
      <c r="E87">
        <v>0</v>
      </c>
      <c r="F87">
        <v>491.14</v>
      </c>
    </row>
    <row r="88" spans="1:6" x14ac:dyDescent="0.25">
      <c r="A88" s="17">
        <v>42345.57916666667</v>
      </c>
      <c r="B88" t="s">
        <v>109</v>
      </c>
      <c r="C88">
        <v>9864.6</v>
      </c>
      <c r="D88">
        <v>0.64</v>
      </c>
      <c r="E88">
        <v>0</v>
      </c>
      <c r="F88">
        <v>501.82</v>
      </c>
    </row>
    <row r="89" spans="1:6" x14ac:dyDescent="0.25">
      <c r="A89" s="17">
        <v>42345.57916666667</v>
      </c>
      <c r="B89" t="s">
        <v>110</v>
      </c>
      <c r="C89">
        <v>9893</v>
      </c>
      <c r="D89">
        <v>0.64</v>
      </c>
      <c r="E89">
        <v>0</v>
      </c>
      <c r="F89">
        <v>512.54999999999995</v>
      </c>
    </row>
    <row r="90" spans="1:6" x14ac:dyDescent="0.25">
      <c r="A90" s="17">
        <v>42346.744444444441</v>
      </c>
      <c r="B90" s="19" t="s">
        <v>93</v>
      </c>
      <c r="C90">
        <v>91.5</v>
      </c>
      <c r="D90">
        <v>6.61</v>
      </c>
      <c r="E90">
        <v>0.22</v>
      </c>
      <c r="F90">
        <v>331.31</v>
      </c>
    </row>
    <row r="91" spans="1:6" x14ac:dyDescent="0.25">
      <c r="A91" s="17">
        <v>42346.744444444441</v>
      </c>
      <c r="B91" t="s">
        <v>94</v>
      </c>
      <c r="C91">
        <v>71.2</v>
      </c>
      <c r="D91">
        <v>7.5</v>
      </c>
      <c r="E91">
        <v>0.32</v>
      </c>
      <c r="F91">
        <v>341.95</v>
      </c>
    </row>
    <row r="92" spans="1:6" x14ac:dyDescent="0.25">
      <c r="A92" s="17">
        <v>42346.744444444441</v>
      </c>
      <c r="B92" t="s">
        <v>95</v>
      </c>
      <c r="C92">
        <v>77.7</v>
      </c>
      <c r="D92">
        <v>7.17</v>
      </c>
      <c r="E92">
        <v>0.31</v>
      </c>
      <c r="F92">
        <v>352.6</v>
      </c>
    </row>
    <row r="93" spans="1:6" x14ac:dyDescent="0.25">
      <c r="A93" s="17">
        <v>42346.744444444441</v>
      </c>
      <c r="B93" t="s">
        <v>96</v>
      </c>
      <c r="C93">
        <v>148.6</v>
      </c>
      <c r="D93">
        <v>5.19</v>
      </c>
      <c r="E93">
        <v>0.16</v>
      </c>
      <c r="F93">
        <v>363.23</v>
      </c>
    </row>
    <row r="94" spans="1:6" x14ac:dyDescent="0.25">
      <c r="A94" s="17">
        <v>42346.744444444441</v>
      </c>
      <c r="B94" t="s">
        <v>97</v>
      </c>
      <c r="C94">
        <v>159.30000000000001</v>
      </c>
      <c r="D94">
        <v>5.01</v>
      </c>
      <c r="E94">
        <v>0.14000000000000001</v>
      </c>
      <c r="F94">
        <v>373.89</v>
      </c>
    </row>
    <row r="95" spans="1:6" x14ac:dyDescent="0.25">
      <c r="A95" s="17">
        <v>42346.744444444441</v>
      </c>
      <c r="B95" t="s">
        <v>98</v>
      </c>
      <c r="C95">
        <v>207.5</v>
      </c>
      <c r="D95">
        <v>4.3899999999999997</v>
      </c>
      <c r="E95">
        <v>0.12</v>
      </c>
      <c r="F95">
        <v>384.52</v>
      </c>
    </row>
    <row r="96" spans="1:6" x14ac:dyDescent="0.25">
      <c r="A96" s="17">
        <v>42346.744444444441</v>
      </c>
      <c r="B96" t="s">
        <v>99</v>
      </c>
      <c r="C96">
        <v>286.2</v>
      </c>
      <c r="D96">
        <v>3.74</v>
      </c>
      <c r="E96">
        <v>0.11</v>
      </c>
      <c r="F96">
        <v>395.31</v>
      </c>
    </row>
    <row r="97" spans="1:6" x14ac:dyDescent="0.25">
      <c r="A97" s="17">
        <v>42346.744444444441</v>
      </c>
      <c r="B97" t="s">
        <v>100</v>
      </c>
      <c r="C97">
        <v>267.10000000000002</v>
      </c>
      <c r="D97">
        <v>3.87</v>
      </c>
      <c r="E97">
        <v>0.09</v>
      </c>
      <c r="F97">
        <v>405.95</v>
      </c>
    </row>
    <row r="98" spans="1:6" x14ac:dyDescent="0.25">
      <c r="A98" s="17">
        <v>42346.744444444441</v>
      </c>
      <c r="B98" t="s">
        <v>101</v>
      </c>
      <c r="C98">
        <v>254.1</v>
      </c>
      <c r="D98">
        <v>3.97</v>
      </c>
      <c r="E98">
        <v>0.09</v>
      </c>
      <c r="F98">
        <v>416.6</v>
      </c>
    </row>
    <row r="99" spans="1:6" x14ac:dyDescent="0.25">
      <c r="A99" s="17">
        <v>42346.744444444441</v>
      </c>
      <c r="B99" t="s">
        <v>102</v>
      </c>
      <c r="C99">
        <v>1061.0999999999999</v>
      </c>
      <c r="D99">
        <v>1.94</v>
      </c>
      <c r="E99">
        <v>0.02</v>
      </c>
      <c r="F99">
        <v>427.24</v>
      </c>
    </row>
    <row r="100" spans="1:6" x14ac:dyDescent="0.25">
      <c r="A100" s="17">
        <v>42346.744444444441</v>
      </c>
      <c r="B100" t="s">
        <v>103</v>
      </c>
      <c r="C100">
        <v>1103.5999999999999</v>
      </c>
      <c r="D100">
        <v>1.9</v>
      </c>
      <c r="E100">
        <v>0.02</v>
      </c>
      <c r="F100">
        <v>437.89</v>
      </c>
    </row>
    <row r="101" spans="1:6" x14ac:dyDescent="0.25">
      <c r="A101" s="17">
        <v>42346.744444444441</v>
      </c>
      <c r="B101" t="s">
        <v>104</v>
      </c>
      <c r="C101">
        <v>511.6</v>
      </c>
      <c r="D101">
        <v>2.8</v>
      </c>
      <c r="E101">
        <v>0.04</v>
      </c>
      <c r="F101">
        <v>448.52</v>
      </c>
    </row>
    <row r="102" spans="1:6" x14ac:dyDescent="0.25">
      <c r="A102" s="17">
        <v>42346.744444444441</v>
      </c>
      <c r="B102" t="s">
        <v>105</v>
      </c>
      <c r="C102">
        <v>2089.3000000000002</v>
      </c>
      <c r="D102">
        <v>1.38</v>
      </c>
      <c r="E102">
        <v>0.01</v>
      </c>
      <c r="F102">
        <v>459.17</v>
      </c>
    </row>
    <row r="103" spans="1:6" x14ac:dyDescent="0.25">
      <c r="A103" s="17">
        <v>42346.744444444441</v>
      </c>
      <c r="B103" t="s">
        <v>106</v>
      </c>
      <c r="C103">
        <v>2173.9</v>
      </c>
      <c r="D103">
        <v>1.36</v>
      </c>
      <c r="E103">
        <v>0.01</v>
      </c>
      <c r="F103">
        <v>469.83</v>
      </c>
    </row>
    <row r="104" spans="1:6" x14ac:dyDescent="0.25">
      <c r="A104" s="17">
        <v>42346.744444444441</v>
      </c>
      <c r="B104" t="s">
        <v>107</v>
      </c>
      <c r="C104">
        <v>2176</v>
      </c>
      <c r="D104">
        <v>1.36</v>
      </c>
      <c r="E104">
        <v>0.01</v>
      </c>
      <c r="F104">
        <v>480.48</v>
      </c>
    </row>
    <row r="105" spans="1:6" x14ac:dyDescent="0.25">
      <c r="A105" s="17">
        <v>42346.744444444441</v>
      </c>
      <c r="B105" t="s">
        <v>108</v>
      </c>
      <c r="C105">
        <v>9745.6</v>
      </c>
      <c r="D105">
        <v>0.64</v>
      </c>
      <c r="E105">
        <v>0</v>
      </c>
      <c r="F105">
        <v>491.16</v>
      </c>
    </row>
    <row r="106" spans="1:6" x14ac:dyDescent="0.25">
      <c r="A106" s="17">
        <v>42346.744444444441</v>
      </c>
      <c r="B106" t="s">
        <v>109</v>
      </c>
      <c r="C106">
        <v>10324.200000000001</v>
      </c>
      <c r="D106">
        <v>0.62</v>
      </c>
      <c r="E106">
        <v>0</v>
      </c>
      <c r="F106">
        <v>501.82</v>
      </c>
    </row>
    <row r="107" spans="1:6" x14ac:dyDescent="0.25">
      <c r="A107" s="17">
        <v>42346.744444444441</v>
      </c>
      <c r="B107" t="s">
        <v>110</v>
      </c>
      <c r="C107">
        <v>10518</v>
      </c>
      <c r="D107">
        <v>0.62</v>
      </c>
      <c r="E107">
        <v>0</v>
      </c>
      <c r="F107">
        <v>512.54999999999995</v>
      </c>
    </row>
    <row r="108" spans="1:6" x14ac:dyDescent="0.25">
      <c r="A108" s="17">
        <v>42373.570833333331</v>
      </c>
      <c r="B108" s="19" t="s">
        <v>93</v>
      </c>
      <c r="C108">
        <v>97.7</v>
      </c>
      <c r="D108">
        <v>6.4</v>
      </c>
      <c r="E108">
        <v>0.09</v>
      </c>
      <c r="F108">
        <v>310.33999999999997</v>
      </c>
    </row>
    <row r="109" spans="1:6" x14ac:dyDescent="0.25">
      <c r="A109" s="17">
        <v>42373.570833333331</v>
      </c>
      <c r="B109" t="s">
        <v>94</v>
      </c>
      <c r="C109">
        <v>76.099999999999994</v>
      </c>
      <c r="D109">
        <v>7.25</v>
      </c>
      <c r="E109">
        <v>0.13</v>
      </c>
      <c r="F109">
        <v>320.98</v>
      </c>
    </row>
    <row r="110" spans="1:6" x14ac:dyDescent="0.25">
      <c r="A110" s="17">
        <v>42373.570833333331</v>
      </c>
      <c r="B110" t="s">
        <v>95</v>
      </c>
      <c r="C110">
        <v>74.5</v>
      </c>
      <c r="D110">
        <v>7.33</v>
      </c>
      <c r="E110">
        <v>0.13</v>
      </c>
      <c r="F110">
        <v>331.61</v>
      </c>
    </row>
    <row r="111" spans="1:6" x14ac:dyDescent="0.25">
      <c r="A111" s="17">
        <v>42373.570833333331</v>
      </c>
      <c r="B111" t="s">
        <v>96</v>
      </c>
      <c r="C111">
        <v>159</v>
      </c>
      <c r="D111">
        <v>5.0199999999999996</v>
      </c>
      <c r="E111">
        <v>0.06</v>
      </c>
      <c r="F111">
        <v>342.24</v>
      </c>
    </row>
    <row r="112" spans="1:6" x14ac:dyDescent="0.25">
      <c r="A112" s="17">
        <v>42373.570833333331</v>
      </c>
      <c r="B112" t="s">
        <v>97</v>
      </c>
      <c r="C112">
        <v>170.4</v>
      </c>
      <c r="D112">
        <v>4.8499999999999996</v>
      </c>
      <c r="E112">
        <v>0.06</v>
      </c>
      <c r="F112">
        <v>352.88</v>
      </c>
    </row>
    <row r="113" spans="1:6" x14ac:dyDescent="0.25">
      <c r="A113" s="17">
        <v>42373.570833333331</v>
      </c>
      <c r="B113" t="s">
        <v>98</v>
      </c>
      <c r="C113">
        <v>244.8</v>
      </c>
      <c r="D113">
        <v>4.04</v>
      </c>
      <c r="E113">
        <v>0.05</v>
      </c>
      <c r="F113">
        <v>363.51</v>
      </c>
    </row>
    <row r="114" spans="1:6" x14ac:dyDescent="0.25">
      <c r="A114" s="17">
        <v>42373.570833333331</v>
      </c>
      <c r="B114" t="s">
        <v>99</v>
      </c>
      <c r="C114">
        <v>356.7</v>
      </c>
      <c r="D114">
        <v>3.35</v>
      </c>
      <c r="E114">
        <v>0.03</v>
      </c>
      <c r="F114">
        <v>374.15</v>
      </c>
    </row>
    <row r="115" spans="1:6" x14ac:dyDescent="0.25">
      <c r="A115" s="17">
        <v>42373.570833333331</v>
      </c>
      <c r="B115" t="s">
        <v>100</v>
      </c>
      <c r="C115">
        <v>308.3</v>
      </c>
      <c r="D115">
        <v>3.6</v>
      </c>
      <c r="E115">
        <v>0.04</v>
      </c>
      <c r="F115">
        <v>384.78</v>
      </c>
    </row>
    <row r="116" spans="1:6" x14ac:dyDescent="0.25">
      <c r="A116" s="17">
        <v>42373.570833333331</v>
      </c>
      <c r="B116" t="s">
        <v>101</v>
      </c>
      <c r="C116">
        <v>302.60000000000002</v>
      </c>
      <c r="D116">
        <v>3.64</v>
      </c>
      <c r="E116">
        <v>7.0000000000000007E-2</v>
      </c>
      <c r="F116">
        <v>395.57</v>
      </c>
    </row>
    <row r="117" spans="1:6" x14ac:dyDescent="0.25">
      <c r="A117" s="17">
        <v>42373.570833333331</v>
      </c>
      <c r="B117" t="s">
        <v>102</v>
      </c>
      <c r="C117">
        <v>1270.5</v>
      </c>
      <c r="D117">
        <v>1.77</v>
      </c>
      <c r="E117">
        <v>0.01</v>
      </c>
      <c r="F117">
        <v>406.22</v>
      </c>
    </row>
    <row r="118" spans="1:6" x14ac:dyDescent="0.25">
      <c r="A118" s="17">
        <v>42373.570833333331</v>
      </c>
      <c r="B118" t="s">
        <v>103</v>
      </c>
      <c r="C118">
        <v>1328.3</v>
      </c>
      <c r="D118">
        <v>1.74</v>
      </c>
      <c r="E118">
        <v>0.01</v>
      </c>
      <c r="F118">
        <v>416.85</v>
      </c>
    </row>
    <row r="119" spans="1:6" x14ac:dyDescent="0.25">
      <c r="A119" s="17">
        <v>42373.570833333331</v>
      </c>
      <c r="B119" t="s">
        <v>104</v>
      </c>
      <c r="C119">
        <v>451.7</v>
      </c>
      <c r="D119">
        <v>2.98</v>
      </c>
      <c r="E119">
        <v>0.02</v>
      </c>
      <c r="F119">
        <v>427.47</v>
      </c>
    </row>
    <row r="120" spans="1:6" x14ac:dyDescent="0.25">
      <c r="A120" s="17">
        <v>42373.570833333331</v>
      </c>
      <c r="B120" t="s">
        <v>105</v>
      </c>
      <c r="C120">
        <v>2561.6999999999998</v>
      </c>
      <c r="D120">
        <v>1.25</v>
      </c>
      <c r="E120">
        <v>0</v>
      </c>
      <c r="F120">
        <v>438.12</v>
      </c>
    </row>
    <row r="121" spans="1:6" x14ac:dyDescent="0.25">
      <c r="A121" s="17">
        <v>42373.570833333331</v>
      </c>
      <c r="B121" t="s">
        <v>106</v>
      </c>
      <c r="C121">
        <v>2586</v>
      </c>
      <c r="D121">
        <v>1.24</v>
      </c>
      <c r="E121">
        <v>0</v>
      </c>
      <c r="F121">
        <v>448.77</v>
      </c>
    </row>
    <row r="122" spans="1:6" x14ac:dyDescent="0.25">
      <c r="A122" s="17">
        <v>42373.570833333331</v>
      </c>
      <c r="B122" t="s">
        <v>107</v>
      </c>
      <c r="C122">
        <v>2600.8000000000002</v>
      </c>
      <c r="D122">
        <v>1.24</v>
      </c>
      <c r="E122">
        <v>0</v>
      </c>
      <c r="F122">
        <v>459.4</v>
      </c>
    </row>
    <row r="123" spans="1:6" x14ac:dyDescent="0.25">
      <c r="A123" s="17">
        <v>42373.570833333331</v>
      </c>
      <c r="B123" t="s">
        <v>108</v>
      </c>
      <c r="C123">
        <v>11626.6</v>
      </c>
      <c r="D123">
        <v>0.59</v>
      </c>
      <c r="E123">
        <v>0</v>
      </c>
      <c r="F123">
        <v>470.09</v>
      </c>
    </row>
    <row r="124" spans="1:6" x14ac:dyDescent="0.25">
      <c r="A124" s="17">
        <v>42373.570833333331</v>
      </c>
      <c r="B124" t="s">
        <v>109</v>
      </c>
      <c r="C124">
        <v>12632.5</v>
      </c>
      <c r="D124">
        <v>0.56000000000000005</v>
      </c>
      <c r="E124">
        <v>0</v>
      </c>
      <c r="F124">
        <v>480.76</v>
      </c>
    </row>
    <row r="125" spans="1:6" x14ac:dyDescent="0.25">
      <c r="A125" s="17">
        <v>42373.570833333331</v>
      </c>
      <c r="B125" t="s">
        <v>110</v>
      </c>
      <c r="C125">
        <v>12708</v>
      </c>
      <c r="D125">
        <v>0.56000000000000005</v>
      </c>
      <c r="E125">
        <v>0</v>
      </c>
      <c r="F125">
        <v>491.44</v>
      </c>
    </row>
    <row r="126" spans="1:6" x14ac:dyDescent="0.25">
      <c r="A126" s="17">
        <v>42374.613888888889</v>
      </c>
      <c r="B126" s="19" t="s">
        <v>93</v>
      </c>
      <c r="C126">
        <v>99.3</v>
      </c>
      <c r="D126">
        <v>6.35</v>
      </c>
      <c r="E126">
        <v>0.09</v>
      </c>
      <c r="F126">
        <v>310.41000000000003</v>
      </c>
    </row>
    <row r="127" spans="1:6" x14ac:dyDescent="0.25">
      <c r="A127" s="17">
        <v>42374.613888888889</v>
      </c>
      <c r="B127" t="s">
        <v>94</v>
      </c>
      <c r="C127">
        <v>75.8</v>
      </c>
      <c r="D127">
        <v>7.26</v>
      </c>
      <c r="E127">
        <v>0.13</v>
      </c>
      <c r="F127">
        <v>321.04000000000002</v>
      </c>
    </row>
    <row r="128" spans="1:6" x14ac:dyDescent="0.25">
      <c r="A128" s="17">
        <v>42374.613888888889</v>
      </c>
      <c r="B128" t="s">
        <v>95</v>
      </c>
      <c r="C128">
        <v>79.3</v>
      </c>
      <c r="D128">
        <v>7.1</v>
      </c>
      <c r="E128">
        <v>0.12</v>
      </c>
      <c r="F128">
        <v>331.67</v>
      </c>
    </row>
    <row r="129" spans="1:6" x14ac:dyDescent="0.25">
      <c r="A129" s="17">
        <v>42374.613888888889</v>
      </c>
      <c r="B129" t="s">
        <v>96</v>
      </c>
      <c r="C129">
        <v>156.69999999999999</v>
      </c>
      <c r="D129">
        <v>5.05</v>
      </c>
      <c r="E129">
        <v>0.06</v>
      </c>
      <c r="F129">
        <v>342.31</v>
      </c>
    </row>
    <row r="130" spans="1:6" x14ac:dyDescent="0.25">
      <c r="A130" s="17">
        <v>42374.613888888889</v>
      </c>
      <c r="B130" t="s">
        <v>97</v>
      </c>
      <c r="C130">
        <v>178.7</v>
      </c>
      <c r="D130">
        <v>4.7300000000000004</v>
      </c>
      <c r="E130">
        <v>0.06</v>
      </c>
      <c r="F130">
        <v>352.93</v>
      </c>
    </row>
    <row r="131" spans="1:6" x14ac:dyDescent="0.25">
      <c r="A131" s="17">
        <v>42374.613888888889</v>
      </c>
      <c r="B131" t="s">
        <v>98</v>
      </c>
      <c r="C131">
        <v>237.4</v>
      </c>
      <c r="D131">
        <v>4.0999999999999996</v>
      </c>
      <c r="E131">
        <v>0.05</v>
      </c>
      <c r="F131">
        <v>363.56</v>
      </c>
    </row>
    <row r="132" spans="1:6" x14ac:dyDescent="0.25">
      <c r="A132" s="17">
        <v>42374.613888888889</v>
      </c>
      <c r="B132" t="s">
        <v>99</v>
      </c>
      <c r="C132">
        <v>333.1</v>
      </c>
      <c r="D132">
        <v>3.47</v>
      </c>
      <c r="E132">
        <v>0.03</v>
      </c>
      <c r="F132">
        <v>374.2</v>
      </c>
    </row>
    <row r="133" spans="1:6" x14ac:dyDescent="0.25">
      <c r="A133" s="17">
        <v>42374.613888888889</v>
      </c>
      <c r="B133" t="s">
        <v>100</v>
      </c>
      <c r="C133">
        <v>303.39999999999998</v>
      </c>
      <c r="D133">
        <v>3.63</v>
      </c>
      <c r="E133">
        <v>0.03</v>
      </c>
      <c r="F133">
        <v>384.83</v>
      </c>
    </row>
    <row r="134" spans="1:6" x14ac:dyDescent="0.25">
      <c r="A134" s="17">
        <v>42374.613888888889</v>
      </c>
      <c r="B134" t="s">
        <v>101</v>
      </c>
      <c r="C134">
        <v>303.8</v>
      </c>
      <c r="D134">
        <v>3.63</v>
      </c>
      <c r="E134">
        <v>0.04</v>
      </c>
      <c r="F134">
        <v>395.56</v>
      </c>
    </row>
    <row r="135" spans="1:6" x14ac:dyDescent="0.25">
      <c r="A135" s="17">
        <v>42374.613888888889</v>
      </c>
      <c r="B135" t="s">
        <v>102</v>
      </c>
      <c r="C135">
        <v>1264.9000000000001</v>
      </c>
      <c r="D135">
        <v>1.78</v>
      </c>
      <c r="E135">
        <v>0.01</v>
      </c>
      <c r="F135">
        <v>406.22</v>
      </c>
    </row>
    <row r="136" spans="1:6" x14ac:dyDescent="0.25">
      <c r="A136" s="17">
        <v>42374.613888888889</v>
      </c>
      <c r="B136" t="s">
        <v>103</v>
      </c>
      <c r="C136">
        <v>1309</v>
      </c>
      <c r="D136">
        <v>1.75</v>
      </c>
      <c r="E136">
        <v>0.01</v>
      </c>
      <c r="F136">
        <v>416.85</v>
      </c>
    </row>
    <row r="137" spans="1:6" x14ac:dyDescent="0.25">
      <c r="A137" s="17">
        <v>42374.613888888889</v>
      </c>
      <c r="B137" t="s">
        <v>104</v>
      </c>
      <c r="C137">
        <v>442.9</v>
      </c>
      <c r="D137">
        <v>3.01</v>
      </c>
      <c r="E137">
        <v>0.02</v>
      </c>
      <c r="F137">
        <v>427.48</v>
      </c>
    </row>
    <row r="138" spans="1:6" x14ac:dyDescent="0.25">
      <c r="A138" s="17">
        <v>42374.613888888889</v>
      </c>
      <c r="B138" t="s">
        <v>105</v>
      </c>
      <c r="C138">
        <v>2550.4</v>
      </c>
      <c r="D138">
        <v>1.25</v>
      </c>
      <c r="E138">
        <v>0</v>
      </c>
      <c r="F138">
        <v>438.12</v>
      </c>
    </row>
    <row r="139" spans="1:6" x14ac:dyDescent="0.25">
      <c r="A139" s="17">
        <v>42374.613888888889</v>
      </c>
      <c r="B139" t="s">
        <v>106</v>
      </c>
      <c r="C139">
        <v>2517.1999999999998</v>
      </c>
      <c r="D139">
        <v>1.26</v>
      </c>
      <c r="E139">
        <v>0</v>
      </c>
      <c r="F139">
        <v>448.77</v>
      </c>
    </row>
    <row r="140" spans="1:6" x14ac:dyDescent="0.25">
      <c r="A140" s="17">
        <v>42374.613888888889</v>
      </c>
      <c r="B140" t="s">
        <v>107</v>
      </c>
      <c r="C140">
        <v>2612.8000000000002</v>
      </c>
      <c r="D140">
        <v>1.24</v>
      </c>
      <c r="E140">
        <v>0</v>
      </c>
      <c r="F140">
        <v>459.4</v>
      </c>
    </row>
    <row r="141" spans="1:6" x14ac:dyDescent="0.25">
      <c r="A141" s="17">
        <v>42374.613888888889</v>
      </c>
      <c r="B141" t="s">
        <v>108</v>
      </c>
      <c r="C141">
        <v>11648.2</v>
      </c>
      <c r="D141">
        <v>0.59</v>
      </c>
      <c r="E141">
        <v>0</v>
      </c>
      <c r="F141">
        <v>470.09</v>
      </c>
    </row>
    <row r="142" spans="1:6" x14ac:dyDescent="0.25">
      <c r="A142" s="17">
        <v>42374.613888888889</v>
      </c>
      <c r="B142" t="s">
        <v>109</v>
      </c>
      <c r="C142">
        <v>12543.3</v>
      </c>
      <c r="D142">
        <v>0.56000000000000005</v>
      </c>
      <c r="E142">
        <v>0</v>
      </c>
      <c r="F142">
        <v>480.76</v>
      </c>
    </row>
    <row r="143" spans="1:6" x14ac:dyDescent="0.25">
      <c r="A143" s="17">
        <v>42374.613888888889</v>
      </c>
      <c r="B143" t="s">
        <v>110</v>
      </c>
      <c r="C143">
        <v>12657</v>
      </c>
      <c r="D143">
        <v>0.56000000000000005</v>
      </c>
      <c r="E143">
        <v>0</v>
      </c>
      <c r="F143">
        <v>491.45</v>
      </c>
    </row>
    <row r="144" spans="1:6" x14ac:dyDescent="0.25">
      <c r="A144" s="17">
        <v>42382.73333333333</v>
      </c>
      <c r="B144" s="19" t="s">
        <v>93</v>
      </c>
      <c r="C144">
        <v>97.1</v>
      </c>
      <c r="D144">
        <v>6.42</v>
      </c>
      <c r="E144">
        <v>0.09</v>
      </c>
      <c r="F144">
        <v>310.36</v>
      </c>
    </row>
    <row r="145" spans="1:6" x14ac:dyDescent="0.25">
      <c r="A145" s="17">
        <v>42382.73333333333</v>
      </c>
      <c r="B145" t="s">
        <v>94</v>
      </c>
      <c r="C145">
        <v>78.400000000000006</v>
      </c>
      <c r="D145">
        <v>7.14</v>
      </c>
      <c r="E145">
        <v>0.12</v>
      </c>
      <c r="F145">
        <v>320.99</v>
      </c>
    </row>
    <row r="146" spans="1:6" x14ac:dyDescent="0.25">
      <c r="A146" s="17">
        <v>42382.73333333333</v>
      </c>
      <c r="B146" t="s">
        <v>95</v>
      </c>
      <c r="C146">
        <v>74</v>
      </c>
      <c r="D146">
        <v>7.35</v>
      </c>
      <c r="E146">
        <v>0.13</v>
      </c>
      <c r="F146">
        <v>331.63</v>
      </c>
    </row>
    <row r="147" spans="1:6" x14ac:dyDescent="0.25">
      <c r="A147" s="17">
        <v>42382.73333333333</v>
      </c>
      <c r="B147" t="s">
        <v>96</v>
      </c>
      <c r="C147">
        <v>162.80000000000001</v>
      </c>
      <c r="D147">
        <v>4.96</v>
      </c>
      <c r="E147">
        <v>0.06</v>
      </c>
      <c r="F147">
        <v>342.26</v>
      </c>
    </row>
    <row r="148" spans="1:6" x14ac:dyDescent="0.25">
      <c r="A148" s="17">
        <v>42382.73333333333</v>
      </c>
      <c r="B148" t="s">
        <v>97</v>
      </c>
      <c r="C148">
        <v>180.5</v>
      </c>
      <c r="D148">
        <v>4.71</v>
      </c>
      <c r="E148">
        <v>0.05</v>
      </c>
      <c r="F148">
        <v>352.9</v>
      </c>
    </row>
    <row r="149" spans="1:6" x14ac:dyDescent="0.25">
      <c r="A149" s="17">
        <v>42382.73333333333</v>
      </c>
      <c r="B149" t="s">
        <v>98</v>
      </c>
      <c r="C149">
        <v>245.8</v>
      </c>
      <c r="D149">
        <v>4.03</v>
      </c>
      <c r="E149">
        <v>0.04</v>
      </c>
      <c r="F149">
        <v>363.53</v>
      </c>
    </row>
    <row r="150" spans="1:6" x14ac:dyDescent="0.25">
      <c r="A150" s="17">
        <v>42382.73333333333</v>
      </c>
      <c r="B150" t="s">
        <v>99</v>
      </c>
      <c r="C150">
        <v>336.5</v>
      </c>
      <c r="D150">
        <v>3.45</v>
      </c>
      <c r="E150">
        <v>0.03</v>
      </c>
      <c r="F150">
        <v>374.16</v>
      </c>
    </row>
    <row r="151" spans="1:6" x14ac:dyDescent="0.25">
      <c r="A151" s="17">
        <v>42382.73333333333</v>
      </c>
      <c r="B151" t="s">
        <v>100</v>
      </c>
      <c r="C151">
        <v>297.60000000000002</v>
      </c>
      <c r="D151">
        <v>3.67</v>
      </c>
      <c r="E151">
        <v>0.03</v>
      </c>
      <c r="F151">
        <v>384.8</v>
      </c>
    </row>
    <row r="152" spans="1:6" x14ac:dyDescent="0.25">
      <c r="A152" s="17">
        <v>42382.73333333333</v>
      </c>
      <c r="B152" t="s">
        <v>101</v>
      </c>
      <c r="C152">
        <v>299.8</v>
      </c>
      <c r="D152">
        <v>3.65</v>
      </c>
      <c r="E152">
        <v>7.0000000000000007E-2</v>
      </c>
      <c r="F152">
        <v>395.59</v>
      </c>
    </row>
    <row r="153" spans="1:6" x14ac:dyDescent="0.25">
      <c r="A153" s="17">
        <v>42382.73333333333</v>
      </c>
      <c r="B153" t="s">
        <v>102</v>
      </c>
      <c r="C153">
        <v>1274.5999999999999</v>
      </c>
      <c r="D153">
        <v>1.77</v>
      </c>
      <c r="E153">
        <v>0.01</v>
      </c>
      <c r="F153">
        <v>406.21</v>
      </c>
    </row>
    <row r="154" spans="1:6" x14ac:dyDescent="0.25">
      <c r="A154" s="17">
        <v>42382.73333333333</v>
      </c>
      <c r="B154" t="s">
        <v>103</v>
      </c>
      <c r="C154">
        <v>1280</v>
      </c>
      <c r="D154">
        <v>1.77</v>
      </c>
      <c r="E154">
        <v>0.01</v>
      </c>
      <c r="F154">
        <v>416.85</v>
      </c>
    </row>
    <row r="155" spans="1:6" x14ac:dyDescent="0.25">
      <c r="A155" s="17">
        <v>42382.73333333333</v>
      </c>
      <c r="B155" t="s">
        <v>104</v>
      </c>
      <c r="C155">
        <v>425.4</v>
      </c>
      <c r="D155">
        <v>3.07</v>
      </c>
      <c r="E155">
        <v>0.03</v>
      </c>
      <c r="F155">
        <v>427.48</v>
      </c>
    </row>
    <row r="156" spans="1:6" x14ac:dyDescent="0.25">
      <c r="A156" s="17">
        <v>42382.73333333333</v>
      </c>
      <c r="B156" t="s">
        <v>105</v>
      </c>
      <c r="C156">
        <v>2499.1</v>
      </c>
      <c r="D156">
        <v>1.27</v>
      </c>
      <c r="E156">
        <v>0</v>
      </c>
      <c r="F156">
        <v>438.11</v>
      </c>
    </row>
    <row r="157" spans="1:6" x14ac:dyDescent="0.25">
      <c r="A157" s="17">
        <v>42382.73333333333</v>
      </c>
      <c r="B157" t="s">
        <v>106</v>
      </c>
      <c r="C157">
        <v>2541.6999999999998</v>
      </c>
      <c r="D157">
        <v>1.25</v>
      </c>
      <c r="E157">
        <v>0</v>
      </c>
      <c r="F157">
        <v>448.75</v>
      </c>
    </row>
    <row r="158" spans="1:6" x14ac:dyDescent="0.25">
      <c r="A158" s="17">
        <v>42382.73333333333</v>
      </c>
      <c r="B158" t="s">
        <v>107</v>
      </c>
      <c r="C158">
        <v>2585.5</v>
      </c>
      <c r="D158">
        <v>1.24</v>
      </c>
      <c r="E158">
        <v>0</v>
      </c>
      <c r="F158">
        <v>459.39</v>
      </c>
    </row>
    <row r="159" spans="1:6" x14ac:dyDescent="0.25">
      <c r="A159" s="17">
        <v>42382.73333333333</v>
      </c>
      <c r="B159" t="s">
        <v>108</v>
      </c>
      <c r="C159">
        <v>11624.1</v>
      </c>
      <c r="D159">
        <v>0.59</v>
      </c>
      <c r="E159">
        <v>0</v>
      </c>
      <c r="F159">
        <v>470.07</v>
      </c>
    </row>
    <row r="160" spans="1:6" x14ac:dyDescent="0.25">
      <c r="A160" s="17">
        <v>42382.73333333333</v>
      </c>
      <c r="B160" t="s">
        <v>109</v>
      </c>
      <c r="C160">
        <v>12578</v>
      </c>
      <c r="D160">
        <v>0.56000000000000005</v>
      </c>
      <c r="E160">
        <v>0</v>
      </c>
      <c r="F160">
        <v>480.74</v>
      </c>
    </row>
    <row r="161" spans="1:6" x14ac:dyDescent="0.25">
      <c r="A161" s="17">
        <v>42382.73333333333</v>
      </c>
      <c r="B161" t="s">
        <v>110</v>
      </c>
      <c r="C161">
        <v>12661.5</v>
      </c>
      <c r="D161">
        <v>0.56000000000000005</v>
      </c>
      <c r="E161">
        <v>0</v>
      </c>
      <c r="F161">
        <v>491.42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F23" sqref="F23"/>
    </sheetView>
    <sheetView workbookViewId="1"/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25">
      <c r="A2" s="15" t="s">
        <v>93</v>
      </c>
      <c r="B2" s="15" t="s">
        <v>115</v>
      </c>
      <c r="C2">
        <v>1.55270833333333</v>
      </c>
      <c r="D2">
        <v>0.101915893229167</v>
      </c>
      <c r="E2" s="1" t="s">
        <v>118</v>
      </c>
      <c r="F2" s="1">
        <f>(C2-'Calibration data'!$L$29)/'Calibration data'!$L$30</f>
        <v>0.17915239410932335</v>
      </c>
      <c r="G2" s="18">
        <f>'Calibration data'!$L$19/ABS('Calibration data'!$L$30)*SQRT(1/'Calibration data'!$L$20+1+(F2-AVERAGE('Calibration data'!$L$3:$L$9))^2/('Calibration data'!$L$30^2*SUM('Calibration data'!$J$3:$J$8)))</f>
        <v>0.12664716758210784</v>
      </c>
    </row>
    <row r="3" spans="1:7" x14ac:dyDescent="0.25">
      <c r="A3" s="15" t="s">
        <v>94</v>
      </c>
      <c r="B3" s="15" t="s">
        <v>115</v>
      </c>
      <c r="C3">
        <v>1.26270833333333</v>
      </c>
      <c r="D3">
        <v>9.1767328125000006E-2</v>
      </c>
      <c r="E3" s="1" t="s">
        <v>118</v>
      </c>
      <c r="F3" s="1">
        <f>(C3-'Calibration data'!$L$29)/'Calibration data'!$L$30</f>
        <v>0.14481160904940085</v>
      </c>
      <c r="G3" s="18">
        <f>'Calibration data'!$L$19/ABS('Calibration data'!$L$30)*SQRT(1/'Calibration data'!$L$20+1+(F3-AVERAGE('Calibration data'!$L$3:$L$9))^2/('Calibration data'!$L$30^2*SUM('Calibration data'!$J$3:$J$8)))</f>
        <v>0.12664751051595033</v>
      </c>
    </row>
    <row r="4" spans="1:7" x14ac:dyDescent="0.25">
      <c r="A4" s="15" t="s">
        <v>95</v>
      </c>
      <c r="B4" s="15" t="s">
        <v>115</v>
      </c>
      <c r="C4">
        <v>1.24583333333333</v>
      </c>
      <c r="D4">
        <v>9.1163854166666697E-2</v>
      </c>
      <c r="E4" s="1" t="s">
        <v>118</v>
      </c>
      <c r="F4" s="1">
        <f>(C4-'Calibration data'!$L$29)/'Calibration data'!$L$30</f>
        <v>0.14281333060841397</v>
      </c>
      <c r="G4" s="18">
        <f>'Calibration data'!$L$19/ABS('Calibration data'!$L$30)*SQRT(1/'Calibration data'!$L$20+1+(F4-AVERAGE('Calibration data'!$L$3:$L$9))^2/('Calibration data'!$L$30^2*SUM('Calibration data'!$J$3:$J$8)))</f>
        <v>0.12664753047398761</v>
      </c>
    </row>
    <row r="5" spans="1:7" x14ac:dyDescent="0.25">
      <c r="A5" s="15" t="s">
        <v>96</v>
      </c>
      <c r="B5" s="15" t="s">
        <v>115</v>
      </c>
      <c r="C5">
        <v>2.4</v>
      </c>
      <c r="D5">
        <v>0.12809999999999999</v>
      </c>
      <c r="E5" s="1" t="s">
        <v>118</v>
      </c>
      <c r="F5" s="1">
        <f>(C5-'Calibration data'!$L$29)/'Calibration data'!$L$30</f>
        <v>0.27948570793023236</v>
      </c>
      <c r="G5" s="18">
        <f>'Calibration data'!$L$19/ABS('Calibration data'!$L$30)*SQRT(1/'Calibration data'!$L$20+1+(F5-AVERAGE('Calibration data'!$L$3:$L$9))^2/('Calibration data'!$L$30^2*SUM('Calibration data'!$J$3:$J$8)))</f>
        <v>0.12664616616145899</v>
      </c>
    </row>
    <row r="6" spans="1:7" x14ac:dyDescent="0.25">
      <c r="A6" s="15" t="s">
        <v>97</v>
      </c>
      <c r="B6" s="15" t="s">
        <v>115</v>
      </c>
      <c r="C6">
        <v>2.5714583333333301</v>
      </c>
      <c r="D6">
        <v>0.13307296874999999</v>
      </c>
      <c r="E6" s="1" t="s">
        <v>118</v>
      </c>
      <c r="F6" s="1">
        <f>(C6-'Calibration data'!$L$29)/'Calibration data'!$L$30</f>
        <v>0.29978920369482698</v>
      </c>
      <c r="G6" s="18">
        <f>'Calibration data'!$L$19/ABS('Calibration data'!$L$30)*SQRT(1/'Calibration data'!$L$20+1+(F6-AVERAGE('Calibration data'!$L$3:$L$9))^2/('Calibration data'!$L$30^2*SUM('Calibration data'!$J$3:$J$8)))</f>
        <v>0.12664596360914854</v>
      </c>
    </row>
    <row r="7" spans="1:7" x14ac:dyDescent="0.25">
      <c r="A7" s="15" t="s">
        <v>98</v>
      </c>
      <c r="B7" s="15" t="s">
        <v>115</v>
      </c>
      <c r="C7">
        <v>3.3866666666666698</v>
      </c>
      <c r="D7">
        <v>0.154044952380952</v>
      </c>
      <c r="E7" s="1" t="s">
        <v>118</v>
      </c>
      <c r="F7" s="1">
        <f>(C7-'Calibration data'!$L$29)/'Calibration data'!$L$30</f>
        <v>0.39632332146744037</v>
      </c>
      <c r="G7" s="18">
        <f>'Calibration data'!$L$19/ABS('Calibration data'!$L$30)*SQRT(1/'Calibration data'!$L$20+1+(F7-AVERAGE('Calibration data'!$L$3:$L$9))^2/('Calibration data'!$L$30^2*SUM('Calibration data'!$J$3:$J$8)))</f>
        <v>0.12664500100313389</v>
      </c>
    </row>
    <row r="8" spans="1:7" ht="15.75" customHeight="1" x14ac:dyDescent="0.25">
      <c r="A8" s="15" t="s">
        <v>99</v>
      </c>
      <c r="B8" s="15" t="s">
        <v>115</v>
      </c>
      <c r="C8">
        <v>5.0172222222222196</v>
      </c>
      <c r="D8">
        <v>0.18488463888888901</v>
      </c>
      <c r="E8" s="1" t="s">
        <v>118</v>
      </c>
      <c r="F8" s="1">
        <f>(C8-'Calibration data'!$L$29)/'Calibration data'!$L$30</f>
        <v>0.58940800374880475</v>
      </c>
      <c r="G8" s="18">
        <f>'Calibration data'!$L$19/ABS('Calibration data'!$L$30)*SQRT(1/'Calibration data'!$L$20+1+(F8-AVERAGE('Calibration data'!$L$3:$L$9))^2/('Calibration data'!$L$30^2*SUM('Calibration data'!$J$3:$J$8)))</f>
        <v>0.12664307781063097</v>
      </c>
    </row>
    <row r="9" spans="1:7" x14ac:dyDescent="0.25">
      <c r="A9" s="15" t="s">
        <v>100</v>
      </c>
      <c r="B9" s="15" t="s">
        <v>115</v>
      </c>
      <c r="C9">
        <v>4.1749999999999998</v>
      </c>
      <c r="D9">
        <v>0.17212928571428601</v>
      </c>
      <c r="E9" s="1" t="s">
        <v>118</v>
      </c>
      <c r="F9" s="1">
        <f>(C9-'Calibration data'!$L$29)/'Calibration data'!$L$30</f>
        <v>0.48967499579699947</v>
      </c>
      <c r="G9" s="18">
        <f>'Calibration data'!$L$19/ABS('Calibration data'!$L$30)*SQRT(1/'Calibration data'!$L$20+1+(F9-AVERAGE('Calibration data'!$L$3:$L$9))^2/('Calibration data'!$L$30^2*SUM('Calibration data'!$J$3:$J$8)))</f>
        <v>0.12664407082352563</v>
      </c>
    </row>
    <row r="10" spans="1:7" x14ac:dyDescent="0.25">
      <c r="A10" s="15" t="s">
        <v>101</v>
      </c>
      <c r="B10" s="15" t="s">
        <v>115</v>
      </c>
      <c r="C10">
        <v>4.1921428571428603</v>
      </c>
      <c r="D10">
        <v>0.17181796938775501</v>
      </c>
      <c r="E10" s="1" t="s">
        <v>118</v>
      </c>
      <c r="F10" s="1">
        <f>(C10-'Calibration data'!$L$29)/'Calibration data'!$L$30</f>
        <v>0.4917049929433992</v>
      </c>
      <c r="G10" s="18">
        <f>'Calibration data'!$L$19/ABS('Calibration data'!$L$30)*SQRT(1/'Calibration data'!$L$20+1+(F10-AVERAGE('Calibration data'!$L$3:$L$9))^2/('Calibration data'!$L$30^2*SUM('Calibration data'!$J$3:$J$8)))</f>
        <v>0.12664405060368294</v>
      </c>
    </row>
    <row r="11" spans="1:7" x14ac:dyDescent="0.25">
      <c r="A11" s="15" t="s">
        <v>102</v>
      </c>
      <c r="B11" s="15" t="s">
        <v>115</v>
      </c>
      <c r="C11">
        <v>20.296250000000001</v>
      </c>
      <c r="D11">
        <v>0.3683769375</v>
      </c>
      <c r="E11" s="1" t="s">
        <v>118</v>
      </c>
      <c r="F11" s="1">
        <f>(C11-'Calibration data'!$L$29)/'Calibration data'!$L$30</f>
        <v>2.3986969997531227</v>
      </c>
      <c r="G11" s="18">
        <f>'Calibration data'!$L$19/ABS('Calibration data'!$L$30)*SQRT(1/'Calibration data'!$L$20+1+(F11-AVERAGE('Calibration data'!$L$3:$L$9))^2/('Calibration data'!$L$30^2*SUM('Calibration data'!$J$3:$J$8)))</f>
        <v>0.12662519812947787</v>
      </c>
    </row>
    <row r="12" spans="1:7" x14ac:dyDescent="0.25">
      <c r="A12" s="15" t="s">
        <v>103</v>
      </c>
      <c r="B12" s="15" t="s">
        <v>115</v>
      </c>
      <c r="C12">
        <v>21.003</v>
      </c>
      <c r="D12">
        <v>0.37511358</v>
      </c>
      <c r="E12" s="1" t="s">
        <v>118</v>
      </c>
      <c r="F12" s="1">
        <f>(C12-'Calibration data'!$L$29)/'Calibration data'!$L$30</f>
        <v>2.4823878612741579</v>
      </c>
      <c r="G12" s="18">
        <f>'Calibration data'!$L$19/ABS('Calibration data'!$L$30)*SQRT(1/'Calibration data'!$L$20+1+(F12-AVERAGE('Calibration data'!$L$3:$L$9))^2/('Calibration data'!$L$30^2*SUM('Calibration data'!$J$3:$J$8)))</f>
        <v>0.12662437727109588</v>
      </c>
    </row>
    <row r="13" spans="1:7" x14ac:dyDescent="0.25">
      <c r="A13" s="15" t="s">
        <v>104</v>
      </c>
      <c r="B13" s="15" t="s">
        <v>115</v>
      </c>
      <c r="C13">
        <v>9.5923333333333307</v>
      </c>
      <c r="D13">
        <v>0.26513209333333299</v>
      </c>
      <c r="E13" s="1" t="s">
        <v>118</v>
      </c>
      <c r="F13" s="1">
        <f>(C13-'Calibration data'!$L$29)/'Calibration data'!$L$30</f>
        <v>1.1311766495830458</v>
      </c>
      <c r="G13" s="18">
        <f>'Calibration data'!$L$19/ABS('Calibration data'!$L$30)*SQRT(1/'Calibration data'!$L$20+1+(F13-AVERAGE('Calibration data'!$L$3:$L$9))^2/('Calibration data'!$L$30^2*SUM('Calibration data'!$J$3:$J$8)))</f>
        <v>0.12663769714742557</v>
      </c>
    </row>
    <row r="14" spans="1:7" x14ac:dyDescent="0.25">
      <c r="A14" s="15" t="s">
        <v>105</v>
      </c>
      <c r="B14" s="15" t="s">
        <v>115</v>
      </c>
      <c r="C14">
        <v>40.418750000000003</v>
      </c>
      <c r="D14">
        <v>0.52039140625000002</v>
      </c>
      <c r="E14" s="1" t="s">
        <v>118</v>
      </c>
      <c r="F14" s="1">
        <f>(C14-'Calibration data'!$L$29)/'Calibration data'!$L$30</f>
        <v>4.7815330251610222</v>
      </c>
      <c r="G14" s="18">
        <f>'Calibration data'!$L$19/ABS('Calibration data'!$L$30)*SQRT(1/'Calibration data'!$L$20+1+(F14-AVERAGE('Calibration data'!$L$3:$L$9))^2/('Calibration data'!$L$30^2*SUM('Calibration data'!$J$3:$J$8)))</f>
        <v>0.12660204080568446</v>
      </c>
    </row>
    <row r="15" spans="1:7" x14ac:dyDescent="0.25">
      <c r="A15" s="15" t="s">
        <v>106</v>
      </c>
      <c r="B15" s="15" t="s">
        <v>115</v>
      </c>
      <c r="C15">
        <v>40.911666666666697</v>
      </c>
      <c r="D15">
        <v>0.52264654166666702</v>
      </c>
      <c r="E15" s="1" t="s">
        <v>118</v>
      </c>
      <c r="F15" s="1">
        <f>(C15-'Calibration data'!$L$29)/'Calibration data'!$L$30</f>
        <v>4.8399024917212099</v>
      </c>
      <c r="G15" s="18">
        <f>'Calibration data'!$L$19/ABS('Calibration data'!$L$30)*SQRT(1/'Calibration data'!$L$20+1+(F15-AVERAGE('Calibration data'!$L$3:$L$9))^2/('Calibration data'!$L$30^2*SUM('Calibration data'!$J$3:$J$8)))</f>
        <v>0.12660147911706093</v>
      </c>
    </row>
    <row r="16" spans="1:7" x14ac:dyDescent="0.25">
      <c r="A16" s="15" t="s">
        <v>107</v>
      </c>
      <c r="B16" s="15" t="s">
        <v>115</v>
      </c>
      <c r="C16">
        <v>41.562916666666702</v>
      </c>
      <c r="D16">
        <v>0.52784904166666702</v>
      </c>
      <c r="E16" s="1" t="s">
        <v>118</v>
      </c>
      <c r="F16" s="1">
        <f>(C16-'Calibration data'!$L$29)/'Calibration data'!$L$30</f>
        <v>4.9170212374807774</v>
      </c>
      <c r="G16" s="18">
        <f>'Calibration data'!$L$19/ABS('Calibration data'!$L$30)*SQRT(1/'Calibration data'!$L$20+1+(F16-AVERAGE('Calibration data'!$L$3:$L$9))^2/('Calibration data'!$L$30^2*SUM('Calibration data'!$J$3:$J$8)))</f>
        <v>0.12660073741277028</v>
      </c>
    </row>
    <row r="17" spans="1:7" x14ac:dyDescent="0.25">
      <c r="A17" s="15" t="s">
        <v>108</v>
      </c>
      <c r="B17" s="15" t="s">
        <v>115</v>
      </c>
      <c r="C17">
        <v>186.01875000000001</v>
      </c>
      <c r="D17">
        <v>1.12076296875</v>
      </c>
      <c r="E17" s="1" t="s">
        <v>118</v>
      </c>
      <c r="F17" s="1">
        <f>(C17-'Calibration data'!$L$29)/'Calibration data'!$L$30</f>
        <v>22.022975455246254</v>
      </c>
      <c r="G17" s="18">
        <f>'Calibration data'!$L$19/ABS('Calibration data'!$L$30)*SQRT(1/'Calibration data'!$L$20+1+(F17-AVERAGE('Calibration data'!$L$3:$L$9))^2/('Calibration data'!$L$30^2*SUM('Calibration data'!$J$3:$J$8)))</f>
        <v>0.12644772104311178</v>
      </c>
    </row>
    <row r="18" spans="1:7" x14ac:dyDescent="0.25">
      <c r="A18" s="15" t="s">
        <v>109</v>
      </c>
      <c r="B18" s="15" t="s">
        <v>115</v>
      </c>
      <c r="C18">
        <v>200.32499999999999</v>
      </c>
      <c r="D18">
        <v>1.15186875</v>
      </c>
      <c r="E18" s="1" t="s">
        <v>118</v>
      </c>
      <c r="F18" s="1">
        <f>(C18-'Calibration data'!$L$29)/'Calibration data'!$L$30</f>
        <v>23.717071511327344</v>
      </c>
      <c r="G18" s="18">
        <f>'Calibration data'!$L$19/ABS('Calibration data'!$L$30)*SQRT(1/'Calibration data'!$L$20+1+(F18-AVERAGE('Calibration data'!$L$3:$L$9))^2/('Calibration data'!$L$30^2*SUM('Calibration data'!$J$3:$J$8)))</f>
        <v>0.12643381510792939</v>
      </c>
    </row>
    <row r="19" spans="1:7" x14ac:dyDescent="0.25">
      <c r="A19" s="15" t="s">
        <v>110</v>
      </c>
      <c r="B19" s="15" t="s">
        <v>115</v>
      </c>
      <c r="C19">
        <v>202.26875000000001</v>
      </c>
      <c r="D19">
        <v>1.1630453125</v>
      </c>
      <c r="E19" s="1" t="s">
        <v>118</v>
      </c>
      <c r="F19" s="1">
        <f>(C19-'Calibration data'!$L$29)/'Calibration data'!$L$30</f>
        <v>23.947243583603981</v>
      </c>
      <c r="G19" s="18">
        <f>'Calibration data'!$L$19/ABS('Calibration data'!$L$30)*SQRT(1/'Calibration data'!$L$20+1+(F19-AVERAGE('Calibration data'!$L$3:$L$9))^2/('Calibration data'!$L$30^2*SUM('Calibration data'!$J$3:$J$8)))</f>
        <v>0.1264319431268833</v>
      </c>
    </row>
    <row r="20" spans="1:7" x14ac:dyDescent="0.25">
      <c r="A20" s="15" t="s">
        <v>123</v>
      </c>
      <c r="B20" s="15" t="s">
        <v>115</v>
      </c>
      <c r="C20">
        <v>211.32208333333301</v>
      </c>
      <c r="D20">
        <v>1.1886867187500001</v>
      </c>
      <c r="E20" s="1" t="s">
        <v>118</v>
      </c>
      <c r="F20" s="1">
        <f>(C20-'Calibration data'!$L$29)/'Calibration data'!$L$30</f>
        <v>25.019307632141292</v>
      </c>
      <c r="G20" s="18">
        <f>'Calibration data'!$L$19/ABS('Calibration data'!$L$30)*SQRT(1/'Calibration data'!$L$20+1+(F20-AVERAGE('Calibration data'!$L$3:$L$9))^2/('Calibration data'!$L$30^2*SUM('Calibration data'!$J$3:$J$8)))</f>
        <v>0.12642327886008828</v>
      </c>
    </row>
    <row r="21" spans="1:7" x14ac:dyDescent="0.25">
      <c r="A21" s="15" t="s">
        <v>124</v>
      </c>
      <c r="B21" s="15" t="s">
        <v>115</v>
      </c>
      <c r="C21">
        <v>210.07666666666699</v>
      </c>
      <c r="D21">
        <v>1.18168125</v>
      </c>
      <c r="E21" s="1" t="s">
        <v>118</v>
      </c>
      <c r="F21" s="1">
        <f>(C21-'Calibration data'!$L$29)/'Calibration data'!$L$30</f>
        <v>24.871829749175696</v>
      </c>
      <c r="G21" s="18">
        <f>'Calibration data'!$L$19/ABS('Calibration data'!$L$30)*SQRT(1/'Calibration data'!$L$20+1+(F21-AVERAGE('Calibration data'!$L$3:$L$9))^2/('Calibration data'!$L$30^2*SUM('Calibration data'!$J$3:$J$8)))</f>
        <v>0.12642446540318175</v>
      </c>
    </row>
    <row r="22" spans="1:7" x14ac:dyDescent="0.25">
      <c r="A22" s="15" t="s">
        <v>125</v>
      </c>
      <c r="B22" s="15" t="s">
        <v>115</v>
      </c>
      <c r="C22">
        <v>219.43833333333299</v>
      </c>
      <c r="D22">
        <v>1.20691083333333</v>
      </c>
      <c r="E22" s="1" t="s">
        <v>118</v>
      </c>
      <c r="F22" s="1">
        <f>(C22-'Calibration data'!$L$29)/'Calibration data'!$L$30</f>
        <v>25.980405551943345</v>
      </c>
      <c r="G22" s="18">
        <f>'Calibration data'!$L$19/ABS('Calibration data'!$L$30)*SQRT(1/'Calibration data'!$L$20+1+(F22-AVERAGE('Calibration data'!$L$3:$L$9))^2/('Calibration data'!$L$30^2*SUM('Calibration data'!$J$3:$J$8)))</f>
        <v>0.12641558810639708</v>
      </c>
    </row>
    <row r="23" spans="1:7" x14ac:dyDescent="0.25">
      <c r="A23" s="15" t="s">
        <v>126</v>
      </c>
      <c r="B23" s="15" t="s">
        <v>115</v>
      </c>
      <c r="C23">
        <v>213.95375000000001</v>
      </c>
      <c r="D23">
        <v>1.1981409999999999</v>
      </c>
      <c r="E23" s="1" t="s">
        <v>118</v>
      </c>
      <c r="F23" s="1">
        <f>(C23-'Calibration data'!$L$29)/'Calibration data'!$L$30</f>
        <v>25.330940388518446</v>
      </c>
      <c r="G23" s="18">
        <f>'Calibration data'!$L$19/ABS('Calibration data'!$L$30)*SQRT(1/'Calibration data'!$L$20+1+(F23-AVERAGE('Calibration data'!$L$3:$L$9))^2/('Calibration data'!$L$30^2*SUM('Calibration data'!$J$3:$J$8)))</f>
        <v>0.12642077721409065</v>
      </c>
    </row>
    <row r="24" spans="1:7" x14ac:dyDescent="0.25">
      <c r="A24" s="15" t="s">
        <v>93</v>
      </c>
      <c r="B24" s="16" t="s">
        <v>116</v>
      </c>
    </row>
    <row r="25" spans="1:7" x14ac:dyDescent="0.25">
      <c r="A25" s="15" t="s">
        <v>94</v>
      </c>
      <c r="B25" s="16" t="s">
        <v>116</v>
      </c>
    </row>
    <row r="26" spans="1:7" x14ac:dyDescent="0.25">
      <c r="A26" s="15" t="s">
        <v>95</v>
      </c>
      <c r="B26" s="16" t="s">
        <v>116</v>
      </c>
    </row>
    <row r="27" spans="1:7" x14ac:dyDescent="0.25">
      <c r="A27" s="15" t="s">
        <v>96</v>
      </c>
      <c r="B27" s="16" t="s">
        <v>116</v>
      </c>
    </row>
    <row r="28" spans="1:7" x14ac:dyDescent="0.25">
      <c r="A28" s="15" t="s">
        <v>97</v>
      </c>
      <c r="B28" s="16" t="s">
        <v>116</v>
      </c>
    </row>
    <row r="29" spans="1:7" x14ac:dyDescent="0.25">
      <c r="A29" s="15" t="s">
        <v>98</v>
      </c>
      <c r="B29" s="16" t="s">
        <v>116</v>
      </c>
    </row>
    <row r="30" spans="1:7" x14ac:dyDescent="0.25">
      <c r="A30" s="15" t="s">
        <v>99</v>
      </c>
      <c r="B30" s="16" t="s">
        <v>116</v>
      </c>
    </row>
    <row r="31" spans="1:7" x14ac:dyDescent="0.25">
      <c r="A31" s="15" t="s">
        <v>100</v>
      </c>
      <c r="B31" s="16" t="s">
        <v>116</v>
      </c>
    </row>
    <row r="32" spans="1:7" x14ac:dyDescent="0.25">
      <c r="A32" s="15" t="s">
        <v>101</v>
      </c>
      <c r="B32" s="16" t="s">
        <v>116</v>
      </c>
    </row>
    <row r="33" spans="1:2" x14ac:dyDescent="0.25">
      <c r="A33" s="15" t="s">
        <v>102</v>
      </c>
      <c r="B33" s="16" t="s">
        <v>116</v>
      </c>
    </row>
    <row r="34" spans="1:2" x14ac:dyDescent="0.25">
      <c r="A34" s="15" t="s">
        <v>103</v>
      </c>
      <c r="B34" s="16" t="s">
        <v>116</v>
      </c>
    </row>
    <row r="35" spans="1:2" x14ac:dyDescent="0.25">
      <c r="A35" s="15" t="s">
        <v>104</v>
      </c>
      <c r="B35" s="16" t="s">
        <v>116</v>
      </c>
    </row>
    <row r="36" spans="1:2" x14ac:dyDescent="0.25">
      <c r="A36" s="15" t="s">
        <v>105</v>
      </c>
      <c r="B36" s="16" t="s">
        <v>116</v>
      </c>
    </row>
    <row r="37" spans="1:2" x14ac:dyDescent="0.25">
      <c r="A37" s="15" t="s">
        <v>106</v>
      </c>
      <c r="B37" s="16" t="s">
        <v>116</v>
      </c>
    </row>
    <row r="38" spans="1:2" x14ac:dyDescent="0.25">
      <c r="A38" s="15" t="s">
        <v>107</v>
      </c>
      <c r="B38" s="16" t="s">
        <v>116</v>
      </c>
    </row>
    <row r="39" spans="1:2" x14ac:dyDescent="0.25">
      <c r="A39" s="15" t="s">
        <v>108</v>
      </c>
      <c r="B39" s="16" t="s">
        <v>116</v>
      </c>
    </row>
    <row r="40" spans="1:2" x14ac:dyDescent="0.25">
      <c r="A40" s="15" t="s">
        <v>109</v>
      </c>
      <c r="B40" s="16" t="s">
        <v>116</v>
      </c>
    </row>
    <row r="41" spans="1:2" x14ac:dyDescent="0.25">
      <c r="A41" s="15" t="s">
        <v>110</v>
      </c>
      <c r="B41" s="16" t="s">
        <v>116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workbookViewId="0">
      <selection activeCell="B33" sqref="B33"/>
    </sheetView>
    <sheetView workbookViewId="1"/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133</v>
      </c>
      <c r="K1" s="2" t="s">
        <v>49</v>
      </c>
      <c r="L1" s="2" t="s">
        <v>50</v>
      </c>
      <c r="M1" s="2"/>
      <c r="N1" s="2"/>
    </row>
    <row r="2" spans="1:31" x14ac:dyDescent="0.2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-2.1646065597239774</v>
      </c>
      <c r="L2">
        <f>D2*$B$30+$B$29</f>
        <v>0.13209164838024126</v>
      </c>
    </row>
    <row r="3" spans="1:31" x14ac:dyDescent="0.2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-1.2169279363331229</v>
      </c>
      <c r="L3">
        <f t="shared" ref="L3:L10" si="2">D3*$B$30+$B$29</f>
        <v>0.41681673309525025</v>
      </c>
    </row>
    <row r="4" spans="1:31" x14ac:dyDescent="0.2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0.6390707787022003</v>
      </c>
      <c r="L4">
        <f t="shared" si="2"/>
        <v>1.6756463301427775</v>
      </c>
    </row>
    <row r="5" spans="1:31" x14ac:dyDescent="0.2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2.5382625946651718</v>
      </c>
      <c r="L5">
        <f t="shared" si="2"/>
        <v>3.2236087246307998</v>
      </c>
    </row>
    <row r="6" spans="1:31" x14ac:dyDescent="0.2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17.992584891697263</v>
      </c>
      <c r="L6">
        <f t="shared" si="2"/>
        <v>15.781905933869924</v>
      </c>
    </row>
    <row r="7" spans="1:31" x14ac:dyDescent="0.2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36.338054252297198</v>
      </c>
      <c r="L7">
        <f t="shared" si="2"/>
        <v>31.685788675267496</v>
      </c>
    </row>
    <row r="8" spans="1:31" x14ac:dyDescent="0.2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157.79476197869525</v>
      </c>
      <c r="L8">
        <f t="shared" si="2"/>
        <v>159.1374336029937</v>
      </c>
    </row>
    <row r="9" spans="1:31" x14ac:dyDescent="0.25">
      <c r="A9" s="4" t="s">
        <v>134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777.96958299445589</v>
      </c>
      <c r="L9">
        <f t="shared" si="2"/>
        <v>675.45815221486782</v>
      </c>
    </row>
    <row r="10" spans="1:31" x14ac:dyDescent="0.25">
      <c r="A10" s="4" t="s">
        <v>135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7" customFormat="1" x14ac:dyDescent="0.25">
      <c r="A12" s="24" t="s">
        <v>52</v>
      </c>
      <c r="B12" s="25"/>
      <c r="C12" s="25"/>
      <c r="D12" s="25"/>
      <c r="E12" s="25"/>
      <c r="F12" s="25"/>
      <c r="G12" s="25"/>
      <c r="H12" s="25"/>
      <c r="I12" s="26"/>
      <c r="J12" s="25"/>
    </row>
    <row r="13" spans="1:31" x14ac:dyDescent="0.25">
      <c r="A13" t="s">
        <v>53</v>
      </c>
      <c r="B13" t="s">
        <v>136</v>
      </c>
      <c r="C13"/>
      <c r="D13"/>
      <c r="E13"/>
      <c r="F13"/>
      <c r="G13"/>
      <c r="H13"/>
      <c r="I13"/>
      <c r="K13" t="s">
        <v>53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54</v>
      </c>
      <c r="B15" s="6"/>
      <c r="C15"/>
      <c r="D15"/>
      <c r="E15"/>
      <c r="F15"/>
      <c r="G15"/>
      <c r="H15"/>
      <c r="I15"/>
      <c r="J15" s="28"/>
      <c r="K15" s="6" t="s">
        <v>54</v>
      </c>
      <c r="L15" s="6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x14ac:dyDescent="0.2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8"/>
      <c r="K16" s="7" t="s">
        <v>55</v>
      </c>
      <c r="L16" s="7">
        <v>0.99999857522978297</v>
      </c>
      <c r="T16" s="29"/>
      <c r="U16" s="29"/>
      <c r="V16" s="8"/>
      <c r="W16" s="8"/>
      <c r="X16" s="29"/>
      <c r="Y16" s="29"/>
      <c r="Z16" s="29"/>
      <c r="AA16" s="29"/>
      <c r="AB16" s="29"/>
      <c r="AC16" s="29"/>
      <c r="AD16" s="29"/>
      <c r="AE16" s="29"/>
    </row>
    <row r="17" spans="1:31" x14ac:dyDescent="0.2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8"/>
      <c r="K17" s="7" t="s">
        <v>56</v>
      </c>
      <c r="L17" s="7">
        <v>0.99999715046159587</v>
      </c>
      <c r="T17" s="29"/>
      <c r="U17" s="29"/>
      <c r="V17" s="7"/>
      <c r="W17" s="7"/>
      <c r="X17" s="29"/>
      <c r="Y17" s="29"/>
      <c r="Z17" s="29"/>
      <c r="AA17" s="29"/>
      <c r="AB17" s="29"/>
      <c r="AC17" s="29"/>
      <c r="AD17" s="29"/>
      <c r="AE17" s="29"/>
    </row>
    <row r="18" spans="1:31" x14ac:dyDescent="0.2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8"/>
      <c r="K18" s="7" t="s">
        <v>57</v>
      </c>
      <c r="L18" s="7">
        <v>0.99999643807699479</v>
      </c>
      <c r="T18" s="29"/>
      <c r="U18" s="29"/>
      <c r="V18" s="7"/>
      <c r="W18" s="7"/>
      <c r="X18" s="29"/>
      <c r="Y18" s="29"/>
      <c r="Z18" s="29"/>
      <c r="AA18" s="29"/>
      <c r="AB18" s="29"/>
      <c r="AC18" s="29"/>
      <c r="AD18" s="29"/>
      <c r="AE18" s="29"/>
    </row>
    <row r="19" spans="1:31" x14ac:dyDescent="0.2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8"/>
      <c r="K19" s="7" t="s">
        <v>58</v>
      </c>
      <c r="L19" s="7">
        <v>0.98521674441589902</v>
      </c>
      <c r="T19" s="29"/>
      <c r="U19" s="29"/>
      <c r="V19" s="7"/>
      <c r="W19" s="7"/>
      <c r="X19" s="29"/>
      <c r="Y19" s="29"/>
      <c r="Z19" s="29"/>
      <c r="AA19" s="29"/>
      <c r="AB19" s="29"/>
      <c r="AC19" s="29"/>
      <c r="AD19" s="29"/>
      <c r="AE19" s="29"/>
    </row>
    <row r="20" spans="1:31" ht="15.75" customHeight="1" thickBot="1" x14ac:dyDescent="0.3">
      <c r="A20" s="9" t="s">
        <v>59</v>
      </c>
      <c r="B20" s="9">
        <v>6</v>
      </c>
      <c r="C20"/>
      <c r="D20"/>
      <c r="E20"/>
      <c r="F20"/>
      <c r="G20"/>
      <c r="H20"/>
      <c r="I20"/>
      <c r="J20" s="28"/>
      <c r="K20" s="9" t="s">
        <v>59</v>
      </c>
      <c r="L20" s="9">
        <v>6</v>
      </c>
      <c r="T20" s="29"/>
      <c r="U20" s="29"/>
      <c r="V20" s="7"/>
      <c r="W20" s="7"/>
      <c r="X20" s="29"/>
      <c r="Y20" s="29"/>
      <c r="Z20" s="29"/>
      <c r="AA20" s="29"/>
      <c r="AB20" s="29"/>
      <c r="AC20" s="29"/>
      <c r="AD20" s="29"/>
      <c r="AE20" s="29"/>
    </row>
    <row r="21" spans="1:31" x14ac:dyDescent="0.25">
      <c r="A21"/>
      <c r="B21"/>
      <c r="C21"/>
      <c r="D21"/>
      <c r="E21"/>
      <c r="F21"/>
      <c r="G21"/>
      <c r="H21"/>
      <c r="I21"/>
      <c r="J21" s="28"/>
      <c r="T21" s="29"/>
      <c r="U21" s="29"/>
      <c r="V21" s="7"/>
      <c r="W21" s="7"/>
      <c r="X21" s="29"/>
      <c r="Y21" s="29"/>
      <c r="Z21" s="29"/>
      <c r="AA21" s="29"/>
      <c r="AB21" s="29"/>
      <c r="AC21" s="29"/>
      <c r="AD21" s="29"/>
      <c r="AE21" s="29"/>
    </row>
    <row r="22" spans="1:31" ht="15.75" customHeight="1" thickBot="1" x14ac:dyDescent="0.3">
      <c r="A22" t="s">
        <v>60</v>
      </c>
      <c r="B22"/>
      <c r="C22"/>
      <c r="D22"/>
      <c r="E22"/>
      <c r="F22"/>
      <c r="G22"/>
      <c r="H22"/>
      <c r="I22"/>
      <c r="J22" s="28"/>
      <c r="K22" t="s">
        <v>60</v>
      </c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x14ac:dyDescent="0.2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8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x14ac:dyDescent="0.2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8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9"/>
      <c r="U24" s="29"/>
      <c r="V24" s="13"/>
      <c r="W24" s="13"/>
      <c r="X24" s="13"/>
      <c r="Y24" s="13"/>
      <c r="Z24" s="13"/>
      <c r="AA24" s="13"/>
      <c r="AB24" s="29"/>
      <c r="AC24" s="29"/>
      <c r="AD24" s="29"/>
      <c r="AE24" s="29"/>
    </row>
    <row r="25" spans="1:31" x14ac:dyDescent="0.2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8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9"/>
      <c r="U25" s="29"/>
      <c r="V25" s="7"/>
      <c r="W25" s="7"/>
      <c r="X25" s="7"/>
      <c r="Y25" s="7"/>
      <c r="Z25" s="7"/>
      <c r="AA25" s="7"/>
      <c r="AB25" s="29"/>
      <c r="AC25" s="29"/>
      <c r="AD25" s="29"/>
      <c r="AE25" s="29"/>
    </row>
    <row r="26" spans="1:31" ht="15.75" customHeight="1" thickBot="1" x14ac:dyDescent="0.3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8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9"/>
      <c r="U26" s="29"/>
      <c r="V26" s="7"/>
      <c r="W26" s="7"/>
      <c r="X26" s="7"/>
      <c r="Y26" s="7"/>
      <c r="Z26" s="7"/>
      <c r="AA26" s="7"/>
      <c r="AB26" s="29"/>
      <c r="AC26" s="29"/>
      <c r="AD26" s="29"/>
      <c r="AE26" s="29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8"/>
      <c r="T27" s="29"/>
      <c r="U27" s="29"/>
      <c r="V27" s="7"/>
      <c r="W27" s="7"/>
      <c r="X27" s="7"/>
      <c r="Y27" s="7"/>
      <c r="Z27" s="7"/>
      <c r="AA27" s="7"/>
      <c r="AB27" s="29"/>
      <c r="AC27" s="29"/>
      <c r="AD27" s="29"/>
      <c r="AE27" s="29"/>
    </row>
    <row r="28" spans="1:31" x14ac:dyDescent="0.2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</row>
    <row r="29" spans="1:31" x14ac:dyDescent="0.2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9"/>
      <c r="U29" s="29"/>
      <c r="V29" s="13"/>
      <c r="W29" s="13"/>
      <c r="X29" s="13"/>
      <c r="Y29" s="13"/>
      <c r="Z29" s="13"/>
      <c r="AA29" s="13"/>
      <c r="AB29" s="13"/>
      <c r="AC29" s="13"/>
      <c r="AD29" s="13"/>
      <c r="AE29" s="29"/>
    </row>
    <row r="30" spans="1:31" ht="15.75" customHeight="1" thickBot="1" x14ac:dyDescent="0.3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9"/>
      <c r="U30" s="29"/>
      <c r="V30" s="7"/>
      <c r="W30" s="7"/>
      <c r="X30" s="7"/>
      <c r="Y30" s="7"/>
      <c r="Z30" s="7"/>
      <c r="AA30" s="7"/>
      <c r="AB30" s="7"/>
      <c r="AC30" s="7"/>
      <c r="AD30" s="7"/>
      <c r="AE30" s="29"/>
    </row>
    <row r="31" spans="1:31" x14ac:dyDescent="0.25">
      <c r="A31"/>
      <c r="B31"/>
      <c r="C31"/>
      <c r="D31"/>
      <c r="E31"/>
      <c r="F31"/>
      <c r="G31"/>
      <c r="H31"/>
      <c r="I31"/>
      <c r="J31" s="28"/>
      <c r="T31" s="13"/>
      <c r="U31" s="29"/>
      <c r="V31" s="7"/>
      <c r="W31" s="7"/>
      <c r="X31" s="7"/>
      <c r="Y31" s="7"/>
      <c r="Z31" s="7"/>
      <c r="AA31" s="7"/>
      <c r="AB31" s="7"/>
      <c r="AC31" s="7"/>
      <c r="AD31" s="7"/>
      <c r="AE31" s="29"/>
    </row>
    <row r="32" spans="1:31" x14ac:dyDescent="0.25">
      <c r="A32"/>
      <c r="B32"/>
      <c r="C32"/>
      <c r="D32"/>
      <c r="E32"/>
      <c r="F32"/>
      <c r="G32"/>
      <c r="H32"/>
      <c r="I32"/>
      <c r="J32" s="28"/>
      <c r="T32" s="7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</row>
    <row r="33" spans="1:31" x14ac:dyDescent="0.25">
      <c r="A33"/>
      <c r="B33"/>
      <c r="C33"/>
      <c r="D33"/>
      <c r="E33"/>
      <c r="F33"/>
      <c r="G33"/>
      <c r="H33"/>
      <c r="I33"/>
      <c r="J33" s="28"/>
      <c r="T33" s="7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</row>
    <row r="34" spans="1:31" x14ac:dyDescent="0.25">
      <c r="A34" t="s">
        <v>78</v>
      </c>
      <c r="B34"/>
      <c r="C34"/>
      <c r="D34"/>
      <c r="E34"/>
      <c r="F34"/>
      <c r="G34"/>
      <c r="H34"/>
      <c r="I34"/>
      <c r="J34" s="28"/>
      <c r="K34" t="s">
        <v>78</v>
      </c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8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</row>
    <row r="36" spans="1:31" x14ac:dyDescent="0.2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8"/>
      <c r="K36" s="10" t="s">
        <v>79</v>
      </c>
      <c r="L36" s="10" t="s">
        <v>80</v>
      </c>
      <c r="M36" s="10" t="s">
        <v>81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8"/>
      <c r="K37" s="7">
        <v>1</v>
      </c>
      <c r="L37" s="7">
        <v>2.7269332567861202</v>
      </c>
      <c r="M37" s="7">
        <v>0.83195563210276857</v>
      </c>
      <c r="T37" s="29"/>
      <c r="U37" s="29"/>
      <c r="V37" s="13"/>
      <c r="W37" s="13"/>
      <c r="X37" s="13"/>
      <c r="Y37" s="29"/>
      <c r="Z37" s="29"/>
      <c r="AA37" s="29"/>
      <c r="AB37" s="29"/>
      <c r="AC37" s="29"/>
      <c r="AD37" s="29"/>
      <c r="AE37" s="29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8"/>
      <c r="K38" s="7">
        <v>2</v>
      </c>
      <c r="L38" s="7">
        <v>13.475435347111743</v>
      </c>
      <c r="M38" s="7">
        <v>0.71400909733270268</v>
      </c>
      <c r="T38" s="29"/>
      <c r="U38" s="29"/>
      <c r="V38" s="7"/>
      <c r="W38" s="7"/>
      <c r="X38" s="7"/>
      <c r="Y38" s="29"/>
      <c r="Z38" s="29"/>
      <c r="AA38" s="29"/>
      <c r="AB38" s="29"/>
      <c r="AC38" s="29"/>
      <c r="AD38" s="29"/>
      <c r="AE38" s="29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8"/>
      <c r="K39" s="7">
        <v>3</v>
      </c>
      <c r="L39" s="7">
        <v>26.911062960018771</v>
      </c>
      <c r="M39" s="7">
        <v>0.35060370664789531</v>
      </c>
      <c r="T39" s="29"/>
      <c r="U39" s="29"/>
      <c r="V39" s="7"/>
      <c r="W39" s="7"/>
      <c r="X39" s="7"/>
      <c r="Y39" s="29"/>
      <c r="Z39" s="29"/>
      <c r="AA39" s="29"/>
      <c r="AB39" s="29"/>
      <c r="AC39" s="29"/>
      <c r="AD39" s="29"/>
      <c r="AE39" s="29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8"/>
      <c r="K40" s="7">
        <v>4</v>
      </c>
      <c r="L40" s="7">
        <v>134.39608386327501</v>
      </c>
      <c r="M40" s="7">
        <v>-1.0821949743861126</v>
      </c>
      <c r="T40" s="29"/>
      <c r="U40" s="29"/>
      <c r="V40" s="7"/>
      <c r="W40" s="7"/>
      <c r="X40" s="7"/>
      <c r="Y40" s="29"/>
      <c r="Z40" s="29"/>
      <c r="AA40" s="29"/>
      <c r="AB40" s="29"/>
      <c r="AC40" s="29"/>
      <c r="AD40" s="29"/>
      <c r="AE40" s="29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8"/>
      <c r="K41" s="7">
        <v>5</v>
      </c>
      <c r="L41" s="7">
        <v>268.7523599923453</v>
      </c>
      <c r="M41" s="7">
        <v>-1.1334711034564293</v>
      </c>
      <c r="T41" s="29"/>
      <c r="U41" s="29"/>
      <c r="V41" s="7"/>
      <c r="W41" s="7"/>
      <c r="X41" s="7"/>
      <c r="Y41" s="29"/>
      <c r="Z41" s="29"/>
      <c r="AA41" s="29"/>
      <c r="AB41" s="29"/>
      <c r="AC41" s="29"/>
      <c r="AD41" s="29"/>
      <c r="AE41" s="29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8"/>
      <c r="K42" s="9">
        <v>6</v>
      </c>
      <c r="L42" s="9">
        <v>1343.6025690249076</v>
      </c>
      <c r="M42" s="9">
        <v>0.31909764175907185</v>
      </c>
      <c r="T42" s="29"/>
      <c r="U42" s="29"/>
      <c r="V42" s="7"/>
      <c r="W42" s="7"/>
      <c r="X42" s="7"/>
      <c r="Y42" s="29"/>
      <c r="Z42" s="29"/>
      <c r="AA42" s="29"/>
      <c r="AB42" s="29"/>
      <c r="AC42" s="29"/>
      <c r="AD42" s="29"/>
      <c r="AE42" s="29"/>
    </row>
    <row r="43" spans="1:31" ht="15.75" customHeight="1" x14ac:dyDescent="0.25">
      <c r="A43" s="12"/>
      <c r="B43" s="12"/>
      <c r="C43" s="12"/>
      <c r="J43" s="28"/>
      <c r="K43" s="7"/>
      <c r="L43" s="7"/>
      <c r="M43" s="7"/>
      <c r="N43" s="7"/>
      <c r="O43" s="29"/>
      <c r="P43" s="29"/>
      <c r="Q43" s="29"/>
      <c r="R43" s="29"/>
      <c r="S43" s="29"/>
      <c r="T43" s="29"/>
      <c r="U43" s="29"/>
      <c r="V43" s="7"/>
      <c r="W43" s="7"/>
      <c r="X43" s="7"/>
      <c r="Y43" s="29"/>
      <c r="Z43" s="29"/>
      <c r="AA43" s="29"/>
      <c r="AB43" s="29"/>
      <c r="AC43" s="29"/>
      <c r="AD43" s="29"/>
      <c r="AE43" s="29"/>
    </row>
    <row r="44" spans="1:31" s="27" customForma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30"/>
      <c r="L44" s="30"/>
      <c r="M44" s="30"/>
      <c r="N44" s="30"/>
      <c r="V44" s="30"/>
      <c r="W44" s="30"/>
      <c r="X44" s="30"/>
    </row>
    <row r="45" spans="1:31" x14ac:dyDescent="0.25">
      <c r="A45" s="14" t="s">
        <v>82</v>
      </c>
      <c r="J45" s="28"/>
      <c r="K45" s="7"/>
      <c r="L45" s="7"/>
      <c r="M45" s="7"/>
      <c r="N45" s="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x14ac:dyDescent="0.25">
      <c r="A46" t="s">
        <v>53</v>
      </c>
      <c r="B46"/>
      <c r="C46"/>
      <c r="D46"/>
      <c r="E46"/>
      <c r="F46"/>
      <c r="G46"/>
      <c r="H46"/>
      <c r="I46"/>
      <c r="J46" s="28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8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</row>
    <row r="48" spans="1:31" x14ac:dyDescent="0.25">
      <c r="A48" s="6" t="s">
        <v>54</v>
      </c>
      <c r="B48" s="6"/>
      <c r="C48"/>
      <c r="D48"/>
      <c r="E48"/>
      <c r="F48"/>
      <c r="G48"/>
      <c r="H48"/>
      <c r="I48"/>
      <c r="J48" s="28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</row>
    <row r="49" spans="1:31" x14ac:dyDescent="0.25">
      <c r="A49" s="7" t="s">
        <v>55</v>
      </c>
      <c r="B49" s="7">
        <v>0.99913678675732565</v>
      </c>
      <c r="C49"/>
      <c r="D49"/>
      <c r="E49"/>
      <c r="F49"/>
      <c r="G49"/>
      <c r="H49"/>
      <c r="I49"/>
      <c r="J49" s="28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</row>
    <row r="50" spans="1:31" x14ac:dyDescent="0.25">
      <c r="A50" s="7" t="s">
        <v>56</v>
      </c>
      <c r="B50" s="7">
        <v>0.99827431865175353</v>
      </c>
      <c r="C50"/>
      <c r="D50"/>
      <c r="E50"/>
      <c r="F50"/>
      <c r="G50"/>
      <c r="H50"/>
      <c r="I50"/>
      <c r="J50" s="28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</row>
    <row r="51" spans="1:31" x14ac:dyDescent="0.25">
      <c r="A51" s="7" t="s">
        <v>57</v>
      </c>
      <c r="B51" s="7">
        <v>0.99792918238210437</v>
      </c>
      <c r="C51"/>
      <c r="D51"/>
      <c r="E51"/>
      <c r="F51"/>
      <c r="G51"/>
      <c r="H51"/>
      <c r="I51"/>
      <c r="J51" s="28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</row>
    <row r="52" spans="1:31" x14ac:dyDescent="0.25">
      <c r="A52" s="7" t="s">
        <v>58</v>
      </c>
      <c r="B52" s="7">
        <v>2.6387999840376106</v>
      </c>
      <c r="C52"/>
      <c r="D52"/>
      <c r="E52"/>
      <c r="F52"/>
      <c r="G52"/>
      <c r="H52"/>
      <c r="I52"/>
      <c r="J52" s="28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</row>
    <row r="53" spans="1:31" ht="15.75" customHeight="1" thickBot="1" x14ac:dyDescent="0.3">
      <c r="A53" s="9" t="s">
        <v>59</v>
      </c>
      <c r="B53" s="9">
        <v>7</v>
      </c>
      <c r="C53"/>
      <c r="D53"/>
      <c r="E53"/>
      <c r="F53"/>
      <c r="G53"/>
      <c r="H53"/>
      <c r="I53"/>
      <c r="J53" s="28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</row>
    <row r="54" spans="1:31" x14ac:dyDescent="0.25">
      <c r="A54"/>
      <c r="B54"/>
      <c r="C54"/>
      <c r="D54"/>
      <c r="E54"/>
      <c r="F54"/>
      <c r="G54"/>
      <c r="H54"/>
      <c r="I54"/>
      <c r="J54" s="28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</row>
    <row r="55" spans="1:31" ht="15.75" customHeight="1" thickBot="1" x14ac:dyDescent="0.3">
      <c r="A55" t="s">
        <v>60</v>
      </c>
      <c r="B55"/>
      <c r="C55"/>
      <c r="D55"/>
      <c r="E55"/>
      <c r="F55"/>
      <c r="G55"/>
      <c r="H55"/>
      <c r="I55"/>
      <c r="J55" s="28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</row>
    <row r="56" spans="1:31" x14ac:dyDescent="0.2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8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</row>
    <row r="57" spans="1:31" x14ac:dyDescent="0.25">
      <c r="A57" s="7" t="s">
        <v>66</v>
      </c>
      <c r="B57" s="7">
        <v>1</v>
      </c>
      <c r="C57" s="7">
        <v>20140.592542398361</v>
      </c>
      <c r="D57" s="7">
        <v>20140.592542398361</v>
      </c>
      <c r="E57" s="7">
        <v>2892.4062940883168</v>
      </c>
      <c r="F57" s="7">
        <v>4.2028918326297353E-8</v>
      </c>
      <c r="G57"/>
      <c r="H57"/>
      <c r="I57"/>
      <c r="J57" s="28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</row>
    <row r="58" spans="1:31" x14ac:dyDescent="0.25">
      <c r="A58" s="7" t="s">
        <v>67</v>
      </c>
      <c r="B58" s="7">
        <v>5</v>
      </c>
      <c r="C58" s="7">
        <v>34.816326778784465</v>
      </c>
      <c r="D58" s="7">
        <v>6.9632653557568931</v>
      </c>
      <c r="E58" s="7"/>
      <c r="F58" s="7"/>
      <c r="G58"/>
      <c r="H58"/>
      <c r="I58"/>
      <c r="J58" s="28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</row>
    <row r="59" spans="1:31" ht="15.75" customHeight="1" thickBot="1" x14ac:dyDescent="0.3">
      <c r="A59" s="9" t="s">
        <v>68</v>
      </c>
      <c r="B59" s="9">
        <v>6</v>
      </c>
      <c r="C59" s="9">
        <v>20175.408869177147</v>
      </c>
      <c r="D59" s="9"/>
      <c r="E59" s="9"/>
      <c r="F59" s="9"/>
      <c r="G59"/>
      <c r="H59"/>
      <c r="I59"/>
      <c r="J59" s="28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8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</row>
    <row r="61" spans="1:31" x14ac:dyDescent="0.2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</row>
    <row r="62" spans="1:31" x14ac:dyDescent="0.25">
      <c r="A62" s="7" t="s">
        <v>76</v>
      </c>
      <c r="B62" s="7">
        <v>-2.6401241688634265</v>
      </c>
      <c r="C62" s="7">
        <v>1.1701746549167438</v>
      </c>
      <c r="D62" s="7">
        <v>-2.2561795863295875</v>
      </c>
      <c r="E62" s="7">
        <v>7.3703712687859205E-2</v>
      </c>
      <c r="F62" s="7">
        <v>-5.6481538813144017</v>
      </c>
      <c r="G62" s="7">
        <v>0.36790554358754823</v>
      </c>
      <c r="H62" s="7">
        <v>-5.6481538813144017</v>
      </c>
      <c r="I62" s="7">
        <v>0.36790554358754823</v>
      </c>
      <c r="J62" s="12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</row>
    <row r="63" spans="1:31" ht="15.75" customHeight="1" thickBot="1" x14ac:dyDescent="0.3">
      <c r="A63" s="9" t="s">
        <v>77</v>
      </c>
      <c r="B63" s="9">
        <v>410.84721429648386</v>
      </c>
      <c r="C63" s="9">
        <v>7.6392495569503653</v>
      </c>
      <c r="D63" s="9">
        <v>53.781096066260275</v>
      </c>
      <c r="E63" s="9">
        <v>4.2028918326297353E-8</v>
      </c>
      <c r="F63" s="9">
        <v>391.20989814749447</v>
      </c>
      <c r="G63" s="9">
        <v>430.48453044547324</v>
      </c>
      <c r="H63" s="9">
        <v>391.20989814749447</v>
      </c>
      <c r="I63" s="9">
        <v>430.48453044547324</v>
      </c>
      <c r="J63" s="12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</row>
    <row r="64" spans="1:31" x14ac:dyDescent="0.25">
      <c r="A64"/>
      <c r="B64"/>
      <c r="C64"/>
      <c r="D64"/>
      <c r="E64"/>
      <c r="F64"/>
      <c r="G64"/>
      <c r="H64"/>
      <c r="I64"/>
      <c r="J64" s="28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</row>
    <row r="65" spans="1:31" x14ac:dyDescent="0.25">
      <c r="A65"/>
      <c r="B65"/>
      <c r="C65"/>
      <c r="D65"/>
      <c r="E65"/>
      <c r="F65"/>
      <c r="G65"/>
      <c r="H65"/>
      <c r="I65"/>
      <c r="J65" s="28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</row>
    <row r="66" spans="1:31" x14ac:dyDescent="0.25">
      <c r="A66"/>
      <c r="B66"/>
      <c r="C66"/>
      <c r="D66"/>
      <c r="E66"/>
      <c r="F66"/>
      <c r="G66"/>
      <c r="H66"/>
      <c r="I66"/>
      <c r="J66" s="28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</row>
    <row r="67" spans="1:31" x14ac:dyDescent="0.25">
      <c r="A67" t="s">
        <v>78</v>
      </c>
      <c r="B67"/>
      <c r="C67"/>
      <c r="D67"/>
      <c r="E67"/>
      <c r="F67"/>
      <c r="G67"/>
      <c r="H67"/>
      <c r="I67"/>
      <c r="J67" s="28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8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</row>
    <row r="69" spans="1:31" x14ac:dyDescent="0.2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8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</row>
    <row r="70" spans="1:31" x14ac:dyDescent="0.25">
      <c r="A70" s="7">
        <v>1</v>
      </c>
      <c r="B70" s="7">
        <v>-2.1646065597239774</v>
      </c>
      <c r="C70" s="7">
        <v>2.1646065597239774</v>
      </c>
      <c r="D70"/>
      <c r="E70"/>
      <c r="F70"/>
      <c r="G70"/>
      <c r="H70"/>
      <c r="I70"/>
      <c r="J70" s="28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</row>
    <row r="71" spans="1:31" x14ac:dyDescent="0.25">
      <c r="A71" s="7">
        <v>2</v>
      </c>
      <c r="B71" s="7">
        <v>-1.2169279363331229</v>
      </c>
      <c r="C71" s="7">
        <v>1.5351279363331229</v>
      </c>
      <c r="D71"/>
      <c r="E71"/>
      <c r="F71"/>
      <c r="G71"/>
      <c r="H71"/>
      <c r="I71"/>
      <c r="J71" s="28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</row>
    <row r="72" spans="1:31" x14ac:dyDescent="0.25">
      <c r="A72" s="7">
        <v>3</v>
      </c>
      <c r="B72" s="7">
        <v>0.6390707787022003</v>
      </c>
      <c r="C72" s="7">
        <v>0.95192922129779967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2.5382625946651718</v>
      </c>
      <c r="C73" s="7">
        <v>0.64373740533482815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17.992584891697263</v>
      </c>
      <c r="C74" s="7">
        <v>-2.0825848916972625</v>
      </c>
      <c r="D74"/>
      <c r="E74"/>
      <c r="F74"/>
      <c r="G74"/>
      <c r="H74"/>
      <c r="I74"/>
    </row>
    <row r="75" spans="1:31" ht="15.75" customHeight="1" x14ac:dyDescent="0.25">
      <c r="A75" s="7">
        <v>6</v>
      </c>
      <c r="B75" s="7">
        <v>36.338054252297198</v>
      </c>
      <c r="C75" s="7">
        <v>-4.5180542522971976</v>
      </c>
      <c r="D75"/>
      <c r="E75"/>
      <c r="F75"/>
      <c r="G75"/>
      <c r="H75"/>
      <c r="I75"/>
    </row>
    <row r="76" spans="1:31" ht="15.75" thickBot="1" x14ac:dyDescent="0.3">
      <c r="A76" s="9">
        <v>7</v>
      </c>
      <c r="B76" s="9">
        <v>157.79476197869525</v>
      </c>
      <c r="C76" s="9">
        <v>1.3052380213047456</v>
      </c>
      <c r="D76"/>
      <c r="E76"/>
      <c r="F76"/>
      <c r="G76"/>
      <c r="H76"/>
      <c r="I76"/>
    </row>
    <row r="77" spans="1:31" x14ac:dyDescent="0.25">
      <c r="A77" s="28"/>
      <c r="B77" s="28"/>
      <c r="C77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W12" sqref="W12"/>
    </sheetView>
    <sheetView tabSelected="1" workbookViewId="1">
      <pane xSplit="1" ySplit="1" topLeftCell="Q2" activePane="bottomRight" state="frozen"/>
      <selection pane="topRight" activeCell="B1" sqref="B1"/>
      <selection pane="bottomLeft" activeCell="A2" sqref="A2"/>
      <selection pane="bottomRight" activeCell="Q11" sqref="Q11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129</v>
      </c>
    </row>
    <row r="2" spans="1:23" x14ac:dyDescent="0.25">
      <c r="A2" s="15" t="s">
        <v>93</v>
      </c>
      <c r="B2">
        <v>0</v>
      </c>
      <c r="C2">
        <v>0</v>
      </c>
      <c r="D2">
        <v>5</v>
      </c>
      <c r="E2" s="1">
        <v>0.03</v>
      </c>
      <c r="F2" s="18">
        <v>9.0000000000000006E-5</v>
      </c>
      <c r="G2" s="1">
        <v>100</v>
      </c>
      <c r="H2" s="1">
        <v>5</v>
      </c>
      <c r="I2">
        <f>'Count-&gt;Actual Activity'!F2</f>
        <v>0.17915239410932335</v>
      </c>
      <c r="J2" s="18">
        <f>'Count-&gt;Actual Activity'!G2</f>
        <v>0.12664716758210784</v>
      </c>
      <c r="K2" s="1">
        <v>10</v>
      </c>
      <c r="L2" s="1">
        <v>0.02</v>
      </c>
      <c r="M2" s="1"/>
      <c r="N2" s="1"/>
      <c r="O2" s="1"/>
      <c r="P2" s="1"/>
      <c r="Q2">
        <f>I2/K2</f>
        <v>1.7915239410932336E-2</v>
      </c>
      <c r="S2">
        <f>B2*Parameters!$B$6</f>
        <v>0</v>
      </c>
      <c r="U2">
        <f>(S2-Q2*G2)/E2</f>
        <v>-59.717464703107787</v>
      </c>
      <c r="W2" t="e">
        <f>U2*E2/S2</f>
        <v>#DIV/0!</v>
      </c>
    </row>
    <row r="3" spans="1:23" x14ac:dyDescent="0.25">
      <c r="A3" s="15" t="s">
        <v>94</v>
      </c>
      <c r="B3">
        <v>0</v>
      </c>
      <c r="C3">
        <v>0</v>
      </c>
      <c r="D3">
        <v>5</v>
      </c>
      <c r="E3" s="1">
        <v>0.03</v>
      </c>
      <c r="F3" s="18">
        <v>9.0000000000000006E-5</v>
      </c>
      <c r="G3" s="1">
        <v>100</v>
      </c>
      <c r="H3" s="1">
        <v>5</v>
      </c>
      <c r="I3">
        <f>'Count-&gt;Actual Activity'!F3</f>
        <v>0.14481160904940085</v>
      </c>
      <c r="J3" s="18">
        <f>'Count-&gt;Actual Activity'!G3</f>
        <v>0.12664751051595033</v>
      </c>
      <c r="K3" s="1">
        <v>10</v>
      </c>
      <c r="L3" s="1">
        <v>0.02</v>
      </c>
      <c r="M3" s="1"/>
      <c r="N3" s="1"/>
      <c r="O3" s="1"/>
      <c r="P3" s="1"/>
      <c r="Q3">
        <f t="shared" ref="Q3:Q23" si="0">I3/K3</f>
        <v>1.4481160904940085E-2</v>
      </c>
      <c r="S3">
        <f>B3*Parameters!$B$6</f>
        <v>0</v>
      </c>
      <c r="U3">
        <f t="shared" ref="U3:U23" si="1">(S3-Q3*G3)/E3</f>
        <v>-48.270536349800281</v>
      </c>
      <c r="W3" t="e">
        <f t="shared" ref="W3:W23" si="2">U3*E3/S3</f>
        <v>#DIV/0!</v>
      </c>
    </row>
    <row r="4" spans="1:23" x14ac:dyDescent="0.25">
      <c r="A4" s="15" t="s">
        <v>95</v>
      </c>
      <c r="B4">
        <v>0</v>
      </c>
      <c r="C4">
        <v>0</v>
      </c>
      <c r="D4">
        <v>5</v>
      </c>
      <c r="E4" s="1">
        <v>0.03</v>
      </c>
      <c r="F4" s="18">
        <v>9.0000000000000006E-5</v>
      </c>
      <c r="G4" s="1">
        <v>100</v>
      </c>
      <c r="H4" s="1">
        <v>5</v>
      </c>
      <c r="I4">
        <f>'Count-&gt;Actual Activity'!F4</f>
        <v>0.14281333060841397</v>
      </c>
      <c r="J4" s="18">
        <f>'Count-&gt;Actual Activity'!G4</f>
        <v>0.12664753047398761</v>
      </c>
      <c r="K4" s="1">
        <v>10</v>
      </c>
      <c r="L4" s="1">
        <v>0.02</v>
      </c>
      <c r="M4" s="1"/>
      <c r="N4" s="1"/>
      <c r="O4" s="1"/>
      <c r="P4" s="1"/>
      <c r="Q4">
        <f t="shared" si="0"/>
        <v>1.4281333060841398E-2</v>
      </c>
      <c r="S4">
        <f>B4*Parameters!$B$6</f>
        <v>0</v>
      </c>
      <c r="U4">
        <f t="shared" si="1"/>
        <v>-47.604443536138</v>
      </c>
      <c r="W4" t="e">
        <f t="shared" si="2"/>
        <v>#DIV/0!</v>
      </c>
    </row>
    <row r="5" spans="1:23" x14ac:dyDescent="0.25">
      <c r="A5" s="15" t="s">
        <v>96</v>
      </c>
      <c r="B5">
        <v>7.92E-3</v>
      </c>
      <c r="C5">
        <v>1E-3</v>
      </c>
      <c r="D5">
        <v>5</v>
      </c>
      <c r="E5" s="1">
        <v>0.03</v>
      </c>
      <c r="F5" s="18">
        <v>9.0000000000000006E-5</v>
      </c>
      <c r="G5" s="1">
        <v>100</v>
      </c>
      <c r="H5" s="1">
        <v>5</v>
      </c>
      <c r="I5">
        <f>'Count-&gt;Actual Activity'!F5</f>
        <v>0.27948570793023236</v>
      </c>
      <c r="J5" s="18">
        <f>'Count-&gt;Actual Activity'!G5</f>
        <v>0.12664616616145899</v>
      </c>
      <c r="K5" s="1">
        <v>10</v>
      </c>
      <c r="L5" s="1">
        <v>0.02</v>
      </c>
      <c r="M5" s="1"/>
      <c r="N5" s="1"/>
      <c r="O5" s="1"/>
      <c r="P5" s="1"/>
      <c r="Q5">
        <f t="shared" si="0"/>
        <v>2.7948570793023236E-2</v>
      </c>
      <c r="S5">
        <f>B5*Parameters!$B$6</f>
        <v>2.7062351729187553</v>
      </c>
      <c r="U5">
        <f t="shared" si="1"/>
        <v>-2.9540635461189497</v>
      </c>
      <c r="W5">
        <f t="shared" si="2"/>
        <v>-3.2747304177554948E-2</v>
      </c>
    </row>
    <row r="6" spans="1:23" x14ac:dyDescent="0.25">
      <c r="A6" s="15" t="s">
        <v>97</v>
      </c>
      <c r="B6">
        <v>7.92E-3</v>
      </c>
      <c r="C6">
        <v>1E-3</v>
      </c>
      <c r="D6">
        <v>5</v>
      </c>
      <c r="E6" s="1">
        <v>0.03</v>
      </c>
      <c r="F6" s="18">
        <v>9.0000000000000006E-5</v>
      </c>
      <c r="G6" s="1">
        <v>100</v>
      </c>
      <c r="H6" s="1">
        <v>5</v>
      </c>
      <c r="I6">
        <f>'Count-&gt;Actual Activity'!F6</f>
        <v>0.29978920369482698</v>
      </c>
      <c r="J6" s="18">
        <f>'Count-&gt;Actual Activity'!G6</f>
        <v>0.12664596360914854</v>
      </c>
      <c r="K6" s="1">
        <v>10</v>
      </c>
      <c r="L6" s="1">
        <v>0.02</v>
      </c>
      <c r="M6" s="1"/>
      <c r="N6" s="1"/>
      <c r="O6" s="1"/>
      <c r="P6" s="1"/>
      <c r="Q6">
        <f t="shared" si="0"/>
        <v>2.9978920369482697E-2</v>
      </c>
      <c r="S6">
        <f>B6*Parameters!$B$6</f>
        <v>2.7062351729187553</v>
      </c>
      <c r="U6">
        <f t="shared" si="1"/>
        <v>-9.7218954676504765</v>
      </c>
      <c r="W6">
        <f t="shared" si="2"/>
        <v>-0.10777217994508352</v>
      </c>
    </row>
    <row r="7" spans="1:23" x14ac:dyDescent="0.25">
      <c r="A7" s="15" t="s">
        <v>98</v>
      </c>
      <c r="B7">
        <v>7.92E-3</v>
      </c>
      <c r="C7">
        <v>1E-3</v>
      </c>
      <c r="D7">
        <v>5</v>
      </c>
      <c r="E7" s="1">
        <v>0.03</v>
      </c>
      <c r="F7" s="18">
        <v>9.0000000000000006E-5</v>
      </c>
      <c r="G7" s="1">
        <v>100</v>
      </c>
      <c r="H7" s="1">
        <v>5</v>
      </c>
      <c r="I7">
        <f>'Count-&gt;Actual Activity'!F7</f>
        <v>0.39632332146744037</v>
      </c>
      <c r="J7" s="18">
        <f>'Count-&gt;Actual Activity'!G7</f>
        <v>0.12664500100313389</v>
      </c>
      <c r="K7" s="1">
        <v>10</v>
      </c>
      <c r="L7" s="1">
        <v>0.02</v>
      </c>
      <c r="M7" s="1"/>
      <c r="N7" s="1"/>
      <c r="O7" s="1"/>
      <c r="P7" s="1"/>
      <c r="Q7">
        <f t="shared" si="0"/>
        <v>3.963233214674404E-2</v>
      </c>
      <c r="S7">
        <f>B7*Parameters!$B$6</f>
        <v>2.7062351729187553</v>
      </c>
      <c r="U7">
        <f t="shared" si="1"/>
        <v>-41.899934725188288</v>
      </c>
      <c r="W7">
        <f t="shared" si="2"/>
        <v>-0.46448219073286923</v>
      </c>
    </row>
    <row r="8" spans="1:23" ht="15.75" customHeight="1" x14ac:dyDescent="0.25">
      <c r="A8" s="15" t="s">
        <v>99</v>
      </c>
      <c r="B8">
        <v>1.5800000000000002E-2</v>
      </c>
      <c r="C8">
        <v>1E-3</v>
      </c>
      <c r="D8">
        <v>5</v>
      </c>
      <c r="E8" s="1">
        <v>0.03</v>
      </c>
      <c r="F8" s="18">
        <v>9.0000000000000006E-5</v>
      </c>
      <c r="G8" s="1">
        <v>100</v>
      </c>
      <c r="H8" s="1">
        <v>5</v>
      </c>
      <c r="I8">
        <f>'Count-&gt;Actual Activity'!F8</f>
        <v>0.58940800374880475</v>
      </c>
      <c r="J8" s="18">
        <f>'Count-&gt;Actual Activity'!G8</f>
        <v>0.12664307781063097</v>
      </c>
      <c r="K8" s="1">
        <v>10</v>
      </c>
      <c r="L8" s="1">
        <v>0.02</v>
      </c>
      <c r="M8" s="1"/>
      <c r="N8" s="1"/>
      <c r="O8" s="1"/>
      <c r="P8" s="1"/>
      <c r="Q8">
        <f t="shared" si="0"/>
        <v>5.8940800374880475E-2</v>
      </c>
      <c r="S8">
        <f>B8*Parameters!$B$6</f>
        <v>5.3988024914288308</v>
      </c>
      <c r="U8">
        <f t="shared" si="1"/>
        <v>-16.509251535307211</v>
      </c>
      <c r="W8">
        <f t="shared" si="2"/>
        <v>-9.1738408072071856E-2</v>
      </c>
    </row>
    <row r="9" spans="1:23" x14ac:dyDescent="0.25">
      <c r="A9" s="15" t="s">
        <v>100</v>
      </c>
      <c r="B9">
        <v>1.5800000000000002E-2</v>
      </c>
      <c r="C9">
        <v>1E-3</v>
      </c>
      <c r="D9">
        <v>5</v>
      </c>
      <c r="E9" s="1">
        <v>0.03</v>
      </c>
      <c r="F9" s="18">
        <v>9.0000000000000006E-5</v>
      </c>
      <c r="G9" s="1">
        <v>100</v>
      </c>
      <c r="H9" s="1">
        <v>5</v>
      </c>
      <c r="I9">
        <f>'Count-&gt;Actual Activity'!F9</f>
        <v>0.48967499579699947</v>
      </c>
      <c r="J9" s="18">
        <f>'Count-&gt;Actual Activity'!G9</f>
        <v>0.12664407082352563</v>
      </c>
      <c r="K9" s="1">
        <v>10</v>
      </c>
      <c r="L9" s="1">
        <v>0.02</v>
      </c>
      <c r="M9" s="1"/>
      <c r="N9" s="1"/>
      <c r="O9" s="1"/>
      <c r="P9" s="1"/>
      <c r="Q9">
        <f t="shared" si="0"/>
        <v>4.8967499579699945E-2</v>
      </c>
      <c r="S9">
        <f>B9*Parameters!$B$6</f>
        <v>5.3988024914288308</v>
      </c>
      <c r="U9">
        <f t="shared" si="1"/>
        <v>16.735084448627873</v>
      </c>
      <c r="W9">
        <f t="shared" si="2"/>
        <v>9.2993313657222618E-2</v>
      </c>
    </row>
    <row r="10" spans="1:23" x14ac:dyDescent="0.25">
      <c r="A10" s="15" t="s">
        <v>101</v>
      </c>
      <c r="B10">
        <v>1.5800000000000002E-2</v>
      </c>
      <c r="C10">
        <v>1E-3</v>
      </c>
      <c r="D10">
        <v>5</v>
      </c>
      <c r="E10" s="1">
        <v>0.03</v>
      </c>
      <c r="F10" s="18">
        <v>9.0000000000000006E-5</v>
      </c>
      <c r="G10" s="1">
        <v>100</v>
      </c>
      <c r="H10" s="1">
        <v>5</v>
      </c>
      <c r="I10">
        <f>'Count-&gt;Actual Activity'!F10</f>
        <v>0.4917049929433992</v>
      </c>
      <c r="J10" s="18">
        <f>'Count-&gt;Actual Activity'!G10</f>
        <v>0.12664405060368294</v>
      </c>
      <c r="K10" s="1">
        <v>10</v>
      </c>
      <c r="L10" s="1">
        <v>0.02</v>
      </c>
      <c r="M10" s="1"/>
      <c r="N10" s="1"/>
      <c r="O10" s="1"/>
      <c r="P10" s="1"/>
      <c r="Q10">
        <f t="shared" si="0"/>
        <v>4.917049929433992E-2</v>
      </c>
      <c r="S10">
        <f>B10*Parameters!$B$6</f>
        <v>5.3988024914288308</v>
      </c>
      <c r="U10">
        <f t="shared" si="1"/>
        <v>16.058418733161311</v>
      </c>
      <c r="W10">
        <f t="shared" si="2"/>
        <v>8.9233225842151542E-2</v>
      </c>
    </row>
    <row r="11" spans="1:23" x14ac:dyDescent="0.25">
      <c r="A11" s="15" t="s">
        <v>102</v>
      </c>
      <c r="B11">
        <v>7.9100000000000004E-2</v>
      </c>
      <c r="C11">
        <v>2E-3</v>
      </c>
      <c r="D11">
        <v>5</v>
      </c>
      <c r="E11" s="1">
        <v>0.03</v>
      </c>
      <c r="F11" s="18">
        <v>9.0000000000000006E-5</v>
      </c>
      <c r="G11" s="1">
        <v>100</v>
      </c>
      <c r="H11" s="1">
        <v>5</v>
      </c>
      <c r="I11">
        <f>'Count-&gt;Actual Activity'!F11</f>
        <v>2.3986969997531227</v>
      </c>
      <c r="J11" s="18">
        <f>'Count-&gt;Actual Activity'!G11</f>
        <v>0.12662519812947787</v>
      </c>
      <c r="K11" s="1">
        <v>10</v>
      </c>
      <c r="L11" s="1">
        <v>0.02</v>
      </c>
      <c r="M11" s="1"/>
      <c r="N11" s="1"/>
      <c r="O11" s="1"/>
      <c r="P11" s="1"/>
      <c r="Q11">
        <f t="shared" si="0"/>
        <v>0.23986969997531227</v>
      </c>
      <c r="S11">
        <f>B11*Parameters!$B$6</f>
        <v>27.028182093165853</v>
      </c>
      <c r="U11">
        <f t="shared" si="1"/>
        <v>101.37373652115424</v>
      </c>
      <c r="W11">
        <f t="shared" si="2"/>
        <v>0.11252003871927463</v>
      </c>
    </row>
    <row r="12" spans="1:23" x14ac:dyDescent="0.25">
      <c r="A12" s="15" t="s">
        <v>103</v>
      </c>
      <c r="B12">
        <v>7.9100000000000004E-2</v>
      </c>
      <c r="C12">
        <v>2E-3</v>
      </c>
      <c r="D12">
        <v>5</v>
      </c>
      <c r="E12" s="1">
        <v>0.03</v>
      </c>
      <c r="F12" s="18">
        <v>9.0000000000000006E-5</v>
      </c>
      <c r="G12" s="1">
        <v>100</v>
      </c>
      <c r="H12" s="1">
        <v>5</v>
      </c>
      <c r="I12">
        <f>'Count-&gt;Actual Activity'!F12</f>
        <v>2.4823878612741579</v>
      </c>
      <c r="J12" s="18">
        <f>'Count-&gt;Actual Activity'!G12</f>
        <v>0.12662437727109588</v>
      </c>
      <c r="K12" s="1">
        <v>10</v>
      </c>
      <c r="L12" s="1">
        <v>0.02</v>
      </c>
      <c r="M12" s="1"/>
      <c r="N12" s="1"/>
      <c r="O12" s="1"/>
      <c r="P12" s="1"/>
      <c r="Q12">
        <f t="shared" si="0"/>
        <v>0.24823878612741579</v>
      </c>
      <c r="S12">
        <f>B12*Parameters!$B$6</f>
        <v>27.028182093165853</v>
      </c>
      <c r="U12">
        <f t="shared" si="1"/>
        <v>73.47678268080908</v>
      </c>
      <c r="W12">
        <f t="shared" si="2"/>
        <v>8.1555743291430477E-2</v>
      </c>
    </row>
    <row r="13" spans="1:23" s="21" customFormat="1" x14ac:dyDescent="0.25">
      <c r="A13" s="20" t="s">
        <v>104</v>
      </c>
      <c r="B13" s="21">
        <v>7.9100000000000004E-2</v>
      </c>
      <c r="C13" s="21">
        <v>2E-3</v>
      </c>
      <c r="D13" s="21">
        <v>5</v>
      </c>
      <c r="E13" s="22">
        <v>0.03</v>
      </c>
      <c r="F13" s="23">
        <v>9.0000000000000006E-5</v>
      </c>
      <c r="G13" s="22">
        <v>100</v>
      </c>
      <c r="H13" s="22">
        <v>5</v>
      </c>
      <c r="I13" s="21">
        <f>'Count-&gt;Actual Activity'!F13</f>
        <v>1.1311766495830458</v>
      </c>
      <c r="J13" s="18">
        <f>'Count-&gt;Actual Activity'!G13</f>
        <v>0.12663769714742557</v>
      </c>
      <c r="K13" s="22">
        <v>10</v>
      </c>
      <c r="L13" s="22">
        <v>0.02</v>
      </c>
      <c r="M13" s="22"/>
      <c r="N13" s="22"/>
      <c r="O13" s="22"/>
      <c r="P13" s="22"/>
      <c r="Q13" s="21">
        <f t="shared" si="0"/>
        <v>0.11311766495830458</v>
      </c>
      <c r="S13" s="21">
        <f>B13*Parameters!$B$6</f>
        <v>27.028182093165853</v>
      </c>
      <c r="U13" s="21">
        <f t="shared" si="1"/>
        <v>523.88051991117982</v>
      </c>
      <c r="W13" s="21">
        <f t="shared" si="2"/>
        <v>0.58148252602269279</v>
      </c>
    </row>
    <row r="14" spans="1:23" x14ac:dyDescent="0.25">
      <c r="A14" s="15" t="s">
        <v>105</v>
      </c>
      <c r="B14">
        <v>0.158</v>
      </c>
      <c r="C14">
        <v>2E-3</v>
      </c>
      <c r="D14">
        <v>5</v>
      </c>
      <c r="E14" s="1">
        <v>0.03</v>
      </c>
      <c r="F14" s="18">
        <v>9.0000000000000006E-5</v>
      </c>
      <c r="G14" s="1">
        <v>100</v>
      </c>
      <c r="H14" s="1">
        <v>5</v>
      </c>
      <c r="I14">
        <f>'Count-&gt;Actual Activity'!F14</f>
        <v>4.7815330251610222</v>
      </c>
      <c r="J14" s="18">
        <f>'Count-&gt;Actual Activity'!G14</f>
        <v>0.12660204080568446</v>
      </c>
      <c r="K14" s="1">
        <v>10</v>
      </c>
      <c r="L14" s="1">
        <v>0.02</v>
      </c>
      <c r="M14" s="1"/>
      <c r="N14" s="1"/>
      <c r="O14" s="1"/>
      <c r="P14" s="1"/>
      <c r="Q14">
        <f t="shared" si="0"/>
        <v>0.47815330251610222</v>
      </c>
      <c r="S14">
        <f>B14*Parameters!$B$6</f>
        <v>53.988024914288303</v>
      </c>
      <c r="U14">
        <f t="shared" si="1"/>
        <v>205.75648875593612</v>
      </c>
      <c r="W14">
        <f t="shared" si="2"/>
        <v>0.11433451533887169</v>
      </c>
    </row>
    <row r="15" spans="1:23" x14ac:dyDescent="0.25">
      <c r="A15" s="15" t="s">
        <v>106</v>
      </c>
      <c r="B15">
        <v>0.158</v>
      </c>
      <c r="C15">
        <v>2E-3</v>
      </c>
      <c r="D15">
        <v>5</v>
      </c>
      <c r="E15" s="1">
        <v>0.03</v>
      </c>
      <c r="F15" s="18">
        <v>9.0000000000000006E-5</v>
      </c>
      <c r="G15" s="1">
        <v>100</v>
      </c>
      <c r="H15" s="1">
        <v>5</v>
      </c>
      <c r="I15">
        <f>'Count-&gt;Actual Activity'!F15</f>
        <v>4.8399024917212099</v>
      </c>
      <c r="J15" s="18">
        <f>'Count-&gt;Actual Activity'!G15</f>
        <v>0.12660147911706093</v>
      </c>
      <c r="K15" s="1">
        <v>10</v>
      </c>
      <c r="L15" s="1">
        <v>0.02</v>
      </c>
      <c r="M15" s="1"/>
      <c r="N15" s="1"/>
      <c r="O15" s="1"/>
      <c r="P15" s="1"/>
      <c r="Q15">
        <f t="shared" si="0"/>
        <v>0.48399024917212097</v>
      </c>
      <c r="S15">
        <f>B15*Parameters!$B$6</f>
        <v>53.988024914288303</v>
      </c>
      <c r="U15">
        <f t="shared" si="1"/>
        <v>186.29999990254026</v>
      </c>
      <c r="W15">
        <f t="shared" si="2"/>
        <v>0.10352295728449663</v>
      </c>
    </row>
    <row r="16" spans="1:23" x14ac:dyDescent="0.25">
      <c r="A16" s="15" t="s">
        <v>107</v>
      </c>
      <c r="B16">
        <v>0.158</v>
      </c>
      <c r="C16">
        <v>2E-3</v>
      </c>
      <c r="D16">
        <v>5</v>
      </c>
      <c r="E16" s="1">
        <v>0.03</v>
      </c>
      <c r="F16" s="18">
        <v>9.0000000000000006E-5</v>
      </c>
      <c r="G16" s="1">
        <v>100</v>
      </c>
      <c r="H16" s="1">
        <v>5</v>
      </c>
      <c r="I16">
        <f>'Count-&gt;Actual Activity'!F16</f>
        <v>4.9170212374807774</v>
      </c>
      <c r="J16" s="18">
        <f>'Count-&gt;Actual Activity'!G16</f>
        <v>0.12660073741277028</v>
      </c>
      <c r="K16" s="1">
        <v>10</v>
      </c>
      <c r="L16" s="1">
        <v>0.02</v>
      </c>
      <c r="M16" s="1"/>
      <c r="N16" s="1"/>
      <c r="O16" s="1"/>
      <c r="P16" s="1"/>
      <c r="Q16">
        <f t="shared" si="0"/>
        <v>0.49170212374807776</v>
      </c>
      <c r="S16">
        <f>B16*Parameters!$B$6</f>
        <v>53.988024914288303</v>
      </c>
      <c r="U16">
        <f t="shared" si="1"/>
        <v>160.5937513160176</v>
      </c>
      <c r="W16">
        <f t="shared" si="2"/>
        <v>8.9238540345369446E-2</v>
      </c>
    </row>
    <row r="17" spans="1:23" x14ac:dyDescent="0.25">
      <c r="A17" s="15" t="s">
        <v>108</v>
      </c>
      <c r="B17">
        <v>0.79200000000000004</v>
      </c>
      <c r="C17">
        <v>2E-3</v>
      </c>
      <c r="D17">
        <v>5</v>
      </c>
      <c r="E17" s="1">
        <v>0.03</v>
      </c>
      <c r="F17" s="18">
        <v>9.0000000000000006E-5</v>
      </c>
      <c r="G17" s="1">
        <v>100</v>
      </c>
      <c r="H17" s="1">
        <v>5</v>
      </c>
      <c r="I17">
        <f>'Count-&gt;Actual Activity'!F17</f>
        <v>22.022975455246254</v>
      </c>
      <c r="J17" s="18">
        <f>'Count-&gt;Actual Activity'!G17</f>
        <v>0.12644772104311178</v>
      </c>
      <c r="K17" s="1">
        <v>10</v>
      </c>
      <c r="L17" s="1">
        <v>0.02</v>
      </c>
      <c r="Q17">
        <f t="shared" si="0"/>
        <v>2.2022975455246252</v>
      </c>
      <c r="S17">
        <f>B17*Parameters!$B$6</f>
        <v>270.62351729187554</v>
      </c>
      <c r="U17">
        <f t="shared" si="1"/>
        <v>1679.792091313768</v>
      </c>
      <c r="W17">
        <f t="shared" si="2"/>
        <v>0.18621353843783597</v>
      </c>
    </row>
    <row r="18" spans="1:23" x14ac:dyDescent="0.25">
      <c r="A18" s="15" t="s">
        <v>109</v>
      </c>
      <c r="B18">
        <v>0.79200000000000004</v>
      </c>
      <c r="C18">
        <v>2E-3</v>
      </c>
      <c r="D18">
        <v>5</v>
      </c>
      <c r="E18" s="1">
        <v>0.03</v>
      </c>
      <c r="F18" s="18">
        <v>9.0000000000000006E-5</v>
      </c>
      <c r="G18" s="1">
        <v>100</v>
      </c>
      <c r="H18" s="1">
        <v>5</v>
      </c>
      <c r="I18">
        <f>'Count-&gt;Actual Activity'!F18</f>
        <v>23.717071511327344</v>
      </c>
      <c r="J18" s="18">
        <f>'Count-&gt;Actual Activity'!G18</f>
        <v>0.12643381510792939</v>
      </c>
      <c r="K18" s="1">
        <v>10</v>
      </c>
      <c r="L18" s="1">
        <v>0.02</v>
      </c>
      <c r="Q18">
        <f t="shared" si="0"/>
        <v>2.3717071511327346</v>
      </c>
      <c r="S18">
        <f>B18*Parameters!$B$6</f>
        <v>270.62351729187554</v>
      </c>
      <c r="U18">
        <f t="shared" si="1"/>
        <v>1115.0934059534034</v>
      </c>
      <c r="W18">
        <f t="shared" si="2"/>
        <v>0.12361380309207294</v>
      </c>
    </row>
    <row r="19" spans="1:23" x14ac:dyDescent="0.25">
      <c r="A19" s="15" t="s">
        <v>110</v>
      </c>
      <c r="B19">
        <v>0.79200000000000004</v>
      </c>
      <c r="C19">
        <v>2E-3</v>
      </c>
      <c r="D19">
        <v>5</v>
      </c>
      <c r="E19" s="1">
        <v>0.03</v>
      </c>
      <c r="F19" s="18">
        <v>9.0000000000000006E-5</v>
      </c>
      <c r="G19" s="1">
        <v>100</v>
      </c>
      <c r="H19" s="1">
        <v>5</v>
      </c>
      <c r="I19">
        <f>'Count-&gt;Actual Activity'!F19</f>
        <v>23.947243583603981</v>
      </c>
      <c r="J19" s="18">
        <f>'Count-&gt;Actual Activity'!G19</f>
        <v>0.1264319431268833</v>
      </c>
      <c r="K19" s="1">
        <v>10</v>
      </c>
      <c r="L19" s="1">
        <v>0.02</v>
      </c>
      <c r="Q19">
        <f t="shared" si="0"/>
        <v>2.3947243583603983</v>
      </c>
      <c r="S19">
        <f>B19*Parameters!$B$6</f>
        <v>270.62351729187554</v>
      </c>
      <c r="U19">
        <f t="shared" si="1"/>
        <v>1038.3693818611903</v>
      </c>
      <c r="W19">
        <f t="shared" si="2"/>
        <v>0.11510855289874286</v>
      </c>
    </row>
    <row r="20" spans="1:23" x14ac:dyDescent="0.25">
      <c r="A20" s="16" t="s">
        <v>123</v>
      </c>
      <c r="B20">
        <v>0.79200000000000004</v>
      </c>
      <c r="C20">
        <v>2E-3</v>
      </c>
      <c r="D20">
        <v>5</v>
      </c>
      <c r="E20" s="1">
        <v>0.03</v>
      </c>
      <c r="F20" s="18">
        <v>9.0000000000000006E-5</v>
      </c>
      <c r="G20" s="1">
        <v>100</v>
      </c>
      <c r="H20" s="1">
        <v>5</v>
      </c>
      <c r="I20">
        <f>'Count-&gt;Actual Activity'!F20</f>
        <v>25.019307632141292</v>
      </c>
      <c r="J20" s="18">
        <f>'Count-&gt;Actual Activity'!G20</f>
        <v>0.12642327886008828</v>
      </c>
      <c r="K20" s="1">
        <v>10</v>
      </c>
      <c r="L20" s="1">
        <v>0.02</v>
      </c>
      <c r="Q20">
        <f t="shared" si="0"/>
        <v>2.501930763214129</v>
      </c>
      <c r="S20">
        <f>B20*Parameters!$B$6</f>
        <v>270.62351729187554</v>
      </c>
      <c r="U20">
        <f t="shared" si="1"/>
        <v>681.01469901542191</v>
      </c>
      <c r="W20">
        <f t="shared" si="2"/>
        <v>7.5493959929682733E-2</v>
      </c>
    </row>
    <row r="21" spans="1:23" x14ac:dyDescent="0.25">
      <c r="A21" s="16" t="s">
        <v>124</v>
      </c>
      <c r="B21">
        <v>0.79200000000000004</v>
      </c>
      <c r="C21">
        <v>2E-3</v>
      </c>
      <c r="D21">
        <v>5.01</v>
      </c>
      <c r="E21" s="1">
        <v>0.03</v>
      </c>
      <c r="F21" s="18">
        <v>9.0000000000000006E-5</v>
      </c>
      <c r="G21" s="1">
        <v>100</v>
      </c>
      <c r="H21" s="1">
        <v>5</v>
      </c>
      <c r="I21">
        <f>'Count-&gt;Actual Activity'!F21</f>
        <v>24.871829749175696</v>
      </c>
      <c r="J21" s="18">
        <f>'Count-&gt;Actual Activity'!G21</f>
        <v>0.12642446540318175</v>
      </c>
      <c r="K21" s="1">
        <v>10</v>
      </c>
      <c r="L21" s="1">
        <v>0.02</v>
      </c>
      <c r="Q21">
        <f t="shared" si="0"/>
        <v>2.4871829749175696</v>
      </c>
      <c r="S21">
        <f>B21*Parameters!$B$6</f>
        <v>270.62351729187554</v>
      </c>
      <c r="U21">
        <f t="shared" si="1"/>
        <v>730.17399333728576</v>
      </c>
      <c r="W21">
        <f t="shared" si="2"/>
        <v>8.094351894958611E-2</v>
      </c>
    </row>
    <row r="22" spans="1:23" x14ac:dyDescent="0.25">
      <c r="A22" s="16" t="s">
        <v>125</v>
      </c>
      <c r="B22">
        <v>0.79200000000000004</v>
      </c>
      <c r="C22">
        <v>2E-3</v>
      </c>
      <c r="D22">
        <v>5</v>
      </c>
      <c r="E22" s="1">
        <v>0.03</v>
      </c>
      <c r="F22" s="18">
        <v>9.0000000000000006E-5</v>
      </c>
      <c r="G22" s="1">
        <v>100</v>
      </c>
      <c r="H22" s="1">
        <v>5</v>
      </c>
      <c r="I22">
        <f>'Count-&gt;Actual Activity'!F22</f>
        <v>25.980405551943345</v>
      </c>
      <c r="J22" s="18">
        <f>'Count-&gt;Actual Activity'!G22</f>
        <v>0.12641558810639708</v>
      </c>
      <c r="K22" s="1">
        <v>10</v>
      </c>
      <c r="L22" s="1">
        <v>0.02</v>
      </c>
      <c r="Q22">
        <f t="shared" si="0"/>
        <v>2.5980405551943346</v>
      </c>
      <c r="S22">
        <f>B22*Parameters!$B$6</f>
        <v>270.62351729187554</v>
      </c>
      <c r="U22">
        <f t="shared" si="1"/>
        <v>360.64872574806941</v>
      </c>
      <c r="W22">
        <f t="shared" si="2"/>
        <v>3.9979754460041879E-2</v>
      </c>
    </row>
    <row r="23" spans="1:23" x14ac:dyDescent="0.25">
      <c r="A23" s="16" t="s">
        <v>126</v>
      </c>
      <c r="B23">
        <v>0.79200000000000004</v>
      </c>
      <c r="C23">
        <v>2E-3</v>
      </c>
      <c r="D23">
        <v>5</v>
      </c>
      <c r="E23" s="1">
        <v>0.03</v>
      </c>
      <c r="F23" s="18">
        <v>9.0000000000000006E-5</v>
      </c>
      <c r="G23" s="1">
        <v>100</v>
      </c>
      <c r="H23" s="1">
        <v>5</v>
      </c>
      <c r="I23">
        <f>'Count-&gt;Actual Activity'!F23</f>
        <v>25.330940388518446</v>
      </c>
      <c r="J23" s="18">
        <f>'Count-&gt;Actual Activity'!G23</f>
        <v>0.12642077721409065</v>
      </c>
      <c r="K23" s="1">
        <v>10</v>
      </c>
      <c r="L23" s="1">
        <v>0.02</v>
      </c>
      <c r="Q23">
        <f t="shared" si="0"/>
        <v>2.5330940388518446</v>
      </c>
      <c r="S23">
        <f>B23*Parameters!$B$6</f>
        <v>270.62351729187554</v>
      </c>
      <c r="U23">
        <f t="shared" si="1"/>
        <v>577.13711355636974</v>
      </c>
      <c r="W23">
        <f t="shared" si="2"/>
        <v>6.3978598681862911E-2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J5" sqref="J5"/>
    </sheetView>
    <sheetView workbookViewId="1"/>
  </sheetViews>
  <sheetFormatPr defaultRowHeight="15" x14ac:dyDescent="0.25"/>
  <sheetData>
    <row r="1" spans="1:9" x14ac:dyDescent="0.25">
      <c r="A1" t="s">
        <v>15</v>
      </c>
      <c r="B1" t="s">
        <v>30</v>
      </c>
      <c r="C1" t="s">
        <v>127</v>
      </c>
      <c r="D1" t="s">
        <v>32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</row>
    <row r="2" spans="1:9" x14ac:dyDescent="0.25">
      <c r="A2">
        <v>0</v>
      </c>
      <c r="B2">
        <f>AVERAGE('Bottle Results'!Q2:Q4)</f>
        <v>1.5559244458904603E-2</v>
      </c>
      <c r="C2">
        <f>_xlfn.STDEV.S('Bottle Results'!Q2:Q4)</f>
        <v>2.0427963560532389E-3</v>
      </c>
      <c r="D2">
        <f>AVERAGE('Bottle Results'!U2:U4)</f>
        <v>-51.864148196348687</v>
      </c>
      <c r="E2">
        <f>_xlfn.STDEV.S('Bottle Results'!U2:U4)</f>
        <v>6.8093211868441603</v>
      </c>
      <c r="F2" t="e">
        <f>AVERAGE('Bottle Results'!W2:W4)</f>
        <v>#DIV/0!</v>
      </c>
      <c r="G2" t="e">
        <f>_xlfn.STDEV.S('Bottle Results'!W2:W4)</f>
        <v>#DIV/0!</v>
      </c>
      <c r="H2">
        <f>AVERAGE('Bottle Results'!D2:D4)</f>
        <v>5</v>
      </c>
      <c r="I2">
        <f>_xlfn.STDEV.S('Bottle Results'!D2:D4)</f>
        <v>0</v>
      </c>
    </row>
    <row r="3" spans="1:9" x14ac:dyDescent="0.25">
      <c r="A3">
        <v>5</v>
      </c>
      <c r="B3">
        <f>AVERAGE('Bottle Results'!Q5:Q7)</f>
        <v>3.2519941103083323E-2</v>
      </c>
      <c r="C3">
        <f>_xlfn.STDEV.S('Bottle Results'!Q5:Q7)</f>
        <v>6.2426083986676451E-3</v>
      </c>
      <c r="D3">
        <f>AVERAGE('Bottle Results'!U5:U7)</f>
        <v>-18.191964579652574</v>
      </c>
      <c r="E3">
        <f>_xlfn.STDEV.S('Bottle Results'!U5:U7)</f>
        <v>20.80869466222557</v>
      </c>
      <c r="F3">
        <f>AVERAGE('Bottle Results'!W5:W7)</f>
        <v>-0.20166722495183589</v>
      </c>
      <c r="G3">
        <f>_xlfn.STDEV.S('Bottle Results'!W5:W7)</f>
        <v>0.23067501528090892</v>
      </c>
      <c r="H3">
        <f>AVERAGE('Bottle Results'!D5:D7)</f>
        <v>5</v>
      </c>
      <c r="I3">
        <f>_xlfn.STDEV.S('Bottle Results'!D5:D7)</f>
        <v>0</v>
      </c>
    </row>
    <row r="4" spans="1:9" x14ac:dyDescent="0.25">
      <c r="A4">
        <v>10</v>
      </c>
      <c r="B4">
        <f>AVERAGE('Bottle Results'!Q8:Q10)</f>
        <v>5.2359599749640114E-2</v>
      </c>
      <c r="C4">
        <f>_xlfn.STDEV.S('Bottle Results'!Q8:Q10)</f>
        <v>5.7003906421651557E-3</v>
      </c>
      <c r="D4">
        <f>AVERAGE('Bottle Results'!U8:U10)</f>
        <v>5.4280838821606574</v>
      </c>
      <c r="E4">
        <f>_xlfn.STDEV.S('Bottle Results'!U8:U10)</f>
        <v>19.001302140550514</v>
      </c>
      <c r="F4">
        <f>AVERAGE('Bottle Results'!W8:W10)</f>
        <v>3.0162710475767435E-2</v>
      </c>
      <c r="G4">
        <f>_xlfn.STDEV.S('Bottle Results'!W8:W10)</f>
        <v>0.10558620455582746</v>
      </c>
      <c r="H4">
        <f>AVERAGE('Bottle Results'!D8:D10)</f>
        <v>5</v>
      </c>
      <c r="I4">
        <f>_xlfn.STDEV.S('Bottle Results'!D8:D10)</f>
        <v>0</v>
      </c>
    </row>
    <row r="5" spans="1:9" x14ac:dyDescent="0.25">
      <c r="A5">
        <v>50</v>
      </c>
      <c r="B5">
        <f>AVERAGE('Bottle Results'!Q11:Q13)</f>
        <v>0.20040871702034421</v>
      </c>
      <c r="C5">
        <f>_xlfn.STDEV.S('Bottle Results'!Q11:Q13)</f>
        <v>7.5711995273725463E-2</v>
      </c>
      <c r="D5">
        <f>AVERAGE('Bottle Results'!U11:U13)</f>
        <v>232.91034637104772</v>
      </c>
      <c r="E5">
        <f>_xlfn.STDEV.S('Bottle Results'!U11:U13)</f>
        <v>252.37331757908467</v>
      </c>
      <c r="F5">
        <f>AVERAGE('Bottle Results'!W11:W13)</f>
        <v>0.25851943601113264</v>
      </c>
      <c r="G5">
        <f>_xlfn.STDEV.S('Bottle Results'!W11:W13)</f>
        <v>0.28012241079606082</v>
      </c>
      <c r="H5">
        <f>AVERAGE('Bottle Results'!D11:D13)</f>
        <v>5</v>
      </c>
      <c r="I5">
        <f>_xlfn.STDEV.S('Bottle Results'!D11:D13)</f>
        <v>0</v>
      </c>
    </row>
    <row r="6" spans="1:9" x14ac:dyDescent="0.25">
      <c r="A6">
        <v>100</v>
      </c>
      <c r="B6">
        <f>AVERAGE('Bottle Results'!Q14:Q16)</f>
        <v>0.48461522514543365</v>
      </c>
      <c r="C6">
        <f>_xlfn.STDEV.S('Bottle Results'!Q14:Q16)</f>
        <v>6.7959977501042025E-3</v>
      </c>
      <c r="D6">
        <f>AVERAGE('Bottle Results'!U14:U16)</f>
        <v>184.21674665816465</v>
      </c>
      <c r="E6">
        <f>_xlfn.STDEV.S('Bottle Results'!U14:U16)</f>
        <v>22.653325833680704</v>
      </c>
      <c r="F6">
        <f>AVERAGE('Bottle Results'!W14:W16)</f>
        <v>0.10236533765624593</v>
      </c>
      <c r="G6">
        <f>_xlfn.STDEV.S('Bottle Results'!W14:W16)</f>
        <v>1.2587972538157445E-2</v>
      </c>
      <c r="H6">
        <f>AVERAGE('Bottle Results'!D14:D16)</f>
        <v>5</v>
      </c>
      <c r="I6">
        <f>_xlfn.STDEV.S('Bottle Results'!D14:D16)</f>
        <v>0</v>
      </c>
    </row>
    <row r="7" spans="1:9" x14ac:dyDescent="0.25">
      <c r="A7">
        <v>500</v>
      </c>
      <c r="B7">
        <f>AVERAGE('Bottle Results'!Q17:Q20)</f>
        <v>2.3676649545579718</v>
      </c>
      <c r="C7">
        <f>_xlfn.STDEV.S('Bottle Results'!Q17:Q120)</f>
        <v>0.1309641873132579</v>
      </c>
      <c r="D7">
        <f>AVERAGE('Bottle Results'!U17:U20)</f>
        <v>1128.5673945359458</v>
      </c>
      <c r="E7">
        <f>_xlfn.STDEV.S('Bottle Results'!U17:U20)</f>
        <v>413.30751725734325</v>
      </c>
      <c r="F7">
        <f>AVERAGE('Bottle Results'!W17:W20)</f>
        <v>0.12510746358958363</v>
      </c>
      <c r="G7">
        <f>_xlfn.STDEV.S('Bottle Results'!W17:W20)</f>
        <v>4.5817250628471216E-2</v>
      </c>
      <c r="H7">
        <f>AVERAGE('Bottle Results'!D17:D20)</f>
        <v>5</v>
      </c>
      <c r="I7">
        <f>_xlfn.STDEV.S('Bottle Results'!D17:D20)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Count-&gt;Actual Activity</vt:lpstr>
      <vt:lpstr>Calibration data</vt:lpstr>
      <vt:lpstr>Bottle Results</vt:lpstr>
      <vt:lpstr>Average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2016-05-20T15:24:13Z</dcterms:modified>
</cp:coreProperties>
</file>