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SingleSalt\"/>
    </mc:Choice>
  </mc:AlternateContent>
  <bookViews>
    <workbookView xWindow="0" yWindow="0" windowWidth="7470" windowHeight="12285" firstSheet="2" activeTab="5" xr2:uid="{00000000-000D-0000-FFFF-FFFF00000000}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K7" i="8"/>
  <c r="L6" i="8"/>
  <c r="K6" i="8"/>
  <c r="L5" i="8"/>
  <c r="K5" i="8"/>
  <c r="L4" i="8"/>
  <c r="K4" i="8"/>
  <c r="L3" i="8"/>
  <c r="K3" i="8"/>
  <c r="L2" i="8"/>
  <c r="K2" i="8"/>
  <c r="J7" i="8"/>
  <c r="J6" i="8"/>
  <c r="J5" i="8"/>
  <c r="J4" i="8"/>
  <c r="J2" i="8"/>
  <c r="I7" i="8"/>
  <c r="I6" i="8"/>
  <c r="I5" i="8"/>
  <c r="I4" i="8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D10" i="10"/>
  <c r="C10" i="10"/>
  <c r="E10" i="10" s="1"/>
  <c r="H9" i="10"/>
  <c r="F9" i="10"/>
  <c r="G9" i="10" s="1"/>
  <c r="D9" i="10"/>
  <c r="J9" i="10" s="1"/>
  <c r="C9" i="10"/>
  <c r="E9" i="10" s="1"/>
  <c r="E8" i="10"/>
  <c r="D8" i="10"/>
  <c r="J8" i="10" s="1"/>
  <c r="H7" i="10"/>
  <c r="F7" i="10"/>
  <c r="G8" i="10" s="1"/>
  <c r="E7" i="10"/>
  <c r="D7" i="10"/>
  <c r="J7" i="10" s="1"/>
  <c r="H6" i="10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G2" i="10"/>
  <c r="E2" i="10"/>
  <c r="D2" i="10"/>
  <c r="H2" i="10" s="1"/>
  <c r="I2" i="10" s="1"/>
  <c r="G4" i="10" l="1"/>
  <c r="K4" i="10" s="1"/>
  <c r="G5" i="10"/>
  <c r="K5" i="10" s="1"/>
  <c r="K9" i="10"/>
  <c r="I9" i="10"/>
  <c r="G6" i="10"/>
  <c r="K6" i="10" s="1"/>
  <c r="H8" i="10"/>
  <c r="I8" i="10" s="1"/>
  <c r="J2" i="10"/>
  <c r="K2" i="10" s="1"/>
  <c r="G7" i="10"/>
  <c r="I7" i="10" s="1"/>
  <c r="K8" i="10"/>
  <c r="H5" i="10"/>
  <c r="G3" i="10"/>
  <c r="K3" i="10" s="1"/>
  <c r="H4" i="10"/>
  <c r="H3" i="10"/>
  <c r="I4" i="10" l="1"/>
  <c r="I5" i="10"/>
  <c r="I6" i="10"/>
  <c r="I3" i="10"/>
  <c r="K7" i="10"/>
  <c r="K11" i="10" s="1"/>
  <c r="J3" i="8"/>
  <c r="I3" i="8"/>
  <c r="I2" i="8"/>
  <c r="I11" i="10" l="1"/>
  <c r="O3" i="5"/>
  <c r="P3" i="5" s="1"/>
  <c r="O4" i="5"/>
  <c r="P4" i="5" s="1"/>
  <c r="O5" i="5"/>
  <c r="O6" i="5"/>
  <c r="P6" i="5" s="1"/>
  <c r="O7" i="5"/>
  <c r="P7" i="5" s="1"/>
  <c r="O8" i="5"/>
  <c r="O9" i="5"/>
  <c r="O10" i="5"/>
  <c r="P10" i="5" s="1"/>
  <c r="O11" i="5"/>
  <c r="P11" i="5" s="1"/>
  <c r="O12" i="5"/>
  <c r="O13" i="5"/>
  <c r="P13" i="5" s="1"/>
  <c r="O14" i="5"/>
  <c r="P14" i="5" s="1"/>
  <c r="O15" i="5"/>
  <c r="O16" i="5"/>
  <c r="P16" i="5" s="1"/>
  <c r="O17" i="5"/>
  <c r="P17" i="5" s="1"/>
  <c r="O2" i="5"/>
  <c r="P2" i="5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P9" i="5" l="1"/>
  <c r="F5" i="8"/>
  <c r="P8" i="5"/>
  <c r="F4" i="8"/>
  <c r="P5" i="5"/>
  <c r="P15" i="5"/>
  <c r="F7" i="8"/>
  <c r="P12" i="5"/>
  <c r="F6" i="8"/>
  <c r="J17" i="5"/>
  <c r="J12" i="5"/>
  <c r="J11" i="5"/>
  <c r="I10" i="5"/>
  <c r="M10" i="5" s="1"/>
  <c r="F3" i="8"/>
  <c r="F2" i="8"/>
  <c r="J10" i="5"/>
  <c r="J3" i="5"/>
  <c r="I3" i="5"/>
  <c r="M3" i="5" s="1"/>
  <c r="Q3" i="5" s="1"/>
  <c r="J9" i="5"/>
  <c r="I9" i="5"/>
  <c r="I16" i="5"/>
  <c r="M16" i="5" s="1"/>
  <c r="S16" i="5" s="1"/>
  <c r="J16" i="5"/>
  <c r="I8" i="5"/>
  <c r="J8" i="5"/>
  <c r="J15" i="5"/>
  <c r="I15" i="5"/>
  <c r="J7" i="5"/>
  <c r="I7" i="5"/>
  <c r="I14" i="5"/>
  <c r="M14" i="5" s="1"/>
  <c r="J14" i="5"/>
  <c r="J6" i="5"/>
  <c r="I6" i="5"/>
  <c r="M6" i="5" s="1"/>
  <c r="Q6" i="5" s="1"/>
  <c r="J13" i="5"/>
  <c r="I13" i="5"/>
  <c r="M13" i="5" s="1"/>
  <c r="S13" i="5" s="1"/>
  <c r="J5" i="5"/>
  <c r="I5" i="5"/>
  <c r="I4" i="5"/>
  <c r="M4" i="5" s="1"/>
  <c r="Q4" i="5" s="1"/>
  <c r="J4" i="5"/>
  <c r="I17" i="5"/>
  <c r="M17" i="5" s="1"/>
  <c r="I12" i="5"/>
  <c r="I11" i="5"/>
  <c r="M11" i="5" s="1"/>
  <c r="S11" i="5" s="1"/>
  <c r="J2" i="5"/>
  <c r="M15" i="5" l="1"/>
  <c r="N15" i="5" s="1"/>
  <c r="M7" i="8"/>
  <c r="M12" i="5"/>
  <c r="M6" i="8"/>
  <c r="M8" i="5"/>
  <c r="B4" i="8" s="1"/>
  <c r="M4" i="8"/>
  <c r="M5" i="5"/>
  <c r="N5" i="5" s="1"/>
  <c r="M3" i="8"/>
  <c r="M9" i="5"/>
  <c r="Q9" i="5" s="1"/>
  <c r="M5" i="8"/>
  <c r="M7" i="5"/>
  <c r="S7" i="5" s="1"/>
  <c r="C7" i="8"/>
  <c r="B7" i="8"/>
  <c r="Q12" i="5"/>
  <c r="C6" i="8"/>
  <c r="B6" i="8"/>
  <c r="S10" i="5"/>
  <c r="Q10" i="5"/>
  <c r="N10" i="5"/>
  <c r="N4" i="5"/>
  <c r="N14" i="5"/>
  <c r="N16" i="5"/>
  <c r="N8" i="5"/>
  <c r="C4" i="8" s="1"/>
  <c r="N17" i="5"/>
  <c r="N13" i="5"/>
  <c r="N12" i="5"/>
  <c r="N6" i="5"/>
  <c r="N7" i="5"/>
  <c r="N11" i="5"/>
  <c r="N3" i="5"/>
  <c r="S4" i="5"/>
  <c r="S15" i="5"/>
  <c r="Q13" i="5"/>
  <c r="S12" i="5"/>
  <c r="S3" i="5"/>
  <c r="S6" i="5"/>
  <c r="S8" i="5"/>
  <c r="G4" i="8" s="1"/>
  <c r="Q16" i="5"/>
  <c r="S17" i="5"/>
  <c r="Q7" i="5"/>
  <c r="S14" i="5"/>
  <c r="Q17" i="5"/>
  <c r="Q11" i="5"/>
  <c r="Q14" i="5"/>
  <c r="I2" i="5"/>
  <c r="Q8" i="5" l="1"/>
  <c r="D4" i="8" s="1"/>
  <c r="Q15" i="5"/>
  <c r="E7" i="8" s="1"/>
  <c r="N9" i="5"/>
  <c r="S9" i="5"/>
  <c r="H5" i="8" s="1"/>
  <c r="C5" i="8"/>
  <c r="B3" i="8"/>
  <c r="C3" i="8"/>
  <c r="Q5" i="5"/>
  <c r="D3" i="8" s="1"/>
  <c r="G7" i="8"/>
  <c r="H7" i="8"/>
  <c r="S5" i="5"/>
  <c r="H3" i="8" s="1"/>
  <c r="B5" i="8"/>
  <c r="H6" i="8"/>
  <c r="G6" i="8"/>
  <c r="M2" i="5"/>
  <c r="N2" i="5" s="1"/>
  <c r="M2" i="8"/>
  <c r="D7" i="8"/>
  <c r="E6" i="8"/>
  <c r="D6" i="8"/>
  <c r="D5" i="8"/>
  <c r="E5" i="8"/>
  <c r="E3" i="8" l="1"/>
  <c r="G3" i="8"/>
  <c r="G5" i="8"/>
  <c r="S2" i="5"/>
  <c r="G2" i="8" s="1"/>
  <c r="Q2" i="5"/>
  <c r="B2" i="8"/>
  <c r="C2" i="8"/>
</calcChain>
</file>

<file path=xl/sharedStrings.xml><?xml version="1.0" encoding="utf-8"?>
<sst xmlns="http://schemas.openxmlformats.org/spreadsheetml/2006/main" count="345" uniqueCount="132">
  <si>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</si>
  <si>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</si>
  <si>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</si>
  <si>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</si>
  <si>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</si>
  <si>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</si>
  <si>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</si>
  <si>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</si>
  <si>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</si>
  <si>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</si>
  <si>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</si>
  <si>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</si>
  <si>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</si>
  <si>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</si>
  <si>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</si>
  <si>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</si>
  <si>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</si>
  <si>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</si>
  <si>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</si>
  <si>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</si>
  <si>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</si>
  <si>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</si>
  <si>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</si>
  <si>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</si>
  <si>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</si>
  <si>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</si>
  <si>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</si>
  <si>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</si>
  <si>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</si>
  <si>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</si>
  <si>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</si>
  <si>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</si>
  <si>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</si>
  <si>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</si>
  <si>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</si>
  <si>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</si>
  <si>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</si>
  <si>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</si>
  <si>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</si>
  <si>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</si>
  <si>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</si>
  <si>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</si>
  <si>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</si>
  <si>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</si>
  <si>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</si>
  <si>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</si>
  <si>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</si>
  <si>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</si>
  <si>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</si>
  <si>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</si>
  <si>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</si>
  <si>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</si>
  <si>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</si>
  <si>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</si>
  <si>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</si>
  <si>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</si>
  <si>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</si>
  <si>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</si>
  <si>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</si>
  <si>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</si>
  <si>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</si>
  <si>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</si>
  <si>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</si>
  <si>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</si>
  <si>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</si>
  <si>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</si>
  <si>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</si>
  <si>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</si>
  <si>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</si>
  <si>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</si>
  <si>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</si>
  <si>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</si>
  <si>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</si>
  <si>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</si>
  <si>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</si>
  <si>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</si>
  <si>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</si>
  <si>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</si>
  <si>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</si>
  <si>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</si>
  <si>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</si>
  <si>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</si>
  <si>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</si>
  <si>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</si>
  <si>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</si>
  <si>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</si>
  <si>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</si>
  <si>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</si>
  <si>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</si>
  <si>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</si>
  <si>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</si>
  <si>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</si>
  <si>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</si>
  <si>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</si>
  <si>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</si>
  <si>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</si>
  <si>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</si>
  <si>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</si>
  <si>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</si>
  <si>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</si>
  <si>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</si>
  <si>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</si>
  <si>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</si>
  <si>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</si>
  <si>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MinMass (g)</t>
  </si>
  <si>
    <t>sMinMass (g)</t>
  </si>
  <si>
    <t>Ncount</t>
  </si>
  <si>
    <t>7/11-7/14/2017</t>
  </si>
  <si>
    <t>Pyrite</t>
  </si>
  <si>
    <t>RaStock6</t>
  </si>
  <si>
    <t>RaGlassKClAnoxic_1A</t>
  </si>
  <si>
    <t>RaGlassKClAnoxic_1B</t>
  </si>
  <si>
    <t>RaGlassKClAnoxic_1C</t>
  </si>
  <si>
    <t>RaPYRKCl_1A</t>
  </si>
  <si>
    <t>RaPYRKCl_1B</t>
  </si>
  <si>
    <t>RaPYRKCl_1C</t>
  </si>
  <si>
    <t>RaPYRNaCl_1A</t>
  </si>
  <si>
    <t>RaPYRMgCl2_1A</t>
  </si>
  <si>
    <t>RaPYRMgCl2_1B</t>
  </si>
  <si>
    <t>RaPYRMgCl2_1C</t>
  </si>
  <si>
    <t>RaPYRCaCl2_1A</t>
  </si>
  <si>
    <t>RaPYRCaCl2_1B</t>
  </si>
  <si>
    <t>RaPYRCaCl2_1C</t>
  </si>
  <si>
    <t>RaPYRSrCl2_1A</t>
  </si>
  <si>
    <t>RaPYRSrCl2_1B</t>
  </si>
  <si>
    <t>RaPYRSrCl2_1C</t>
  </si>
  <si>
    <t>RaGlassKClAnoxic_1</t>
  </si>
  <si>
    <t>RaPYRKCl_1</t>
  </si>
  <si>
    <t>RaPYRNaCl_1</t>
  </si>
  <si>
    <t>RaPYRMgCl2_1</t>
  </si>
  <si>
    <t>RaPYRCaCl2_1</t>
  </si>
  <si>
    <t>RaPYRSrCl2_1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</si>
</sst>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5-474C-9BDA-0D59EB03B6D7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5-474C-9BDA-0D59EB03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01656"/>
        <c:axId val="189402048"/>
      </c:scatterChart>
      <c:valAx>
        <c:axId val="18940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02048"/>
        <c:crosses val="autoZero"/>
        <c:crossBetween val="midCat"/>
      </c:valAx>
      <c:valAx>
        <c:axId val="18940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01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9-4F82-A38F-CDFB95362FBC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9-4F82-A38F-CDFB95362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5384"/>
        <c:axId val="193317736"/>
      </c:scatterChart>
      <c:valAx>
        <c:axId val="19331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17736"/>
        <c:crosses val="autoZero"/>
        <c:crossBetween val="midCat"/>
      </c:valAx>
      <c:valAx>
        <c:axId val="193317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15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ropbox%20(Personal)/work/MIT%20Graduate%20Work/Research/Standard%20Chemical%20Info/Radium_Stock/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 t="s">
        <v>107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108</v>
      </c>
    </row>
    <row r="5" spans="1:5" x14ac:dyDescent="0.25">
      <c r="A5" t="s">
        <v>22</v>
      </c>
      <c r="B5" t="s">
        <v>109</v>
      </c>
    </row>
    <row r="6" spans="1:5" x14ac:dyDescent="0.25">
      <c r="A6" t="s">
        <v>6</v>
      </c>
      <c r="B6">
        <v>144.6489947726719</v>
      </c>
      <c r="C6">
        <v>0.15745067498955981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9"/>
  <sheetViews>
    <sheetView topLeftCell="A100" workbookViewId="0">
      <selection activeCell="H115" sqref="H115"/>
    </sheetView>
  </sheetViews>
  <sheetFormatPr defaultRowHeight="15" x14ac:dyDescent="0.25"/>
  <cols>
    <col min="1" max="1" width="14.85546875" bestFit="1" customWidth="1"/>
    <col min="2" max="2" width="20.140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42961.544444444444</v>
      </c>
      <c r="B2" t="s">
        <v>110</v>
      </c>
      <c r="C2">
        <v>2949.8</v>
      </c>
      <c r="D2">
        <v>1.1599999999999999</v>
      </c>
      <c r="E2">
        <v>0</v>
      </c>
      <c r="F2">
        <v>436.12</v>
      </c>
    </row>
    <row r="3" spans="1:6" x14ac:dyDescent="0.25">
      <c r="A3" s="16">
        <v>42961.544444444444</v>
      </c>
      <c r="B3" t="s">
        <v>111</v>
      </c>
      <c r="C3">
        <v>3015.5</v>
      </c>
      <c r="D3">
        <v>1.1499999999999999</v>
      </c>
      <c r="E3">
        <v>0</v>
      </c>
      <c r="F3">
        <v>446.77</v>
      </c>
    </row>
    <row r="4" spans="1:6" x14ac:dyDescent="0.25">
      <c r="A4" s="16">
        <v>42961.544444444444</v>
      </c>
      <c r="B4" t="s">
        <v>112</v>
      </c>
      <c r="C4">
        <v>3214</v>
      </c>
      <c r="D4">
        <v>1.1200000000000001</v>
      </c>
      <c r="E4">
        <v>0</v>
      </c>
      <c r="F4">
        <v>457.4</v>
      </c>
    </row>
    <row r="5" spans="1:6" x14ac:dyDescent="0.25">
      <c r="A5" s="16">
        <v>42961.544444444444</v>
      </c>
      <c r="B5" t="s">
        <v>113</v>
      </c>
      <c r="C5">
        <v>2968.6</v>
      </c>
      <c r="D5">
        <v>1.1599999999999999</v>
      </c>
      <c r="E5">
        <v>0</v>
      </c>
      <c r="F5">
        <v>468.05</v>
      </c>
    </row>
    <row r="6" spans="1:6" x14ac:dyDescent="0.25">
      <c r="A6" s="16">
        <v>42961.544444444444</v>
      </c>
      <c r="B6" t="s">
        <v>114</v>
      </c>
      <c r="C6">
        <v>2939.8</v>
      </c>
      <c r="D6">
        <v>1.17</v>
      </c>
      <c r="E6">
        <v>0</v>
      </c>
      <c r="F6">
        <v>478.68</v>
      </c>
    </row>
    <row r="7" spans="1:6" x14ac:dyDescent="0.25">
      <c r="A7" s="16">
        <v>42961.544444444444</v>
      </c>
      <c r="B7" t="s">
        <v>115</v>
      </c>
      <c r="C7">
        <v>2896.4</v>
      </c>
      <c r="D7">
        <v>1.18</v>
      </c>
      <c r="E7">
        <v>0</v>
      </c>
      <c r="F7">
        <v>489.32</v>
      </c>
    </row>
    <row r="8" spans="1:6" x14ac:dyDescent="0.25">
      <c r="A8" s="16">
        <v>42961.544444444444</v>
      </c>
      <c r="B8" t="s">
        <v>116</v>
      </c>
      <c r="C8">
        <v>2560.4</v>
      </c>
      <c r="D8">
        <v>1.25</v>
      </c>
      <c r="E8">
        <v>0</v>
      </c>
      <c r="F8">
        <v>499.95</v>
      </c>
    </row>
    <row r="9" spans="1:6" x14ac:dyDescent="0.25">
      <c r="A9" s="16">
        <v>42961.544444444444</v>
      </c>
      <c r="B9" t="s">
        <v>117</v>
      </c>
      <c r="C9">
        <v>2779.1</v>
      </c>
      <c r="D9">
        <v>1.2</v>
      </c>
      <c r="E9">
        <v>0</v>
      </c>
      <c r="F9">
        <v>510.58</v>
      </c>
    </row>
    <row r="10" spans="1:6" x14ac:dyDescent="0.25">
      <c r="A10" s="16">
        <v>42961.544444444444</v>
      </c>
      <c r="B10" t="s">
        <v>118</v>
      </c>
      <c r="C10">
        <v>2892.6</v>
      </c>
      <c r="D10">
        <v>1.18</v>
      </c>
      <c r="E10">
        <v>0</v>
      </c>
      <c r="F10">
        <v>521.33000000000004</v>
      </c>
    </row>
    <row r="11" spans="1:6" x14ac:dyDescent="0.25">
      <c r="A11" s="16">
        <v>42961.544444444444</v>
      </c>
      <c r="B11" t="s">
        <v>119</v>
      </c>
      <c r="C11">
        <v>2779</v>
      </c>
      <c r="D11">
        <v>1.2</v>
      </c>
      <c r="E11">
        <v>0</v>
      </c>
      <c r="F11">
        <v>531.97</v>
      </c>
    </row>
    <row r="12" spans="1:6" x14ac:dyDescent="0.25">
      <c r="A12" s="16">
        <v>42961.544444444444</v>
      </c>
      <c r="B12" t="s">
        <v>120</v>
      </c>
      <c r="C12">
        <v>2948.1</v>
      </c>
      <c r="D12">
        <v>1.1599999999999999</v>
      </c>
      <c r="E12">
        <v>0</v>
      </c>
      <c r="F12">
        <v>542.62</v>
      </c>
    </row>
    <row r="13" spans="1:6" x14ac:dyDescent="0.25">
      <c r="A13" s="16">
        <v>42961.544444444444</v>
      </c>
      <c r="B13" t="s">
        <v>121</v>
      </c>
      <c r="C13">
        <v>2927.4</v>
      </c>
      <c r="D13">
        <v>1.17</v>
      </c>
      <c r="E13">
        <v>0</v>
      </c>
      <c r="F13">
        <v>553.25</v>
      </c>
    </row>
    <row r="14" spans="1:6" x14ac:dyDescent="0.25">
      <c r="A14" s="16">
        <v>42961.544444444444</v>
      </c>
      <c r="B14" t="s">
        <v>122</v>
      </c>
      <c r="C14">
        <v>3006</v>
      </c>
      <c r="D14">
        <v>1.1499999999999999</v>
      </c>
      <c r="E14">
        <v>0</v>
      </c>
      <c r="F14">
        <v>563.9</v>
      </c>
    </row>
    <row r="15" spans="1:6" x14ac:dyDescent="0.25">
      <c r="A15" s="16">
        <v>42961.544444444444</v>
      </c>
      <c r="B15" t="s">
        <v>123</v>
      </c>
      <c r="C15">
        <v>2852.7</v>
      </c>
      <c r="D15">
        <v>1.18</v>
      </c>
      <c r="E15">
        <v>0</v>
      </c>
      <c r="F15">
        <v>574.53</v>
      </c>
    </row>
    <row r="16" spans="1:6" x14ac:dyDescent="0.25">
      <c r="A16" s="16">
        <v>42961.544444444444</v>
      </c>
      <c r="B16" t="s">
        <v>124</v>
      </c>
      <c r="C16">
        <v>2819.9</v>
      </c>
      <c r="D16">
        <v>1.19</v>
      </c>
      <c r="E16">
        <v>0</v>
      </c>
      <c r="F16">
        <v>585.17999999999995</v>
      </c>
    </row>
    <row r="17" spans="1:6" x14ac:dyDescent="0.25">
      <c r="A17" s="16">
        <v>42961.544444444444</v>
      </c>
      <c r="B17" t="s">
        <v>125</v>
      </c>
      <c r="C17">
        <v>2879</v>
      </c>
      <c r="D17">
        <v>1.18</v>
      </c>
      <c r="E17">
        <v>0</v>
      </c>
      <c r="F17">
        <v>595.80999999999995</v>
      </c>
    </row>
    <row r="18" spans="1:6" x14ac:dyDescent="0.25">
      <c r="A18" s="16">
        <v>42964.332638888889</v>
      </c>
      <c r="B18" t="s">
        <v>110</v>
      </c>
      <c r="C18">
        <v>2891</v>
      </c>
      <c r="D18">
        <v>1.18</v>
      </c>
      <c r="E18">
        <v>0</v>
      </c>
      <c r="F18">
        <v>436.15</v>
      </c>
    </row>
    <row r="19" spans="1:6" x14ac:dyDescent="0.25">
      <c r="A19" s="16">
        <v>42964.332638888889</v>
      </c>
      <c r="B19" t="s">
        <v>111</v>
      </c>
      <c r="C19">
        <v>2955.6</v>
      </c>
      <c r="D19">
        <v>1.1599999999999999</v>
      </c>
      <c r="E19">
        <v>0</v>
      </c>
      <c r="F19">
        <v>446.78</v>
      </c>
    </row>
    <row r="20" spans="1:6" x14ac:dyDescent="0.25">
      <c r="A20" s="16">
        <v>42964.332638888889</v>
      </c>
      <c r="B20" t="s">
        <v>112</v>
      </c>
      <c r="C20">
        <v>3142.6</v>
      </c>
      <c r="D20">
        <v>1.1299999999999999</v>
      </c>
      <c r="E20">
        <v>0</v>
      </c>
      <c r="F20">
        <v>457.42</v>
      </c>
    </row>
    <row r="21" spans="1:6" x14ac:dyDescent="0.25">
      <c r="A21" s="16">
        <v>42964.332638888889</v>
      </c>
      <c r="B21" t="s">
        <v>113</v>
      </c>
      <c r="C21">
        <v>2981.7</v>
      </c>
      <c r="D21">
        <v>1.1599999999999999</v>
      </c>
      <c r="E21">
        <v>0</v>
      </c>
      <c r="F21">
        <v>468.07</v>
      </c>
    </row>
    <row r="22" spans="1:6" x14ac:dyDescent="0.25">
      <c r="A22" s="16">
        <v>42964.332638888889</v>
      </c>
      <c r="B22" t="s">
        <v>114</v>
      </c>
      <c r="C22">
        <v>2919</v>
      </c>
      <c r="D22">
        <v>1.17</v>
      </c>
      <c r="E22">
        <v>0</v>
      </c>
      <c r="F22">
        <v>478.7</v>
      </c>
    </row>
    <row r="23" spans="1:6" x14ac:dyDescent="0.25">
      <c r="A23" s="16">
        <v>42964.332638888889</v>
      </c>
      <c r="B23" t="s">
        <v>115</v>
      </c>
      <c r="C23">
        <v>2845.6</v>
      </c>
      <c r="D23">
        <v>1.19</v>
      </c>
      <c r="E23">
        <v>0</v>
      </c>
      <c r="F23">
        <v>489.35</v>
      </c>
    </row>
    <row r="24" spans="1:6" x14ac:dyDescent="0.25">
      <c r="A24" s="16">
        <v>42964.332638888889</v>
      </c>
      <c r="B24" t="s">
        <v>116</v>
      </c>
      <c r="C24">
        <v>2558.9</v>
      </c>
      <c r="D24">
        <v>1.25</v>
      </c>
      <c r="E24">
        <v>0</v>
      </c>
      <c r="F24">
        <v>499.98</v>
      </c>
    </row>
    <row r="25" spans="1:6" x14ac:dyDescent="0.25">
      <c r="A25" s="16">
        <v>42964.332638888889</v>
      </c>
      <c r="B25" t="s">
        <v>117</v>
      </c>
      <c r="C25">
        <v>2762.9</v>
      </c>
      <c r="D25">
        <v>1.2</v>
      </c>
      <c r="E25">
        <v>0</v>
      </c>
      <c r="F25">
        <v>510.62</v>
      </c>
    </row>
    <row r="26" spans="1:6" x14ac:dyDescent="0.25">
      <c r="A26" s="16">
        <v>42964.332638888889</v>
      </c>
      <c r="B26" t="s">
        <v>118</v>
      </c>
      <c r="C26">
        <v>2944.9</v>
      </c>
      <c r="D26">
        <v>1.17</v>
      </c>
      <c r="E26">
        <v>0</v>
      </c>
      <c r="F26">
        <v>521.35</v>
      </c>
    </row>
    <row r="27" spans="1:6" x14ac:dyDescent="0.25">
      <c r="A27" s="16">
        <v>42964.332638888889</v>
      </c>
      <c r="B27" t="s">
        <v>119</v>
      </c>
      <c r="C27">
        <v>2749.7</v>
      </c>
      <c r="D27">
        <v>1.21</v>
      </c>
      <c r="E27">
        <v>0</v>
      </c>
      <c r="F27">
        <v>532</v>
      </c>
    </row>
    <row r="28" spans="1:6" x14ac:dyDescent="0.25">
      <c r="A28" s="16">
        <v>42964.332638888889</v>
      </c>
      <c r="B28" t="s">
        <v>120</v>
      </c>
      <c r="C28">
        <v>2835.9</v>
      </c>
      <c r="D28">
        <v>1.19</v>
      </c>
      <c r="E28">
        <v>0</v>
      </c>
      <c r="F28">
        <v>542.63</v>
      </c>
    </row>
    <row r="29" spans="1:6" x14ac:dyDescent="0.25">
      <c r="A29" s="16">
        <v>42964.332638888889</v>
      </c>
      <c r="B29" t="s">
        <v>121</v>
      </c>
      <c r="C29">
        <v>2851.7</v>
      </c>
      <c r="D29">
        <v>1.18</v>
      </c>
      <c r="E29">
        <v>0</v>
      </c>
      <c r="F29">
        <v>553.28</v>
      </c>
    </row>
    <row r="30" spans="1:6" x14ac:dyDescent="0.25">
      <c r="A30" s="16">
        <v>42964.332638888889</v>
      </c>
      <c r="B30" t="s">
        <v>122</v>
      </c>
      <c r="C30">
        <v>2945.3</v>
      </c>
      <c r="D30">
        <v>1.17</v>
      </c>
      <c r="E30">
        <v>0</v>
      </c>
      <c r="F30">
        <v>563.91999999999996</v>
      </c>
    </row>
    <row r="31" spans="1:6" x14ac:dyDescent="0.25">
      <c r="A31" s="16">
        <v>42964.332638888889</v>
      </c>
      <c r="B31" t="s">
        <v>123</v>
      </c>
      <c r="C31">
        <v>2797.8</v>
      </c>
      <c r="D31">
        <v>1.2</v>
      </c>
      <c r="E31">
        <v>0</v>
      </c>
      <c r="F31">
        <v>574.57000000000005</v>
      </c>
    </row>
    <row r="32" spans="1:6" x14ac:dyDescent="0.25">
      <c r="A32" s="16">
        <v>42964.332638888889</v>
      </c>
      <c r="B32" t="s">
        <v>124</v>
      </c>
      <c r="C32">
        <v>2775.3</v>
      </c>
      <c r="D32">
        <v>1.2</v>
      </c>
      <c r="E32">
        <v>0</v>
      </c>
      <c r="F32">
        <v>585.20000000000005</v>
      </c>
    </row>
    <row r="33" spans="1:6" x14ac:dyDescent="0.25">
      <c r="A33" s="16">
        <v>42964.332638888889</v>
      </c>
      <c r="B33" t="s">
        <v>125</v>
      </c>
      <c r="C33">
        <v>2871.5</v>
      </c>
      <c r="D33">
        <v>1.18</v>
      </c>
      <c r="E33">
        <v>0</v>
      </c>
      <c r="F33">
        <v>595.85</v>
      </c>
    </row>
    <row r="34" spans="1:6" x14ac:dyDescent="0.25">
      <c r="A34" s="16">
        <v>42965.352083333331</v>
      </c>
      <c r="B34" t="s">
        <v>110</v>
      </c>
      <c r="C34">
        <v>2931.5</v>
      </c>
      <c r="D34">
        <v>1.17</v>
      </c>
      <c r="E34">
        <v>0</v>
      </c>
      <c r="F34">
        <v>106.25</v>
      </c>
    </row>
    <row r="35" spans="1:6" x14ac:dyDescent="0.25">
      <c r="A35" s="16">
        <v>42965.352083333331</v>
      </c>
      <c r="B35" t="s">
        <v>111</v>
      </c>
      <c r="C35">
        <v>2975</v>
      </c>
      <c r="D35">
        <v>1.1599999999999999</v>
      </c>
      <c r="E35">
        <v>0</v>
      </c>
      <c r="F35">
        <v>116.88</v>
      </c>
    </row>
    <row r="36" spans="1:6" x14ac:dyDescent="0.25">
      <c r="A36" s="16">
        <v>42965.352083333331</v>
      </c>
      <c r="B36" t="s">
        <v>112</v>
      </c>
      <c r="C36">
        <v>3153.2</v>
      </c>
      <c r="D36">
        <v>1.1299999999999999</v>
      </c>
      <c r="E36">
        <v>0</v>
      </c>
      <c r="F36">
        <v>127.53</v>
      </c>
    </row>
    <row r="37" spans="1:6" x14ac:dyDescent="0.25">
      <c r="A37" s="16">
        <v>42965.352083333331</v>
      </c>
      <c r="B37" t="s">
        <v>113</v>
      </c>
      <c r="C37">
        <v>2950.9</v>
      </c>
      <c r="D37">
        <v>1.1599999999999999</v>
      </c>
      <c r="E37">
        <v>0</v>
      </c>
      <c r="F37">
        <v>138.26</v>
      </c>
    </row>
    <row r="38" spans="1:6" x14ac:dyDescent="0.25">
      <c r="A38" s="16">
        <v>42965.352083333331</v>
      </c>
      <c r="B38" t="s">
        <v>114</v>
      </c>
      <c r="C38">
        <v>2924.9</v>
      </c>
      <c r="D38">
        <v>1.17</v>
      </c>
      <c r="E38">
        <v>0</v>
      </c>
      <c r="F38">
        <v>148.9</v>
      </c>
    </row>
    <row r="39" spans="1:6" x14ac:dyDescent="0.25">
      <c r="A39" s="16">
        <v>42965.352083333331</v>
      </c>
      <c r="B39" t="s">
        <v>115</v>
      </c>
      <c r="C39">
        <v>2843.1</v>
      </c>
      <c r="D39">
        <v>1.19</v>
      </c>
      <c r="E39">
        <v>0</v>
      </c>
      <c r="F39">
        <v>159.53</v>
      </c>
    </row>
    <row r="40" spans="1:6" x14ac:dyDescent="0.25">
      <c r="A40" s="16">
        <v>42965.352083333331</v>
      </c>
      <c r="B40" t="s">
        <v>116</v>
      </c>
      <c r="C40">
        <v>2528.5</v>
      </c>
      <c r="D40">
        <v>1.26</v>
      </c>
      <c r="E40">
        <v>0</v>
      </c>
      <c r="F40">
        <v>170.18</v>
      </c>
    </row>
    <row r="41" spans="1:6" x14ac:dyDescent="0.25">
      <c r="A41" s="16">
        <v>42965.352083333331</v>
      </c>
      <c r="B41" t="s">
        <v>117</v>
      </c>
      <c r="C41">
        <v>2673.1</v>
      </c>
      <c r="D41">
        <v>1.22</v>
      </c>
      <c r="E41">
        <v>0</v>
      </c>
      <c r="F41">
        <v>180.81</v>
      </c>
    </row>
    <row r="42" spans="1:6" x14ac:dyDescent="0.25">
      <c r="A42" s="16">
        <v>42965.352083333331</v>
      </c>
      <c r="B42" t="s">
        <v>118</v>
      </c>
      <c r="C42">
        <v>2911.4</v>
      </c>
      <c r="D42">
        <v>1.17</v>
      </c>
      <c r="E42">
        <v>0</v>
      </c>
      <c r="F42">
        <v>191.45</v>
      </c>
    </row>
    <row r="43" spans="1:6" x14ac:dyDescent="0.25">
      <c r="A43" s="16">
        <v>42965.352083333331</v>
      </c>
      <c r="B43" t="s">
        <v>119</v>
      </c>
      <c r="C43">
        <v>2765.5</v>
      </c>
      <c r="D43">
        <v>1.2</v>
      </c>
      <c r="E43">
        <v>0</v>
      </c>
      <c r="F43">
        <v>202.08</v>
      </c>
    </row>
    <row r="44" spans="1:6" x14ac:dyDescent="0.25">
      <c r="A44" s="16">
        <v>42965.352083333331</v>
      </c>
      <c r="B44" t="s">
        <v>120</v>
      </c>
      <c r="C44">
        <v>2892.9</v>
      </c>
      <c r="D44">
        <v>1.18</v>
      </c>
      <c r="E44">
        <v>0</v>
      </c>
      <c r="F44">
        <v>212.72</v>
      </c>
    </row>
    <row r="45" spans="1:6" x14ac:dyDescent="0.25">
      <c r="A45" s="16">
        <v>42965.352083333331</v>
      </c>
      <c r="B45" t="s">
        <v>121</v>
      </c>
      <c r="C45">
        <v>2876.8</v>
      </c>
      <c r="D45">
        <v>1.18</v>
      </c>
      <c r="E45">
        <v>0</v>
      </c>
      <c r="F45">
        <v>223.36</v>
      </c>
    </row>
    <row r="46" spans="1:6" x14ac:dyDescent="0.25">
      <c r="A46" s="16">
        <v>42965.352083333331</v>
      </c>
      <c r="B46" t="s">
        <v>122</v>
      </c>
      <c r="C46">
        <v>2932.1</v>
      </c>
      <c r="D46">
        <v>1.17</v>
      </c>
      <c r="E46">
        <v>0</v>
      </c>
      <c r="F46">
        <v>234</v>
      </c>
    </row>
    <row r="47" spans="1:6" x14ac:dyDescent="0.25">
      <c r="A47" s="16">
        <v>42965.352083333331</v>
      </c>
      <c r="B47" t="s">
        <v>123</v>
      </c>
      <c r="C47">
        <v>2847.4</v>
      </c>
      <c r="D47">
        <v>1.19</v>
      </c>
      <c r="E47">
        <v>0</v>
      </c>
      <c r="F47">
        <v>244.63</v>
      </c>
    </row>
    <row r="48" spans="1:6" x14ac:dyDescent="0.25">
      <c r="A48" s="16">
        <v>42965.352083333331</v>
      </c>
      <c r="B48" t="s">
        <v>124</v>
      </c>
      <c r="C48">
        <v>2834.1</v>
      </c>
      <c r="D48">
        <v>1.19</v>
      </c>
      <c r="E48">
        <v>0</v>
      </c>
      <c r="F48">
        <v>255.27</v>
      </c>
    </row>
    <row r="49" spans="1:6" x14ac:dyDescent="0.25">
      <c r="A49" s="16">
        <v>42965.352083333331</v>
      </c>
      <c r="B49" t="s">
        <v>125</v>
      </c>
      <c r="C49">
        <v>2882.8</v>
      </c>
      <c r="D49">
        <v>1.18</v>
      </c>
      <c r="E49">
        <v>0</v>
      </c>
      <c r="F49">
        <v>266.02</v>
      </c>
    </row>
    <row r="50" spans="1:6" x14ac:dyDescent="0.25">
      <c r="A50" s="16">
        <v>42968.563888888886</v>
      </c>
      <c r="B50" t="s">
        <v>110</v>
      </c>
      <c r="C50">
        <v>2888.9</v>
      </c>
      <c r="D50">
        <v>1.18</v>
      </c>
      <c r="E50">
        <v>0</v>
      </c>
      <c r="F50">
        <v>106.16</v>
      </c>
    </row>
    <row r="51" spans="1:6" x14ac:dyDescent="0.25">
      <c r="A51" s="16">
        <v>42968.563888888886</v>
      </c>
      <c r="B51" t="s">
        <v>111</v>
      </c>
      <c r="C51">
        <v>2947.7</v>
      </c>
      <c r="D51">
        <v>1.1599999999999999</v>
      </c>
      <c r="E51">
        <v>0</v>
      </c>
      <c r="F51">
        <v>116.79</v>
      </c>
    </row>
    <row r="52" spans="1:6" x14ac:dyDescent="0.25">
      <c r="A52" s="16">
        <v>42968.563888888886</v>
      </c>
      <c r="B52" t="s">
        <v>112</v>
      </c>
      <c r="C52">
        <v>3159.1</v>
      </c>
      <c r="D52">
        <v>1.1299999999999999</v>
      </c>
      <c r="E52">
        <v>0</v>
      </c>
      <c r="F52">
        <v>127.43</v>
      </c>
    </row>
    <row r="53" spans="1:6" x14ac:dyDescent="0.25">
      <c r="A53" s="16">
        <v>42968.563888888886</v>
      </c>
      <c r="B53" t="s">
        <v>113</v>
      </c>
      <c r="C53">
        <v>3004.4</v>
      </c>
      <c r="D53">
        <v>1.1499999999999999</v>
      </c>
      <c r="E53">
        <v>0</v>
      </c>
      <c r="F53">
        <v>138.16999999999999</v>
      </c>
    </row>
    <row r="54" spans="1:6" x14ac:dyDescent="0.25">
      <c r="A54" s="16">
        <v>42968.563888888886</v>
      </c>
      <c r="B54" t="s">
        <v>114</v>
      </c>
      <c r="C54">
        <v>2912</v>
      </c>
      <c r="D54">
        <v>1.17</v>
      </c>
      <c r="E54">
        <v>0</v>
      </c>
      <c r="F54">
        <v>148.80000000000001</v>
      </c>
    </row>
    <row r="55" spans="1:6" x14ac:dyDescent="0.25">
      <c r="A55" s="16">
        <v>42968.563888888886</v>
      </c>
      <c r="B55" t="s">
        <v>115</v>
      </c>
      <c r="C55">
        <v>2784.2</v>
      </c>
      <c r="D55">
        <v>1.2</v>
      </c>
      <c r="E55">
        <v>0</v>
      </c>
      <c r="F55">
        <v>159.43</v>
      </c>
    </row>
    <row r="56" spans="1:6" x14ac:dyDescent="0.25">
      <c r="A56" s="16">
        <v>42968.563888888886</v>
      </c>
      <c r="B56" t="s">
        <v>116</v>
      </c>
      <c r="C56">
        <v>2508</v>
      </c>
      <c r="D56">
        <v>1.26</v>
      </c>
      <c r="E56">
        <v>0</v>
      </c>
      <c r="F56">
        <v>170.07</v>
      </c>
    </row>
    <row r="57" spans="1:6" x14ac:dyDescent="0.25">
      <c r="A57" s="16">
        <v>42968.563888888886</v>
      </c>
      <c r="B57" t="s">
        <v>117</v>
      </c>
      <c r="C57">
        <v>2721</v>
      </c>
      <c r="D57">
        <v>1.21</v>
      </c>
      <c r="E57">
        <v>0</v>
      </c>
      <c r="F57">
        <v>180.71</v>
      </c>
    </row>
    <row r="58" spans="1:6" x14ac:dyDescent="0.25">
      <c r="A58" s="16">
        <v>42968.563888888886</v>
      </c>
      <c r="B58" t="s">
        <v>118</v>
      </c>
      <c r="C58">
        <v>2858</v>
      </c>
      <c r="D58">
        <v>1.18</v>
      </c>
      <c r="E58">
        <v>0</v>
      </c>
      <c r="F58">
        <v>191.35</v>
      </c>
    </row>
    <row r="59" spans="1:6" x14ac:dyDescent="0.25">
      <c r="A59" s="16">
        <v>42968.563888888886</v>
      </c>
      <c r="B59" t="s">
        <v>119</v>
      </c>
      <c r="C59">
        <v>2689.4</v>
      </c>
      <c r="D59">
        <v>1.22</v>
      </c>
      <c r="E59">
        <v>0</v>
      </c>
      <c r="F59">
        <v>201.98</v>
      </c>
    </row>
    <row r="60" spans="1:6" x14ac:dyDescent="0.25">
      <c r="A60" s="16">
        <v>42968.563888888886</v>
      </c>
      <c r="B60" t="s">
        <v>120</v>
      </c>
      <c r="C60">
        <v>2872.7</v>
      </c>
      <c r="D60">
        <v>1.18</v>
      </c>
      <c r="E60">
        <v>0</v>
      </c>
      <c r="F60">
        <v>212.61</v>
      </c>
    </row>
    <row r="61" spans="1:6" x14ac:dyDescent="0.25">
      <c r="A61" s="16">
        <v>42968.563888888886</v>
      </c>
      <c r="B61" t="s">
        <v>121</v>
      </c>
      <c r="C61">
        <v>2897.2</v>
      </c>
      <c r="D61">
        <v>1.18</v>
      </c>
      <c r="E61">
        <v>0</v>
      </c>
      <c r="F61">
        <v>223.25</v>
      </c>
    </row>
    <row r="62" spans="1:6" x14ac:dyDescent="0.25">
      <c r="A62" s="16">
        <v>42968.563888888886</v>
      </c>
      <c r="B62" t="s">
        <v>122</v>
      </c>
      <c r="C62">
        <v>2960.7</v>
      </c>
      <c r="D62">
        <v>1.1599999999999999</v>
      </c>
      <c r="E62">
        <v>0</v>
      </c>
      <c r="F62">
        <v>233.88</v>
      </c>
    </row>
    <row r="63" spans="1:6" x14ac:dyDescent="0.25">
      <c r="A63" s="16">
        <v>42968.563888888886</v>
      </c>
      <c r="B63" t="s">
        <v>123</v>
      </c>
      <c r="C63">
        <v>2828.9</v>
      </c>
      <c r="D63">
        <v>1.19</v>
      </c>
      <c r="E63">
        <v>0</v>
      </c>
      <c r="F63">
        <v>244.52</v>
      </c>
    </row>
    <row r="64" spans="1:6" x14ac:dyDescent="0.25">
      <c r="A64" s="16">
        <v>42968.563888888886</v>
      </c>
      <c r="B64" t="s">
        <v>124</v>
      </c>
      <c r="C64">
        <v>2762.2</v>
      </c>
      <c r="D64">
        <v>1.2</v>
      </c>
      <c r="E64">
        <v>0</v>
      </c>
      <c r="F64">
        <v>255.15</v>
      </c>
    </row>
    <row r="65" spans="1:6" x14ac:dyDescent="0.25">
      <c r="A65" s="16">
        <v>42968.563888888886</v>
      </c>
      <c r="B65" t="s">
        <v>125</v>
      </c>
      <c r="C65">
        <v>2898</v>
      </c>
      <c r="D65">
        <v>1.17</v>
      </c>
      <c r="E65">
        <v>0</v>
      </c>
      <c r="F65">
        <v>265.89999999999998</v>
      </c>
    </row>
    <row r="66" spans="1:6" x14ac:dyDescent="0.25">
      <c r="A66" s="16">
        <v>42971.362500000003</v>
      </c>
      <c r="B66" t="s">
        <v>110</v>
      </c>
      <c r="C66">
        <v>2904.9</v>
      </c>
      <c r="D66">
        <v>1.17</v>
      </c>
      <c r="E66">
        <v>0</v>
      </c>
      <c r="F66">
        <v>106.47</v>
      </c>
    </row>
    <row r="67" spans="1:6" x14ac:dyDescent="0.25">
      <c r="A67" s="16">
        <v>42971.362500000003</v>
      </c>
      <c r="B67" t="s">
        <v>111</v>
      </c>
      <c r="C67">
        <v>2951.6</v>
      </c>
      <c r="D67">
        <v>1.1599999999999999</v>
      </c>
      <c r="E67">
        <v>0</v>
      </c>
      <c r="F67">
        <v>117.1</v>
      </c>
    </row>
    <row r="68" spans="1:6" x14ac:dyDescent="0.25">
      <c r="A68" s="16">
        <v>42971.362500000003</v>
      </c>
      <c r="B68" t="s">
        <v>112</v>
      </c>
      <c r="C68">
        <v>3143.7</v>
      </c>
      <c r="D68">
        <v>1.1299999999999999</v>
      </c>
      <c r="E68">
        <v>0</v>
      </c>
      <c r="F68">
        <v>127.74</v>
      </c>
    </row>
    <row r="69" spans="1:6" x14ac:dyDescent="0.25">
      <c r="A69" s="16">
        <v>42971.362500000003</v>
      </c>
      <c r="B69" t="s">
        <v>113</v>
      </c>
      <c r="C69">
        <v>2921.4</v>
      </c>
      <c r="D69">
        <v>1.17</v>
      </c>
      <c r="E69">
        <v>0</v>
      </c>
      <c r="F69">
        <v>138.47999999999999</v>
      </c>
    </row>
    <row r="70" spans="1:6" x14ac:dyDescent="0.25">
      <c r="A70" s="16">
        <v>42971.362500000003</v>
      </c>
      <c r="B70" t="s">
        <v>114</v>
      </c>
      <c r="C70">
        <v>2905.5</v>
      </c>
      <c r="D70">
        <v>1.17</v>
      </c>
      <c r="E70">
        <v>0</v>
      </c>
      <c r="F70">
        <v>149.11000000000001</v>
      </c>
    </row>
    <row r="71" spans="1:6" x14ac:dyDescent="0.25">
      <c r="A71" s="16">
        <v>42971.362500000003</v>
      </c>
      <c r="B71" t="s">
        <v>115</v>
      </c>
      <c r="C71">
        <v>2800.4</v>
      </c>
      <c r="D71">
        <v>1.2</v>
      </c>
      <c r="E71">
        <v>0</v>
      </c>
      <c r="F71">
        <v>159.75</v>
      </c>
    </row>
    <row r="72" spans="1:6" x14ac:dyDescent="0.25">
      <c r="A72" s="16">
        <v>42971.362500000003</v>
      </c>
      <c r="B72" t="s">
        <v>116</v>
      </c>
      <c r="C72">
        <v>2534.6</v>
      </c>
      <c r="D72">
        <v>1.26</v>
      </c>
      <c r="E72">
        <v>0</v>
      </c>
      <c r="F72">
        <v>170.38</v>
      </c>
    </row>
    <row r="73" spans="1:6" x14ac:dyDescent="0.25">
      <c r="A73" s="16">
        <v>42971.362500000003</v>
      </c>
      <c r="B73" t="s">
        <v>117</v>
      </c>
      <c r="C73">
        <v>2693.2</v>
      </c>
      <c r="D73">
        <v>1.22</v>
      </c>
      <c r="E73">
        <v>0</v>
      </c>
      <c r="F73">
        <v>181.04</v>
      </c>
    </row>
    <row r="74" spans="1:6" x14ac:dyDescent="0.25">
      <c r="A74" s="16">
        <v>42971.362500000003</v>
      </c>
      <c r="B74" t="s">
        <v>118</v>
      </c>
      <c r="C74">
        <v>2877.3</v>
      </c>
      <c r="D74">
        <v>1.18</v>
      </c>
      <c r="E74">
        <v>0</v>
      </c>
      <c r="F74">
        <v>191.67</v>
      </c>
    </row>
    <row r="75" spans="1:6" x14ac:dyDescent="0.25">
      <c r="A75" s="16">
        <v>42971.362500000003</v>
      </c>
      <c r="B75" t="s">
        <v>119</v>
      </c>
      <c r="C75">
        <v>2714.2</v>
      </c>
      <c r="D75">
        <v>1.21</v>
      </c>
      <c r="E75">
        <v>0</v>
      </c>
      <c r="F75">
        <v>202.3</v>
      </c>
    </row>
    <row r="76" spans="1:6" x14ac:dyDescent="0.25">
      <c r="A76" s="16">
        <v>42971.362500000003</v>
      </c>
      <c r="B76" t="s">
        <v>120</v>
      </c>
      <c r="C76">
        <v>2837.2</v>
      </c>
      <c r="D76">
        <v>1.19</v>
      </c>
      <c r="E76">
        <v>0</v>
      </c>
      <c r="F76">
        <v>212.95</v>
      </c>
    </row>
    <row r="77" spans="1:6" x14ac:dyDescent="0.25">
      <c r="A77" s="16">
        <v>42971.362500000003</v>
      </c>
      <c r="B77" t="s">
        <v>121</v>
      </c>
      <c r="C77">
        <v>2879.5</v>
      </c>
      <c r="D77">
        <v>1.18</v>
      </c>
      <c r="E77">
        <v>0</v>
      </c>
      <c r="F77">
        <v>223.58</v>
      </c>
    </row>
    <row r="78" spans="1:6" x14ac:dyDescent="0.25">
      <c r="A78" s="16">
        <v>42971.362500000003</v>
      </c>
      <c r="B78" t="s">
        <v>122</v>
      </c>
      <c r="C78">
        <v>2950.7</v>
      </c>
      <c r="D78">
        <v>1.1599999999999999</v>
      </c>
      <c r="E78">
        <v>0</v>
      </c>
      <c r="F78">
        <v>234.21</v>
      </c>
    </row>
    <row r="79" spans="1:6" x14ac:dyDescent="0.25">
      <c r="A79" s="16">
        <v>42971.362500000003</v>
      </c>
      <c r="B79" t="s">
        <v>123</v>
      </c>
      <c r="C79">
        <v>2827.5</v>
      </c>
      <c r="D79">
        <v>1.19</v>
      </c>
      <c r="E79">
        <v>0</v>
      </c>
      <c r="F79">
        <v>244.85</v>
      </c>
    </row>
    <row r="80" spans="1:6" x14ac:dyDescent="0.25">
      <c r="A80" s="16">
        <v>42971.362500000003</v>
      </c>
      <c r="B80" t="s">
        <v>124</v>
      </c>
      <c r="C80">
        <v>2770.2</v>
      </c>
      <c r="D80">
        <v>1.2</v>
      </c>
      <c r="E80">
        <v>0</v>
      </c>
      <c r="F80">
        <v>255.5</v>
      </c>
    </row>
    <row r="81" spans="1:6" x14ac:dyDescent="0.25">
      <c r="A81" s="16">
        <v>42971.362500000003</v>
      </c>
      <c r="B81" t="s">
        <v>125</v>
      </c>
      <c r="C81">
        <v>2886.9</v>
      </c>
      <c r="D81">
        <v>1.18</v>
      </c>
      <c r="E81">
        <v>0</v>
      </c>
      <c r="F81">
        <v>266.23</v>
      </c>
    </row>
    <row r="82" spans="1:6" x14ac:dyDescent="0.25">
      <c r="A82" s="16">
        <v>42975.640277777777</v>
      </c>
      <c r="B82" t="s">
        <v>110</v>
      </c>
      <c r="C82">
        <v>2840.3</v>
      </c>
      <c r="D82">
        <v>1.19</v>
      </c>
      <c r="E82">
        <v>0</v>
      </c>
      <c r="F82">
        <v>106.25</v>
      </c>
    </row>
    <row r="83" spans="1:6" x14ac:dyDescent="0.25">
      <c r="A83" s="16">
        <v>42975.640277777777</v>
      </c>
      <c r="B83" t="s">
        <v>111</v>
      </c>
      <c r="C83">
        <v>2985.9</v>
      </c>
      <c r="D83">
        <v>1.1599999999999999</v>
      </c>
      <c r="E83">
        <v>0</v>
      </c>
      <c r="F83">
        <v>116.97</v>
      </c>
    </row>
    <row r="84" spans="1:6" x14ac:dyDescent="0.25">
      <c r="A84" s="16">
        <v>42975.640277777777</v>
      </c>
      <c r="B84" t="s">
        <v>112</v>
      </c>
      <c r="C84">
        <v>3125.4</v>
      </c>
      <c r="D84">
        <v>1.1299999999999999</v>
      </c>
      <c r="E84">
        <v>0</v>
      </c>
      <c r="F84">
        <v>127.62</v>
      </c>
    </row>
    <row r="85" spans="1:6" x14ac:dyDescent="0.25">
      <c r="A85" s="16">
        <v>42975.640277777777</v>
      </c>
      <c r="B85" t="s">
        <v>113</v>
      </c>
      <c r="C85">
        <v>2949.6</v>
      </c>
      <c r="D85">
        <v>1.1599999999999999</v>
      </c>
      <c r="E85">
        <v>0</v>
      </c>
      <c r="F85">
        <v>138.35</v>
      </c>
    </row>
    <row r="86" spans="1:6" x14ac:dyDescent="0.25">
      <c r="A86" s="16">
        <v>42975.640277777777</v>
      </c>
      <c r="B86" t="s">
        <v>114</v>
      </c>
      <c r="C86">
        <v>2896</v>
      </c>
      <c r="D86">
        <v>1.18</v>
      </c>
      <c r="E86">
        <v>0</v>
      </c>
      <c r="F86">
        <v>149</v>
      </c>
    </row>
    <row r="87" spans="1:6" x14ac:dyDescent="0.25">
      <c r="A87" s="16">
        <v>42975.640277777777</v>
      </c>
      <c r="B87" t="s">
        <v>115</v>
      </c>
      <c r="C87">
        <v>2774.9</v>
      </c>
      <c r="D87">
        <v>1.2</v>
      </c>
      <c r="E87">
        <v>0</v>
      </c>
      <c r="F87">
        <v>159.63</v>
      </c>
    </row>
    <row r="88" spans="1:6" x14ac:dyDescent="0.25">
      <c r="A88" s="16">
        <v>42975.640277777777</v>
      </c>
      <c r="B88" t="s">
        <v>116</v>
      </c>
      <c r="C88">
        <v>2505.4</v>
      </c>
      <c r="D88">
        <v>1.26</v>
      </c>
      <c r="E88">
        <v>0</v>
      </c>
      <c r="F88">
        <v>170.26</v>
      </c>
    </row>
    <row r="89" spans="1:6" x14ac:dyDescent="0.25">
      <c r="A89" s="16">
        <v>42975.640277777777</v>
      </c>
      <c r="B89" t="s">
        <v>117</v>
      </c>
      <c r="C89">
        <v>2978.5</v>
      </c>
      <c r="D89">
        <v>1.22</v>
      </c>
      <c r="E89">
        <v>0</v>
      </c>
      <c r="F89">
        <v>180.88</v>
      </c>
    </row>
    <row r="90" spans="1:6" x14ac:dyDescent="0.25">
      <c r="A90" s="16">
        <v>42975.640277777777</v>
      </c>
      <c r="B90" t="s">
        <v>118</v>
      </c>
      <c r="C90">
        <v>2868.2</v>
      </c>
      <c r="D90">
        <v>1.18</v>
      </c>
      <c r="E90">
        <v>0</v>
      </c>
      <c r="F90">
        <v>191.51</v>
      </c>
    </row>
    <row r="91" spans="1:6" x14ac:dyDescent="0.25">
      <c r="A91" s="16">
        <v>42975.640277777777</v>
      </c>
      <c r="B91" t="s">
        <v>119</v>
      </c>
      <c r="C91">
        <v>2683.3</v>
      </c>
      <c r="D91">
        <v>1.22</v>
      </c>
      <c r="E91">
        <v>0</v>
      </c>
      <c r="F91">
        <v>202.15</v>
      </c>
    </row>
    <row r="92" spans="1:6" x14ac:dyDescent="0.25">
      <c r="A92" s="16">
        <v>42975.640277777777</v>
      </c>
      <c r="B92" t="s">
        <v>120</v>
      </c>
      <c r="C92">
        <v>2874</v>
      </c>
      <c r="D92">
        <v>1.18</v>
      </c>
      <c r="E92">
        <v>0</v>
      </c>
      <c r="F92">
        <v>212.8</v>
      </c>
    </row>
    <row r="93" spans="1:6" x14ac:dyDescent="0.25">
      <c r="A93" s="16">
        <v>42975.640277777777</v>
      </c>
      <c r="B93" t="s">
        <v>121</v>
      </c>
      <c r="C93">
        <v>2878.9</v>
      </c>
      <c r="D93">
        <v>1.18</v>
      </c>
      <c r="E93">
        <v>0</v>
      </c>
      <c r="F93">
        <v>223.43</v>
      </c>
    </row>
    <row r="94" spans="1:6" x14ac:dyDescent="0.25">
      <c r="A94" s="16">
        <v>42975.640277777777</v>
      </c>
      <c r="B94" t="s">
        <v>122</v>
      </c>
      <c r="C94">
        <v>3022.2</v>
      </c>
      <c r="D94">
        <v>1.1499999999999999</v>
      </c>
      <c r="E94">
        <v>0</v>
      </c>
      <c r="F94">
        <v>234.07</v>
      </c>
    </row>
    <row r="95" spans="1:6" x14ac:dyDescent="0.25">
      <c r="A95" s="16">
        <v>42975.640277777777</v>
      </c>
      <c r="B95" t="s">
        <v>123</v>
      </c>
      <c r="C95">
        <v>2829.9</v>
      </c>
      <c r="D95">
        <v>1.19</v>
      </c>
      <c r="E95">
        <v>0</v>
      </c>
      <c r="F95">
        <v>244.7</v>
      </c>
    </row>
    <row r="96" spans="1:6" x14ac:dyDescent="0.25">
      <c r="A96" s="16">
        <v>42975.640277777777</v>
      </c>
      <c r="B96" t="s">
        <v>124</v>
      </c>
      <c r="C96">
        <v>2763.6</v>
      </c>
      <c r="D96">
        <v>1.2</v>
      </c>
      <c r="E96">
        <v>0</v>
      </c>
      <c r="F96">
        <v>255.34</v>
      </c>
    </row>
    <row r="97" spans="1:6" x14ac:dyDescent="0.25">
      <c r="A97" s="16">
        <v>42975.640277777777</v>
      </c>
      <c r="B97" t="s">
        <v>125</v>
      </c>
      <c r="C97">
        <v>2856.4</v>
      </c>
      <c r="D97">
        <v>1.18</v>
      </c>
      <c r="E97">
        <v>0</v>
      </c>
      <c r="F97">
        <v>266.08</v>
      </c>
    </row>
    <row r="98" spans="1:6" x14ac:dyDescent="0.25">
      <c r="A98" s="16">
        <v>42976.407638888886</v>
      </c>
      <c r="B98" t="s">
        <v>110</v>
      </c>
      <c r="C98">
        <v>2886.8</v>
      </c>
      <c r="D98">
        <v>1.18</v>
      </c>
      <c r="E98">
        <v>0</v>
      </c>
      <c r="F98">
        <v>106.35</v>
      </c>
    </row>
    <row r="99" spans="1:6" x14ac:dyDescent="0.25">
      <c r="A99" s="16">
        <v>42976.407638888886</v>
      </c>
      <c r="B99" t="s">
        <v>111</v>
      </c>
      <c r="C99">
        <v>2992.5</v>
      </c>
      <c r="D99">
        <v>1.1599999999999999</v>
      </c>
      <c r="E99">
        <v>0</v>
      </c>
      <c r="F99">
        <v>116.97</v>
      </c>
    </row>
    <row r="100" spans="1:6" x14ac:dyDescent="0.25">
      <c r="A100" s="16">
        <v>42976.407638888886</v>
      </c>
      <c r="B100" t="s">
        <v>112</v>
      </c>
      <c r="C100">
        <v>3171.8</v>
      </c>
      <c r="D100">
        <v>1.1200000000000001</v>
      </c>
      <c r="E100">
        <v>0</v>
      </c>
      <c r="F100">
        <v>127.62</v>
      </c>
    </row>
    <row r="101" spans="1:6" x14ac:dyDescent="0.25">
      <c r="A101" s="16">
        <v>42976.407638888886</v>
      </c>
      <c r="B101" t="s">
        <v>113</v>
      </c>
      <c r="C101">
        <v>2937.1</v>
      </c>
      <c r="D101">
        <v>1.17</v>
      </c>
      <c r="E101">
        <v>0</v>
      </c>
      <c r="F101">
        <v>138.35</v>
      </c>
    </row>
    <row r="102" spans="1:6" x14ac:dyDescent="0.25">
      <c r="A102" s="16">
        <v>42976.407638888886</v>
      </c>
      <c r="B102" t="s">
        <v>114</v>
      </c>
      <c r="C102">
        <v>2905.7</v>
      </c>
      <c r="D102">
        <v>1.17</v>
      </c>
      <c r="E102">
        <v>0</v>
      </c>
      <c r="F102">
        <v>148.97999999999999</v>
      </c>
    </row>
    <row r="103" spans="1:6" x14ac:dyDescent="0.25">
      <c r="A103" s="16">
        <v>42976.407638888886</v>
      </c>
      <c r="B103" t="s">
        <v>115</v>
      </c>
      <c r="C103">
        <v>2784.3</v>
      </c>
      <c r="D103">
        <v>1.2</v>
      </c>
      <c r="E103">
        <v>0</v>
      </c>
      <c r="F103">
        <v>159.61000000000001</v>
      </c>
    </row>
    <row r="104" spans="1:6" x14ac:dyDescent="0.25">
      <c r="A104" s="16">
        <v>42976.407638888886</v>
      </c>
      <c r="B104" t="s">
        <v>116</v>
      </c>
      <c r="C104">
        <v>2534</v>
      </c>
      <c r="D104">
        <v>1.26</v>
      </c>
      <c r="E104">
        <v>0</v>
      </c>
      <c r="F104">
        <v>170.25</v>
      </c>
    </row>
    <row r="105" spans="1:6" x14ac:dyDescent="0.25">
      <c r="A105" s="16">
        <v>42976.407638888886</v>
      </c>
      <c r="B105" t="s">
        <v>117</v>
      </c>
      <c r="C105">
        <v>2724.5</v>
      </c>
      <c r="D105">
        <v>1.21</v>
      </c>
      <c r="E105">
        <v>0</v>
      </c>
      <c r="F105">
        <v>180.88</v>
      </c>
    </row>
    <row r="106" spans="1:6" x14ac:dyDescent="0.25">
      <c r="A106" s="16">
        <v>42976.407638888886</v>
      </c>
      <c r="B106" t="s">
        <v>118</v>
      </c>
      <c r="C106">
        <v>2863.6</v>
      </c>
      <c r="D106">
        <v>1.18</v>
      </c>
      <c r="E106">
        <v>0</v>
      </c>
      <c r="F106">
        <v>191.51</v>
      </c>
    </row>
    <row r="107" spans="1:6" x14ac:dyDescent="0.25">
      <c r="A107" s="16">
        <v>42976.407638888886</v>
      </c>
      <c r="B107" t="s">
        <v>119</v>
      </c>
      <c r="C107">
        <v>2750.6</v>
      </c>
      <c r="D107">
        <v>1.21</v>
      </c>
      <c r="E107">
        <v>0</v>
      </c>
      <c r="F107">
        <v>202.15</v>
      </c>
    </row>
    <row r="108" spans="1:6" x14ac:dyDescent="0.25">
      <c r="A108" s="16">
        <v>42976.407638888886</v>
      </c>
      <c r="B108" t="s">
        <v>120</v>
      </c>
      <c r="C108">
        <v>2869.5</v>
      </c>
      <c r="D108">
        <v>1.18</v>
      </c>
      <c r="E108">
        <v>0</v>
      </c>
      <c r="F108">
        <v>212.78</v>
      </c>
    </row>
    <row r="109" spans="1:6" x14ac:dyDescent="0.25">
      <c r="A109" s="16">
        <v>42976.407638888886</v>
      </c>
      <c r="B109" t="s">
        <v>121</v>
      </c>
      <c r="C109">
        <v>2898</v>
      </c>
      <c r="D109">
        <v>1.17</v>
      </c>
      <c r="E109">
        <v>0</v>
      </c>
      <c r="F109">
        <v>223.41</v>
      </c>
    </row>
    <row r="110" spans="1:6" x14ac:dyDescent="0.25">
      <c r="A110" s="16">
        <v>42976.407638888886</v>
      </c>
      <c r="B110" t="s">
        <v>122</v>
      </c>
      <c r="C110">
        <v>2970.3</v>
      </c>
      <c r="D110">
        <v>1.1599999999999999</v>
      </c>
      <c r="E110">
        <v>0</v>
      </c>
      <c r="F110">
        <v>234.05</v>
      </c>
    </row>
    <row r="111" spans="1:6" x14ac:dyDescent="0.25">
      <c r="A111" s="16">
        <v>42976.407638888886</v>
      </c>
      <c r="B111" t="s">
        <v>123</v>
      </c>
      <c r="C111">
        <v>2818.8</v>
      </c>
      <c r="D111">
        <v>1.19</v>
      </c>
      <c r="E111">
        <v>0</v>
      </c>
      <c r="F111">
        <v>244.68</v>
      </c>
    </row>
    <row r="112" spans="1:6" x14ac:dyDescent="0.25">
      <c r="A112" s="16">
        <v>42976.407638888886</v>
      </c>
      <c r="B112" t="s">
        <v>124</v>
      </c>
      <c r="C112">
        <v>2776.9</v>
      </c>
      <c r="D112">
        <v>1.2</v>
      </c>
      <c r="E112">
        <v>0</v>
      </c>
      <c r="F112">
        <v>255.31</v>
      </c>
    </row>
    <row r="113" spans="1:6" x14ac:dyDescent="0.25">
      <c r="A113" s="16">
        <v>42976.407638888886</v>
      </c>
      <c r="B113" t="s">
        <v>125</v>
      </c>
      <c r="C113">
        <v>2844.8</v>
      </c>
      <c r="D113">
        <v>1.19</v>
      </c>
      <c r="E113">
        <v>0</v>
      </c>
      <c r="F113">
        <v>266.05</v>
      </c>
    </row>
    <row r="114" spans="1:6" x14ac:dyDescent="0.25">
      <c r="A114" s="16">
        <v>42976.631944444445</v>
      </c>
      <c r="B114" t="s">
        <v>110</v>
      </c>
      <c r="C114">
        <v>2925.1</v>
      </c>
      <c r="D114">
        <v>1.17</v>
      </c>
      <c r="E114">
        <v>0</v>
      </c>
      <c r="F114">
        <v>106.27</v>
      </c>
    </row>
    <row r="115" spans="1:6" x14ac:dyDescent="0.25">
      <c r="A115" s="16">
        <v>42976.631944444445</v>
      </c>
      <c r="B115" t="s">
        <v>111</v>
      </c>
      <c r="C115">
        <v>2949.4</v>
      </c>
      <c r="D115">
        <v>1.1599999999999999</v>
      </c>
      <c r="E115">
        <v>0</v>
      </c>
      <c r="F115">
        <v>116.9</v>
      </c>
    </row>
    <row r="116" spans="1:6" x14ac:dyDescent="0.25">
      <c r="A116" s="16">
        <v>42976.631944444445</v>
      </c>
      <c r="B116" t="s">
        <v>112</v>
      </c>
      <c r="C116">
        <v>3172.8</v>
      </c>
      <c r="D116">
        <v>1.1200000000000001</v>
      </c>
      <c r="E116">
        <v>0</v>
      </c>
      <c r="F116">
        <v>127.55</v>
      </c>
    </row>
    <row r="117" spans="1:6" x14ac:dyDescent="0.25">
      <c r="A117" s="16">
        <v>42976.631944444445</v>
      </c>
      <c r="B117" t="s">
        <v>113</v>
      </c>
      <c r="C117">
        <v>2935.2</v>
      </c>
      <c r="D117">
        <v>1.17</v>
      </c>
      <c r="E117">
        <v>0</v>
      </c>
      <c r="F117">
        <v>138.28</v>
      </c>
    </row>
    <row r="118" spans="1:6" x14ac:dyDescent="0.25">
      <c r="A118" s="16">
        <v>42976.631944444445</v>
      </c>
      <c r="B118" t="s">
        <v>114</v>
      </c>
      <c r="C118">
        <v>2866</v>
      </c>
      <c r="D118">
        <v>1.18</v>
      </c>
      <c r="E118">
        <v>0</v>
      </c>
      <c r="F118">
        <v>148.91999999999999</v>
      </c>
    </row>
    <row r="119" spans="1:6" x14ac:dyDescent="0.25">
      <c r="A119" s="16">
        <v>42976.631944444445</v>
      </c>
      <c r="B119" t="s">
        <v>115</v>
      </c>
      <c r="C119">
        <v>2756.9</v>
      </c>
      <c r="D119">
        <v>1.2</v>
      </c>
      <c r="E119">
        <v>0</v>
      </c>
      <c r="F119">
        <v>159.56</v>
      </c>
    </row>
    <row r="120" spans="1:6" x14ac:dyDescent="0.25">
      <c r="A120" s="16">
        <v>42976.631944444445</v>
      </c>
      <c r="B120" t="s">
        <v>116</v>
      </c>
      <c r="C120">
        <v>2530.3000000000002</v>
      </c>
      <c r="D120">
        <v>1.26</v>
      </c>
      <c r="E120">
        <v>0</v>
      </c>
      <c r="F120">
        <v>170.2</v>
      </c>
    </row>
    <row r="121" spans="1:6" x14ac:dyDescent="0.25">
      <c r="A121" s="16">
        <v>42976.631944444445</v>
      </c>
      <c r="B121" t="s">
        <v>117</v>
      </c>
      <c r="C121">
        <v>2677.9</v>
      </c>
      <c r="D121">
        <v>1.22</v>
      </c>
      <c r="E121">
        <v>0</v>
      </c>
      <c r="F121">
        <v>180.83</v>
      </c>
    </row>
    <row r="122" spans="1:6" x14ac:dyDescent="0.25">
      <c r="A122" s="16">
        <v>42976.631944444445</v>
      </c>
      <c r="B122" t="s">
        <v>118</v>
      </c>
      <c r="C122">
        <v>2871.4</v>
      </c>
      <c r="D122">
        <v>1.18</v>
      </c>
      <c r="E122">
        <v>0</v>
      </c>
      <c r="F122">
        <v>191.46</v>
      </c>
    </row>
    <row r="123" spans="1:6" x14ac:dyDescent="0.25">
      <c r="A123" s="16">
        <v>42976.631944444445</v>
      </c>
      <c r="B123" t="s">
        <v>119</v>
      </c>
      <c r="C123">
        <v>2767</v>
      </c>
      <c r="D123">
        <v>1.2</v>
      </c>
      <c r="E123">
        <v>0</v>
      </c>
      <c r="F123">
        <v>202.1</v>
      </c>
    </row>
    <row r="124" spans="1:6" x14ac:dyDescent="0.25">
      <c r="A124" s="16">
        <v>42976.631944444445</v>
      </c>
      <c r="B124" t="s">
        <v>120</v>
      </c>
      <c r="C124">
        <v>2866.6</v>
      </c>
      <c r="D124">
        <v>1.18</v>
      </c>
      <c r="E124">
        <v>0</v>
      </c>
      <c r="F124">
        <v>212.73</v>
      </c>
    </row>
    <row r="125" spans="1:6" x14ac:dyDescent="0.25">
      <c r="A125" s="16">
        <v>42976.631944444445</v>
      </c>
      <c r="B125" t="s">
        <v>121</v>
      </c>
      <c r="C125">
        <v>2899.7</v>
      </c>
      <c r="D125">
        <v>1.17</v>
      </c>
      <c r="E125">
        <v>0</v>
      </c>
      <c r="F125">
        <v>223.36</v>
      </c>
    </row>
    <row r="126" spans="1:6" x14ac:dyDescent="0.25">
      <c r="A126" s="16">
        <v>42976.631944444445</v>
      </c>
      <c r="B126" t="s">
        <v>122</v>
      </c>
      <c r="C126">
        <v>2998.4</v>
      </c>
      <c r="D126">
        <v>1.1599999999999999</v>
      </c>
      <c r="E126">
        <v>0</v>
      </c>
      <c r="F126">
        <v>234</v>
      </c>
    </row>
    <row r="127" spans="1:6" x14ac:dyDescent="0.25">
      <c r="A127" s="16">
        <v>42976.631944444445</v>
      </c>
      <c r="B127" t="s">
        <v>123</v>
      </c>
      <c r="C127">
        <v>2799.9</v>
      </c>
      <c r="D127">
        <v>1.2</v>
      </c>
      <c r="E127">
        <v>0</v>
      </c>
      <c r="F127">
        <v>244.63</v>
      </c>
    </row>
    <row r="128" spans="1:6" x14ac:dyDescent="0.25">
      <c r="A128" s="16">
        <v>42976.631944444445</v>
      </c>
      <c r="B128" t="s">
        <v>124</v>
      </c>
      <c r="C128">
        <v>2807.4</v>
      </c>
      <c r="D128">
        <v>1.19</v>
      </c>
      <c r="E128">
        <v>0</v>
      </c>
      <c r="F128">
        <v>255.29</v>
      </c>
    </row>
    <row r="129" spans="1:6" x14ac:dyDescent="0.25">
      <c r="A129" s="16">
        <v>42976.631944444445</v>
      </c>
      <c r="B129" t="s">
        <v>125</v>
      </c>
      <c r="C129">
        <v>2893.5</v>
      </c>
      <c r="D129">
        <v>1.18</v>
      </c>
      <c r="E129">
        <v>0</v>
      </c>
      <c r="F129">
        <v>266.02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1"/>
  <sheetViews>
    <sheetView zoomScale="85" zoomScaleNormal="85" workbookViewId="0">
      <selection activeCell="B45" sqref="B45"/>
    </sheetView>
  </sheetViews>
  <sheetFormatPr defaultColWidth="9.140625"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16" max="22" width="9.28515625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93</v>
      </c>
      <c r="G1" s="2" t="s">
        <v>94</v>
      </c>
      <c r="H1" s="2" t="s">
        <v>95</v>
      </c>
      <c r="I1" s="18" t="s">
        <v>96</v>
      </c>
      <c r="J1" s="18" t="s">
        <v>97</v>
      </c>
      <c r="K1" s="2" t="s">
        <v>96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98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99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100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101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102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C2" sqref="C2:D17"/>
    </sheetView>
  </sheetViews>
  <sheetFormatPr defaultRowHeight="15" x14ac:dyDescent="0.25"/>
  <cols>
    <col min="1" max="1" width="20.1406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110</v>
      </c>
      <c r="B2" s="14" t="s">
        <v>85</v>
      </c>
      <c r="C2">
        <v>48.371458333333337</v>
      </c>
      <c r="D2">
        <v>0.56836463541666671</v>
      </c>
      <c r="E2" s="1" t="s">
        <v>45</v>
      </c>
      <c r="F2" s="1">
        <f>C2*'Calibration Data'!$B$31+'Calibration Data'!$B$30</f>
        <v>7.6608210582033411</v>
      </c>
      <c r="G2" s="15">
        <f>'Calibration Data'!$B$20</f>
        <v>0.15745067498955981</v>
      </c>
    </row>
    <row r="3" spans="1:7" x14ac:dyDescent="0.25">
      <c r="A3" t="s">
        <v>111</v>
      </c>
      <c r="B3" s="14" t="s">
        <v>85</v>
      </c>
      <c r="C3">
        <v>49.527500000000003</v>
      </c>
      <c r="D3">
        <v>0.57389990624999998</v>
      </c>
      <c r="E3" s="1" t="s">
        <v>45</v>
      </c>
      <c r="F3" s="1">
        <f>C3*'Calibration Data'!$B$31+'Calibration Data'!$B$30</f>
        <v>7.8448555705596101</v>
      </c>
      <c r="G3" s="15">
        <f>'Calibration Data'!$B$20</f>
        <v>0.15745067498955981</v>
      </c>
    </row>
    <row r="4" spans="1:7" x14ac:dyDescent="0.25">
      <c r="A4" t="s">
        <v>112</v>
      </c>
      <c r="B4" s="14" t="s">
        <v>85</v>
      </c>
      <c r="C4">
        <v>52.672083333333333</v>
      </c>
      <c r="D4">
        <v>0.59321933854166664</v>
      </c>
      <c r="E4" s="1" t="s">
        <v>45</v>
      </c>
      <c r="F4" s="1">
        <f>C4*'Calibration Data'!$B$31+'Calibration Data'!$B$30</f>
        <v>8.3454533232187398</v>
      </c>
      <c r="G4" s="15">
        <f>'Calibration Data'!$B$20</f>
        <v>0.15745067498955981</v>
      </c>
    </row>
    <row r="5" spans="1:7" x14ac:dyDescent="0.25">
      <c r="A5" t="s">
        <v>113</v>
      </c>
      <c r="B5" s="14" t="s">
        <v>85</v>
      </c>
      <c r="C5">
        <v>49.268541666666657</v>
      </c>
      <c r="D5">
        <v>0.57274679687499985</v>
      </c>
      <c r="E5" s="1" t="s">
        <v>45</v>
      </c>
      <c r="F5" s="1">
        <f>C5*'Calibration Data'!$B$31+'Calibration Data'!$B$30</f>
        <v>7.8036310438234677</v>
      </c>
      <c r="G5" s="15">
        <f>'Calibration Data'!$B$20</f>
        <v>0.15745067498955981</v>
      </c>
    </row>
    <row r="6" spans="1:7" x14ac:dyDescent="0.25">
      <c r="A6" t="s">
        <v>114</v>
      </c>
      <c r="B6" s="14" t="s">
        <v>85</v>
      </c>
      <c r="C6">
        <v>48.476875</v>
      </c>
      <c r="D6">
        <v>0.56839135937499996</v>
      </c>
      <c r="E6" s="1" t="s">
        <v>45</v>
      </c>
      <c r="F6" s="1">
        <f>C6*'Calibration Data'!$B$31+'Calibration Data'!$B$30</f>
        <v>7.6776027239543359</v>
      </c>
      <c r="G6" s="15">
        <f>'Calibration Data'!$B$20</f>
        <v>0.15745067498955981</v>
      </c>
    </row>
    <row r="7" spans="1:7" x14ac:dyDescent="0.25">
      <c r="A7" t="s">
        <v>115</v>
      </c>
      <c r="B7" s="14" t="s">
        <v>85</v>
      </c>
      <c r="C7">
        <v>46.845416666666672</v>
      </c>
      <c r="D7">
        <v>0.55980272916666662</v>
      </c>
      <c r="E7" s="1" t="s">
        <v>45</v>
      </c>
      <c r="F7" s="1">
        <f>C7*'Calibration Data'!$B$31+'Calibration Data'!$B$30</f>
        <v>7.41788488898192</v>
      </c>
      <c r="G7" s="15">
        <f>'Calibration Data'!$B$20</f>
        <v>0.15745067498955981</v>
      </c>
    </row>
    <row r="8" spans="1:7" ht="15.75" customHeight="1" x14ac:dyDescent="0.25">
      <c r="A8" t="s">
        <v>116</v>
      </c>
      <c r="B8" s="14" t="s">
        <v>85</v>
      </c>
      <c r="C8">
        <v>42.208541666666662</v>
      </c>
      <c r="D8">
        <v>0.5307724114583332</v>
      </c>
      <c r="E8" s="1" t="s">
        <v>45</v>
      </c>
      <c r="F8" s="1">
        <f>C8*'Calibration Data'!$B$31+'Calibration Data'!$B$30</f>
        <v>6.6797237533694709</v>
      </c>
      <c r="G8" s="15">
        <f>'Calibration Data'!$B$20</f>
        <v>0.15745067498955981</v>
      </c>
    </row>
    <row r="9" spans="1:7" x14ac:dyDescent="0.25">
      <c r="A9" t="s">
        <v>117</v>
      </c>
      <c r="B9" s="14" t="s">
        <v>85</v>
      </c>
      <c r="C9">
        <v>45.854583333333338</v>
      </c>
      <c r="D9">
        <v>0.55598682291666668</v>
      </c>
      <c r="E9" s="1" t="s">
        <v>45</v>
      </c>
      <c r="F9" s="1">
        <f>C9*'Calibration Data'!$B$31+'Calibration Data'!$B$30</f>
        <v>7.260150497061499</v>
      </c>
      <c r="G9" s="15">
        <f>'Calibration Data'!$B$20</f>
        <v>0.15745067498955981</v>
      </c>
    </row>
    <row r="10" spans="1:7" x14ac:dyDescent="0.25">
      <c r="A10" t="s">
        <v>118</v>
      </c>
      <c r="B10" s="14" t="s">
        <v>85</v>
      </c>
      <c r="C10">
        <v>48.098750000000003</v>
      </c>
      <c r="D10">
        <v>0.56636278124999995</v>
      </c>
      <c r="E10" s="1" t="s">
        <v>45</v>
      </c>
      <c r="F10" s="1">
        <f>C10*'Calibration Data'!$B$31+'Calibration Data'!$B$30</f>
        <v>7.6174076185431581</v>
      </c>
      <c r="G10" s="15">
        <f>'Calibration Data'!$B$20</f>
        <v>0.15745067498955981</v>
      </c>
    </row>
    <row r="11" spans="1:7" x14ac:dyDescent="0.25">
      <c r="A11" t="s">
        <v>119</v>
      </c>
      <c r="B11" s="14" t="s">
        <v>85</v>
      </c>
      <c r="C11">
        <v>45.622291666666669</v>
      </c>
      <c r="D11">
        <v>0.55145945052083334</v>
      </c>
      <c r="E11" s="1" t="s">
        <v>45</v>
      </c>
      <c r="F11" s="1">
        <f>C11*'Calibration Data'!$B$31+'Calibration Data'!$B$30</f>
        <v>7.2231711347841081</v>
      </c>
      <c r="G11" s="15">
        <f>'Calibration Data'!$B$20</f>
        <v>0.15745067498955981</v>
      </c>
    </row>
    <row r="12" spans="1:7" x14ac:dyDescent="0.25">
      <c r="A12" t="s">
        <v>120</v>
      </c>
      <c r="B12" s="14" t="s">
        <v>85</v>
      </c>
      <c r="C12">
        <v>47.91020833333333</v>
      </c>
      <c r="D12">
        <v>0.56534045833333324</v>
      </c>
      <c r="E12" s="1" t="s">
        <v>45</v>
      </c>
      <c r="F12" s="1">
        <f>C12*'Calibration Data'!$B$31+'Calibration Data'!$B$30</f>
        <v>7.5873929792059025</v>
      </c>
      <c r="G12" s="15">
        <f>'Calibration Data'!$B$20</f>
        <v>0.15745067498955981</v>
      </c>
    </row>
    <row r="13" spans="1:7" x14ac:dyDescent="0.25">
      <c r="A13" t="s">
        <v>121</v>
      </c>
      <c r="B13" s="14" t="s">
        <v>85</v>
      </c>
      <c r="C13">
        <v>48.144166666666663</v>
      </c>
      <c r="D13">
        <v>0.56629576041666663</v>
      </c>
      <c r="E13" s="1" t="s">
        <v>45</v>
      </c>
      <c r="F13" s="1">
        <f>C13*'Calibration Data'!$B$31+'Calibration Data'!$B$30</f>
        <v>7.6246376642619653</v>
      </c>
      <c r="G13" s="15">
        <f>'Calibration Data'!$B$20</f>
        <v>0.15745067498955981</v>
      </c>
    </row>
    <row r="14" spans="1:7" x14ac:dyDescent="0.25">
      <c r="A14" t="s">
        <v>122</v>
      </c>
      <c r="B14" s="14" t="s">
        <v>85</v>
      </c>
      <c r="C14">
        <v>49.553541666666661</v>
      </c>
      <c r="D14">
        <v>0.57482108333333326</v>
      </c>
      <c r="E14" s="1" t="s">
        <v>45</v>
      </c>
      <c r="F14" s="1">
        <f>C14*'Calibration Data'!$B$31+'Calibration Data'!$B$30</f>
        <v>7.8490012389763564</v>
      </c>
      <c r="G14" s="15">
        <f>'Calibration Data'!$B$20</f>
        <v>0.15745067498955981</v>
      </c>
    </row>
    <row r="15" spans="1:7" x14ac:dyDescent="0.25">
      <c r="A15" t="s">
        <v>123</v>
      </c>
      <c r="B15" s="14" t="s">
        <v>85</v>
      </c>
      <c r="C15">
        <v>47.089374999999997</v>
      </c>
      <c r="D15">
        <v>0.5609521796875</v>
      </c>
      <c r="E15" s="1" t="s">
        <v>45</v>
      </c>
      <c r="F15" s="1">
        <f>C15*'Calibration Data'!$B$31+'Calibration Data'!$B$30</f>
        <v>7.456721510710012</v>
      </c>
      <c r="G15" s="15">
        <f>'Calibration Data'!$B$20</f>
        <v>0.15745067498955981</v>
      </c>
    </row>
    <row r="16" spans="1:7" x14ac:dyDescent="0.25">
      <c r="A16" t="s">
        <v>124</v>
      </c>
      <c r="B16" s="14" t="s">
        <v>85</v>
      </c>
      <c r="C16">
        <v>46.478333333333318</v>
      </c>
      <c r="D16">
        <v>0.55599706249999981</v>
      </c>
      <c r="E16" s="1" t="s">
        <v>45</v>
      </c>
      <c r="F16" s="1">
        <f>C16*'Calibration Data'!$B$31+'Calibration Data'!$B$30</f>
        <v>7.3594475469794398</v>
      </c>
      <c r="G16" s="15">
        <f>'Calibration Data'!$B$20</f>
        <v>0.15745067498955981</v>
      </c>
    </row>
    <row r="17" spans="1:7" x14ac:dyDescent="0.25">
      <c r="A17" t="s">
        <v>125</v>
      </c>
      <c r="B17" s="14" t="s">
        <v>85</v>
      </c>
      <c r="C17">
        <v>47.943541666666668</v>
      </c>
      <c r="D17">
        <v>0.56573379166666671</v>
      </c>
      <c r="E17" s="1" t="s">
        <v>45</v>
      </c>
      <c r="F17" s="1">
        <f>C17*'Calibration Data'!$B$31+'Calibration Data'!$B$30</f>
        <v>7.5926994347793411</v>
      </c>
      <c r="G17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7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 x14ac:dyDescent="0.25"/>
  <cols>
    <col min="1" max="1" width="20.1406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77</v>
      </c>
      <c r="H1" t="s">
        <v>78</v>
      </c>
      <c r="I1" t="s">
        <v>75</v>
      </c>
      <c r="J1" t="s">
        <v>76</v>
      </c>
      <c r="K1" t="s">
        <v>79</v>
      </c>
      <c r="L1" t="s">
        <v>80</v>
      </c>
      <c r="M1" t="s">
        <v>29</v>
      </c>
      <c r="N1" t="s">
        <v>30</v>
      </c>
      <c r="O1" t="s">
        <v>33</v>
      </c>
      <c r="P1" t="s">
        <v>34</v>
      </c>
      <c r="Q1" t="s">
        <v>31</v>
      </c>
      <c r="R1" t="s">
        <v>32</v>
      </c>
      <c r="S1" t="s">
        <v>89</v>
      </c>
    </row>
    <row r="2" spans="1:19" x14ac:dyDescent="0.25">
      <c r="A2" t="s">
        <v>110</v>
      </c>
      <c r="B2">
        <v>0.65</v>
      </c>
      <c r="C2">
        <v>0.01</v>
      </c>
      <c r="D2" s="1">
        <v>7.05</v>
      </c>
      <c r="E2" s="1">
        <v>0</v>
      </c>
      <c r="F2" s="1">
        <v>0</v>
      </c>
      <c r="G2" s="1">
        <v>100</v>
      </c>
      <c r="H2" s="1">
        <v>5</v>
      </c>
      <c r="I2" s="1">
        <f>'Count-&gt;Actual Activity'!F2</f>
        <v>7.6608210582033411</v>
      </c>
      <c r="J2" s="1">
        <f>'Count-&gt;Actual Activity'!G2</f>
        <v>0.15745067498955981</v>
      </c>
      <c r="K2" s="1">
        <v>10</v>
      </c>
      <c r="L2" s="1">
        <v>0.01</v>
      </c>
      <c r="M2">
        <f t="shared" ref="M2:M17" si="0">I2/K2</f>
        <v>0.76608210582033409</v>
      </c>
      <c r="N2">
        <f t="shared" ref="N2:N17" si="1">SQRT((L2/K2)^2+(J2/I2)^2)*M2</f>
        <v>1.5763693486601994E-2</v>
      </c>
      <c r="O2">
        <f>B2*Parameters!$B$6</f>
        <v>94.021846602236735</v>
      </c>
      <c r="P2">
        <f>SQRT((C2/B2)^2+(Parameters!$C$6/Parameters!$B$6)^2)*'Bottle Results'!O2</f>
        <v>1.4501059430210756</v>
      </c>
      <c r="Q2" t="e">
        <f t="shared" ref="Q2:Q17" si="2">(O2-M2*G2)/E2</f>
        <v>#DIV/0!</v>
      </c>
      <c r="S2">
        <f t="shared" ref="S2:S17" si="3">(O2-M2*G2)/O2</f>
        <v>0.1852084026159625</v>
      </c>
    </row>
    <row r="3" spans="1:19" x14ac:dyDescent="0.25">
      <c r="A3" t="s">
        <v>111</v>
      </c>
      <c r="B3">
        <v>0.65</v>
      </c>
      <c r="C3">
        <v>0.01</v>
      </c>
      <c r="D3" s="1">
        <v>6.93</v>
      </c>
      <c r="E3" s="1">
        <v>0</v>
      </c>
      <c r="F3" s="1">
        <v>0</v>
      </c>
      <c r="G3" s="1">
        <v>100</v>
      </c>
      <c r="H3" s="1">
        <v>5</v>
      </c>
      <c r="I3" s="1">
        <f>'Count-&gt;Actual Activity'!F3</f>
        <v>7.8448555705596101</v>
      </c>
      <c r="J3" s="1">
        <f>'Count-&gt;Actual Activity'!G3</f>
        <v>0.15745067498955981</v>
      </c>
      <c r="K3" s="1">
        <v>10</v>
      </c>
      <c r="L3" s="1">
        <v>0.01</v>
      </c>
      <c r="M3">
        <f t="shared" si="0"/>
        <v>0.78448555705596101</v>
      </c>
      <c r="N3">
        <f t="shared" si="1"/>
        <v>1.5764598571987469E-2</v>
      </c>
      <c r="O3">
        <f>B3*Parameters!$B$6</f>
        <v>94.021846602236735</v>
      </c>
      <c r="P3">
        <f>SQRT((C3/B3)^2+(Parameters!$C$6/Parameters!$B$6)^2)*'Bottle Results'!O3</f>
        <v>1.4501059430210756</v>
      </c>
      <c r="Q3" t="e">
        <f t="shared" si="2"/>
        <v>#DIV/0!</v>
      </c>
      <c r="S3">
        <f t="shared" si="3"/>
        <v>0.16563481211472131</v>
      </c>
    </row>
    <row r="4" spans="1:19" x14ac:dyDescent="0.25">
      <c r="A4" t="s">
        <v>112</v>
      </c>
      <c r="B4">
        <v>0.65</v>
      </c>
      <c r="C4">
        <v>0.01</v>
      </c>
      <c r="D4" s="1">
        <v>7.01</v>
      </c>
      <c r="E4" s="1">
        <v>0</v>
      </c>
      <c r="F4" s="1">
        <v>0</v>
      </c>
      <c r="G4" s="1">
        <v>100</v>
      </c>
      <c r="H4" s="1">
        <v>5</v>
      </c>
      <c r="I4" s="1">
        <f>'Count-&gt;Actual Activity'!F4</f>
        <v>8.3454533232187398</v>
      </c>
      <c r="J4" s="1">
        <f>'Count-&gt;Actual Activity'!G4</f>
        <v>0.15745067498955981</v>
      </c>
      <c r="K4" s="1">
        <v>10</v>
      </c>
      <c r="L4" s="1">
        <v>0.01</v>
      </c>
      <c r="M4">
        <f t="shared" si="0"/>
        <v>0.834545332321874</v>
      </c>
      <c r="N4">
        <f t="shared" si="1"/>
        <v>1.5767168942406248E-2</v>
      </c>
      <c r="O4">
        <f>B4*Parameters!$B$6</f>
        <v>94.021846602236735</v>
      </c>
      <c r="P4">
        <f>SQRT((C4/B4)^2+(Parameters!$C$6/Parameters!$B$6)^2)*'Bottle Results'!O4</f>
        <v>1.4501059430210756</v>
      </c>
      <c r="Q4" t="e">
        <f t="shared" si="2"/>
        <v>#DIV/0!</v>
      </c>
      <c r="S4">
        <f t="shared" si="3"/>
        <v>0.11239210621713042</v>
      </c>
    </row>
    <row r="5" spans="1:19" x14ac:dyDescent="0.25">
      <c r="A5" t="s">
        <v>113</v>
      </c>
      <c r="B5">
        <v>0.65</v>
      </c>
      <c r="C5">
        <v>0.01</v>
      </c>
      <c r="D5" s="1">
        <v>7.04</v>
      </c>
      <c r="E5" s="1">
        <v>3.9E-2</v>
      </c>
      <c r="F5" s="1">
        <v>1E-3</v>
      </c>
      <c r="G5" s="1">
        <v>100</v>
      </c>
      <c r="H5" s="1">
        <v>5</v>
      </c>
      <c r="I5" s="1">
        <f>'Count-&gt;Actual Activity'!F5</f>
        <v>7.8036310438234677</v>
      </c>
      <c r="J5" s="1">
        <f>'Count-&gt;Actual Activity'!G5</f>
        <v>0.15745067498955981</v>
      </c>
      <c r="K5" s="1">
        <v>10</v>
      </c>
      <c r="L5" s="1">
        <v>0.01</v>
      </c>
      <c r="M5">
        <f t="shared" si="0"/>
        <v>0.78036310438234679</v>
      </c>
      <c r="N5">
        <f t="shared" si="1"/>
        <v>1.5764393966193602E-2</v>
      </c>
      <c r="O5">
        <f>B5*Parameters!$B$6</f>
        <v>94.021846602236735</v>
      </c>
      <c r="P5">
        <f>SQRT((C5/B5)^2+(Parameters!$C$6/Parameters!$B$6)^2)*'Bottle Results'!O5</f>
        <v>1.4501059430210756</v>
      </c>
      <c r="Q5">
        <f t="shared" si="2"/>
        <v>409.8855426667194</v>
      </c>
      <c r="S5">
        <f t="shared" si="3"/>
        <v>0.17001938104480674</v>
      </c>
    </row>
    <row r="6" spans="1:19" x14ac:dyDescent="0.25">
      <c r="A6" t="s">
        <v>114</v>
      </c>
      <c r="B6">
        <v>0.65</v>
      </c>
      <c r="C6">
        <v>0.01</v>
      </c>
      <c r="D6" s="1">
        <v>7.02</v>
      </c>
      <c r="E6" s="1">
        <v>3.4000000000000002E-2</v>
      </c>
      <c r="F6" s="1">
        <v>1E-3</v>
      </c>
      <c r="G6" s="1">
        <v>100</v>
      </c>
      <c r="H6" s="1">
        <v>5</v>
      </c>
      <c r="I6" s="1">
        <f>'Count-&gt;Actual Activity'!F6</f>
        <v>7.6776027239543359</v>
      </c>
      <c r="J6" s="1">
        <f>'Count-&gt;Actual Activity'!G6</f>
        <v>0.15745067498955981</v>
      </c>
      <c r="K6" s="1">
        <v>10</v>
      </c>
      <c r="L6" s="1">
        <v>0.01</v>
      </c>
      <c r="M6">
        <f t="shared" si="0"/>
        <v>0.76776027239543354</v>
      </c>
      <c r="N6">
        <f t="shared" si="1"/>
        <v>1.5763775131057554E-2</v>
      </c>
      <c r="O6">
        <f>B6*Parameters!$B$6</f>
        <v>94.021846602236735</v>
      </c>
      <c r="P6">
        <f>SQRT((C6/B6)^2+(Parameters!$C$6/Parameters!$B$6)^2)*'Bottle Results'!O6</f>
        <v>1.4501059430210756</v>
      </c>
      <c r="Q6">
        <f t="shared" si="2"/>
        <v>507.22998125568768</v>
      </c>
      <c r="S6">
        <f t="shared" si="3"/>
        <v>0.18342353384796328</v>
      </c>
    </row>
    <row r="7" spans="1:19" x14ac:dyDescent="0.25">
      <c r="A7" t="s">
        <v>115</v>
      </c>
      <c r="B7">
        <v>0.65</v>
      </c>
      <c r="C7">
        <v>0.01</v>
      </c>
      <c r="D7" s="1">
        <v>7.09</v>
      </c>
      <c r="E7" s="1">
        <v>3.3000000000000002E-2</v>
      </c>
      <c r="F7" s="1">
        <v>1E-3</v>
      </c>
      <c r="G7" s="1">
        <v>100</v>
      </c>
      <c r="H7" s="1">
        <v>5</v>
      </c>
      <c r="I7" s="1">
        <f>'Count-&gt;Actual Activity'!F7</f>
        <v>7.41788488898192</v>
      </c>
      <c r="J7" s="1">
        <f>'Count-&gt;Actual Activity'!G7</f>
        <v>0.15745067498955981</v>
      </c>
      <c r="K7" s="1">
        <v>10</v>
      </c>
      <c r="L7" s="1">
        <v>0.01</v>
      </c>
      <c r="M7">
        <f t="shared" si="0"/>
        <v>0.74178848889819204</v>
      </c>
      <c r="N7">
        <f t="shared" si="1"/>
        <v>1.5762531545057787E-2</v>
      </c>
      <c r="O7">
        <f>B7*Parameters!$B$6</f>
        <v>94.021846602236735</v>
      </c>
      <c r="P7">
        <f>SQRT((C7/B7)^2+(Parameters!$C$6/Parameters!$B$6)^2)*'Bottle Results'!O7</f>
        <v>1.4501059430210756</v>
      </c>
      <c r="Q7">
        <f t="shared" si="2"/>
        <v>601.3029609823493</v>
      </c>
      <c r="S7">
        <f t="shared" si="3"/>
        <v>0.21104667084836295</v>
      </c>
    </row>
    <row r="8" spans="1:19" ht="15.75" customHeight="1" x14ac:dyDescent="0.25">
      <c r="A8" t="s">
        <v>116</v>
      </c>
      <c r="B8">
        <v>0.65</v>
      </c>
      <c r="C8">
        <v>0.01</v>
      </c>
      <c r="D8" s="1">
        <v>7</v>
      </c>
      <c r="E8" s="1">
        <v>4.1000000000000002E-2</v>
      </c>
      <c r="F8" s="1">
        <v>1E-3</v>
      </c>
      <c r="G8" s="1">
        <v>100</v>
      </c>
      <c r="H8" s="1">
        <v>5</v>
      </c>
      <c r="I8" s="1">
        <f>'Count-&gt;Actual Activity'!F8</f>
        <v>6.6797237533694709</v>
      </c>
      <c r="J8" s="1">
        <f>'Count-&gt;Actual Activity'!G8</f>
        <v>0.15745067498955981</v>
      </c>
      <c r="K8" s="1">
        <v>10</v>
      </c>
      <c r="L8" s="1">
        <v>0.01</v>
      </c>
      <c r="M8">
        <f t="shared" si="0"/>
        <v>0.66797237533694709</v>
      </c>
      <c r="N8">
        <f t="shared" si="1"/>
        <v>1.5759230236305745E-2</v>
      </c>
      <c r="O8">
        <f>B8*Parameters!$B$6</f>
        <v>94.021846602236735</v>
      </c>
      <c r="P8">
        <f>SQRT((C8/B8)^2+(Parameters!$C$6/Parameters!$B$6)^2)*'Bottle Results'!O8</f>
        <v>1.4501059430210756</v>
      </c>
      <c r="Q8">
        <f t="shared" si="2"/>
        <v>664.01485533029324</v>
      </c>
      <c r="S8">
        <f t="shared" si="3"/>
        <v>0.28955620477990446</v>
      </c>
    </row>
    <row r="9" spans="1:19" x14ac:dyDescent="0.25">
      <c r="A9" t="s">
        <v>117</v>
      </c>
      <c r="B9">
        <v>0.65</v>
      </c>
      <c r="C9">
        <v>0.01</v>
      </c>
      <c r="D9" s="1">
        <v>7</v>
      </c>
      <c r="E9" s="1">
        <v>3.5000000000000003E-2</v>
      </c>
      <c r="F9" s="1">
        <v>1E-3</v>
      </c>
      <c r="G9" s="1">
        <v>100</v>
      </c>
      <c r="H9" s="1">
        <v>5</v>
      </c>
      <c r="I9" s="1">
        <f>'Count-&gt;Actual Activity'!F9</f>
        <v>7.260150497061499</v>
      </c>
      <c r="J9" s="1">
        <f>'Count-&gt;Actual Activity'!G9</f>
        <v>0.15745067498955981</v>
      </c>
      <c r="K9" s="1">
        <v>10</v>
      </c>
      <c r="L9" s="1">
        <v>0.01</v>
      </c>
      <c r="M9">
        <f t="shared" si="0"/>
        <v>0.72601504970614994</v>
      </c>
      <c r="N9">
        <f t="shared" si="1"/>
        <v>1.5761797118319973E-2</v>
      </c>
      <c r="O9">
        <f>B9*Parameters!$B$6</f>
        <v>94.021846602236735</v>
      </c>
      <c r="P9">
        <f>SQRT((C9/B9)^2+(Parameters!$C$6/Parameters!$B$6)^2)*'Bottle Results'!O9</f>
        <v>1.4501059430210756</v>
      </c>
      <c r="Q9">
        <f t="shared" si="2"/>
        <v>612.0097609034782</v>
      </c>
      <c r="S9">
        <f t="shared" si="3"/>
        <v>0.22782302630410323</v>
      </c>
    </row>
    <row r="10" spans="1:19" x14ac:dyDescent="0.25">
      <c r="A10" t="s">
        <v>118</v>
      </c>
      <c r="B10">
        <v>0.65</v>
      </c>
      <c r="C10">
        <v>0.01</v>
      </c>
      <c r="D10" s="1">
        <v>6.97</v>
      </c>
      <c r="E10" s="1">
        <v>3.3000000000000002E-2</v>
      </c>
      <c r="F10" s="1">
        <v>1E-3</v>
      </c>
      <c r="G10" s="1">
        <v>100</v>
      </c>
      <c r="H10" s="1">
        <v>5</v>
      </c>
      <c r="I10" s="1">
        <f>'Count-&gt;Actual Activity'!F10</f>
        <v>7.6174076185431581</v>
      </c>
      <c r="J10" s="1">
        <f>'Count-&gt;Actual Activity'!G10</f>
        <v>0.15745067498955981</v>
      </c>
      <c r="K10" s="1">
        <v>10</v>
      </c>
      <c r="L10" s="1">
        <v>0.01</v>
      </c>
      <c r="M10">
        <f t="shared" si="0"/>
        <v>0.76174076185431583</v>
      </c>
      <c r="N10">
        <f t="shared" si="1"/>
        <v>1.5763483102885299E-2</v>
      </c>
      <c r="O10">
        <f>B10*Parameters!$B$6</f>
        <v>94.021846602236735</v>
      </c>
      <c r="P10">
        <f>SQRT((C10/B10)^2+(Parameters!$C$6/Parameters!$B$6)^2)*'Bottle Results'!O10</f>
        <v>1.4501059430210756</v>
      </c>
      <c r="Q10">
        <f t="shared" si="2"/>
        <v>540.84152778197415</v>
      </c>
      <c r="S10">
        <f t="shared" si="3"/>
        <v>0.18982578051578661</v>
      </c>
    </row>
    <row r="11" spans="1:19" x14ac:dyDescent="0.25">
      <c r="A11" t="s">
        <v>119</v>
      </c>
      <c r="B11">
        <v>0.65</v>
      </c>
      <c r="C11">
        <v>0.01</v>
      </c>
      <c r="D11" s="1">
        <v>6.97</v>
      </c>
      <c r="E11" s="1">
        <v>3.7999999999999999E-2</v>
      </c>
      <c r="F11" s="1">
        <v>1E-3</v>
      </c>
      <c r="G11" s="1">
        <v>100</v>
      </c>
      <c r="H11" s="1">
        <v>5</v>
      </c>
      <c r="I11" s="1">
        <f>'Count-&gt;Actual Activity'!F11</f>
        <v>7.2231711347841081</v>
      </c>
      <c r="J11" s="1">
        <f>'Count-&gt;Actual Activity'!G11</f>
        <v>0.15745067498955981</v>
      </c>
      <c r="K11" s="1">
        <v>10</v>
      </c>
      <c r="L11" s="1">
        <v>0.01</v>
      </c>
      <c r="M11">
        <f t="shared" si="0"/>
        <v>0.72231711347841077</v>
      </c>
      <c r="N11">
        <f t="shared" si="1"/>
        <v>1.5761627217996996E-2</v>
      </c>
      <c r="O11">
        <f>B11*Parameters!$B$6</f>
        <v>94.021846602236735</v>
      </c>
      <c r="P11">
        <f>SQRT((C11/B11)^2+(Parameters!$C$6/Parameters!$B$6)^2)*'Bottle Results'!O11</f>
        <v>1.4501059430210756</v>
      </c>
      <c r="Q11">
        <f t="shared" si="2"/>
        <v>573.42461195778071</v>
      </c>
      <c r="S11">
        <f t="shared" si="3"/>
        <v>0.23175608692924021</v>
      </c>
    </row>
    <row r="12" spans="1:19" x14ac:dyDescent="0.25">
      <c r="A12" t="s">
        <v>120</v>
      </c>
      <c r="B12">
        <v>0.65</v>
      </c>
      <c r="C12">
        <v>0.01</v>
      </c>
      <c r="D12" s="1">
        <v>7.03</v>
      </c>
      <c r="E12" s="1">
        <v>3.5000000000000003E-2</v>
      </c>
      <c r="F12" s="1">
        <v>1E-3</v>
      </c>
      <c r="G12" s="1">
        <v>100</v>
      </c>
      <c r="H12" s="1">
        <v>5</v>
      </c>
      <c r="I12" s="1">
        <f>'Count-&gt;Actual Activity'!F12</f>
        <v>7.5873929792059025</v>
      </c>
      <c r="J12" s="1">
        <f>'Count-&gt;Actual Activity'!G12</f>
        <v>0.15745067498955981</v>
      </c>
      <c r="K12" s="1">
        <v>10</v>
      </c>
      <c r="L12" s="1">
        <v>0.01</v>
      </c>
      <c r="M12">
        <f t="shared" si="0"/>
        <v>0.75873929792059025</v>
      </c>
      <c r="N12">
        <f t="shared" si="1"/>
        <v>1.5763338347852873E-2</v>
      </c>
      <c r="O12">
        <f>B12*Parameters!$B$6</f>
        <v>94.021846602236735</v>
      </c>
      <c r="P12">
        <f>SQRT((C12/B12)^2+(Parameters!$C$6/Parameters!$B$6)^2)*'Bottle Results'!O12</f>
        <v>1.4501059430210756</v>
      </c>
      <c r="Q12">
        <f t="shared" si="2"/>
        <v>518.51190886222014</v>
      </c>
      <c r="S12">
        <f t="shared" si="3"/>
        <v>0.19301808532811751</v>
      </c>
    </row>
    <row r="13" spans="1:19" x14ac:dyDescent="0.25">
      <c r="A13" t="s">
        <v>121</v>
      </c>
      <c r="B13">
        <v>0.65</v>
      </c>
      <c r="C13">
        <v>0.01</v>
      </c>
      <c r="D13" s="1">
        <v>7.01</v>
      </c>
      <c r="E13" s="1">
        <v>3.5000000000000003E-2</v>
      </c>
      <c r="F13" s="1">
        <v>1E-3</v>
      </c>
      <c r="G13" s="1">
        <v>100</v>
      </c>
      <c r="H13" s="1">
        <v>5</v>
      </c>
      <c r="I13" s="1">
        <f>'Count-&gt;Actual Activity'!F13</f>
        <v>7.6246376642619653</v>
      </c>
      <c r="J13" s="1">
        <f>'Count-&gt;Actual Activity'!G13</f>
        <v>0.15745067498955981</v>
      </c>
      <c r="K13" s="1">
        <v>10</v>
      </c>
      <c r="L13" s="1">
        <v>0.01</v>
      </c>
      <c r="M13">
        <f t="shared" si="0"/>
        <v>0.76246376642619651</v>
      </c>
      <c r="N13">
        <f t="shared" si="1"/>
        <v>1.5763518057267317E-2</v>
      </c>
      <c r="O13">
        <f>B13*Parameters!$B$6</f>
        <v>94.021846602236735</v>
      </c>
      <c r="P13">
        <f>SQRT((C13/B13)^2+(Parameters!$C$6/Parameters!$B$6)^2)*'Bottle Results'!O13</f>
        <v>1.4501059430210756</v>
      </c>
      <c r="Q13">
        <f t="shared" si="2"/>
        <v>507.8705702747738</v>
      </c>
      <c r="S13">
        <f t="shared" si="3"/>
        <v>0.1890568054339215</v>
      </c>
    </row>
    <row r="14" spans="1:19" x14ac:dyDescent="0.25">
      <c r="A14" t="s">
        <v>122</v>
      </c>
      <c r="B14">
        <v>0.65</v>
      </c>
      <c r="C14">
        <v>0.01</v>
      </c>
      <c r="D14" s="1">
        <v>6.92</v>
      </c>
      <c r="E14" s="1">
        <v>0.03</v>
      </c>
      <c r="F14" s="1">
        <v>1E-3</v>
      </c>
      <c r="G14" s="1">
        <v>100</v>
      </c>
      <c r="H14" s="1">
        <v>5</v>
      </c>
      <c r="I14" s="1">
        <f>'Count-&gt;Actual Activity'!F14</f>
        <v>7.8490012389763564</v>
      </c>
      <c r="J14" s="1">
        <f>'Count-&gt;Actual Activity'!G14</f>
        <v>0.15745067498955981</v>
      </c>
      <c r="K14" s="1">
        <v>10</v>
      </c>
      <c r="L14" s="1">
        <v>0.01</v>
      </c>
      <c r="M14">
        <f t="shared" si="0"/>
        <v>0.78490012389763564</v>
      </c>
      <c r="N14">
        <f t="shared" si="1"/>
        <v>1.5764619207300077E-2</v>
      </c>
      <c r="O14">
        <f>B14*Parameters!$B$6</f>
        <v>94.021846602236735</v>
      </c>
      <c r="P14">
        <f>SQRT((C14/B14)^2+(Parameters!$C$6/Parameters!$B$6)^2)*'Bottle Results'!O14</f>
        <v>1.4501059430210756</v>
      </c>
      <c r="Q14">
        <f t="shared" si="2"/>
        <v>517.72780708243909</v>
      </c>
      <c r="S14">
        <f t="shared" si="3"/>
        <v>0.16519388603567031</v>
      </c>
    </row>
    <row r="15" spans="1:19" x14ac:dyDescent="0.25">
      <c r="A15" t="s">
        <v>123</v>
      </c>
      <c r="B15">
        <v>0.65</v>
      </c>
      <c r="C15">
        <v>0.01</v>
      </c>
      <c r="D15" s="1">
        <v>7.06</v>
      </c>
      <c r="E15" s="1">
        <v>3.4000000000000002E-2</v>
      </c>
      <c r="F15" s="1">
        <v>1E-3</v>
      </c>
      <c r="G15" s="1">
        <v>100</v>
      </c>
      <c r="H15" s="1">
        <v>5</v>
      </c>
      <c r="I15" s="1">
        <f>'Count-&gt;Actual Activity'!F15</f>
        <v>7.456721510710012</v>
      </c>
      <c r="J15" s="1">
        <f>'Count-&gt;Actual Activity'!G15</f>
        <v>0.15745067498955981</v>
      </c>
      <c r="K15" s="1">
        <v>10</v>
      </c>
      <c r="L15" s="1">
        <v>0.01</v>
      </c>
      <c r="M15">
        <f t="shared" si="0"/>
        <v>0.74567215107100115</v>
      </c>
      <c r="N15">
        <f t="shared" si="1"/>
        <v>1.576271478849893E-2</v>
      </c>
      <c r="O15">
        <f>B15*Parameters!$B$6</f>
        <v>94.021846602236735</v>
      </c>
      <c r="P15">
        <f>SQRT((C15/B15)^2+(Parameters!$C$6/Parameters!$B$6)^2)*'Bottle Results'!O15</f>
        <v>1.4501059430210756</v>
      </c>
      <c r="Q15">
        <f t="shared" si="2"/>
        <v>572.19504397460651</v>
      </c>
      <c r="S15">
        <f t="shared" si="3"/>
        <v>0.20691607533981157</v>
      </c>
    </row>
    <row r="16" spans="1:19" x14ac:dyDescent="0.25">
      <c r="A16" t="s">
        <v>124</v>
      </c>
      <c r="B16">
        <v>0.65</v>
      </c>
      <c r="C16">
        <v>0.01</v>
      </c>
      <c r="D16" s="1">
        <v>6.92</v>
      </c>
      <c r="E16" s="1">
        <v>3.5000000000000003E-2</v>
      </c>
      <c r="F16" s="1">
        <v>1E-3</v>
      </c>
      <c r="G16" s="1">
        <v>100</v>
      </c>
      <c r="H16" s="1">
        <v>5</v>
      </c>
      <c r="I16" s="1">
        <f>'Count-&gt;Actual Activity'!F16</f>
        <v>7.3594475469794398</v>
      </c>
      <c r="J16" s="1">
        <f>'Count-&gt;Actual Activity'!G16</f>
        <v>0.15745067498955981</v>
      </c>
      <c r="K16" s="1">
        <v>10</v>
      </c>
      <c r="L16" s="1">
        <v>0.01</v>
      </c>
      <c r="M16">
        <f t="shared" si="0"/>
        <v>0.73594475469794396</v>
      </c>
      <c r="N16">
        <f t="shared" si="1"/>
        <v>1.5762257618394875E-2</v>
      </c>
      <c r="O16">
        <f>B16*Parameters!$B$6</f>
        <v>94.021846602236735</v>
      </c>
      <c r="P16">
        <f>SQRT((C16/B16)^2+(Parameters!$C$6/Parameters!$B$6)^2)*'Bottle Results'!O16</f>
        <v>1.4501059430210756</v>
      </c>
      <c r="Q16">
        <f t="shared" si="2"/>
        <v>583.63917521263841</v>
      </c>
      <c r="S16">
        <f t="shared" si="3"/>
        <v>0.21726196485866922</v>
      </c>
    </row>
    <row r="17" spans="1:19" x14ac:dyDescent="0.25">
      <c r="A17" t="s">
        <v>125</v>
      </c>
      <c r="B17">
        <v>0.65</v>
      </c>
      <c r="C17">
        <v>0.01</v>
      </c>
      <c r="D17" s="1">
        <v>7.01</v>
      </c>
      <c r="E17" s="1">
        <v>0.03</v>
      </c>
      <c r="F17" s="1">
        <v>5.0000000000000001E-3</v>
      </c>
      <c r="G17" s="1">
        <v>100</v>
      </c>
      <c r="H17" s="1">
        <v>5</v>
      </c>
      <c r="I17" s="1">
        <f>'Count-&gt;Actual Activity'!F17</f>
        <v>7.5926994347793411</v>
      </c>
      <c r="J17" s="1">
        <f>'Count-&gt;Actual Activity'!G17</f>
        <v>0.15745067498955981</v>
      </c>
      <c r="K17" s="1">
        <v>10</v>
      </c>
      <c r="L17" s="1">
        <v>0.01</v>
      </c>
      <c r="M17">
        <f t="shared" si="0"/>
        <v>0.75926994347793408</v>
      </c>
      <c r="N17">
        <f t="shared" si="1"/>
        <v>1.5763363898411688E-2</v>
      </c>
      <c r="O17">
        <f>B17*Parameters!$B$6</f>
        <v>94.021846602236735</v>
      </c>
      <c r="P17">
        <f>SQRT((C17/B17)^2+(Parameters!$C$6/Parameters!$B$6)^2)*'Bottle Results'!O17</f>
        <v>1.4501059430210756</v>
      </c>
      <c r="Q17">
        <f t="shared" si="2"/>
        <v>603.16174181477754</v>
      </c>
      <c r="S17">
        <f t="shared" si="3"/>
        <v>0.19245369994693187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"/>
  <sheetViews>
    <sheetView tabSelected="1" workbookViewId="0">
      <selection activeCell="E13" sqref="E13"/>
    </sheetView>
  </sheetViews>
  <sheetFormatPr defaultRowHeight="15" x14ac:dyDescent="0.25"/>
  <cols>
    <col min="1" max="1" width="20.140625" bestFit="1" customWidth="1"/>
    <col min="11" max="11" width="11.7109375" bestFit="1" customWidth="1"/>
  </cols>
  <sheetData>
    <row r="1" spans="1:14" x14ac:dyDescent="0.25">
      <c r="A1" t="s">
        <v>15</v>
      </c>
      <c r="B1" t="s">
        <v>29</v>
      </c>
      <c r="C1" t="s">
        <v>86</v>
      </c>
      <c r="D1" t="s">
        <v>31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104</v>
      </c>
      <c r="L1" t="s">
        <v>105</v>
      </c>
      <c r="M1" t="s">
        <v>106</v>
      </c>
      <c r="N1" t="s">
        <v>7</v>
      </c>
    </row>
    <row r="2" spans="1:14" x14ac:dyDescent="0.25">
      <c r="A2" t="s">
        <v>126</v>
      </c>
      <c r="B2">
        <f>AVERAGE('Bottle Results'!M2:M4)</f>
        <v>0.79503766506605633</v>
      </c>
      <c r="C2">
        <f>_xlfn.STDEV.S('Bottle Results'!M2:M4)</f>
        <v>3.5430404786607056E-2</v>
      </c>
      <c r="F2">
        <f>AVERAGE('Bottle Results'!O2:O4)</f>
        <v>94.021846602236735</v>
      </c>
      <c r="G2">
        <f>AVERAGE('Bottle Results'!S2:S4)</f>
        <v>0.15441177364927142</v>
      </c>
      <c r="I2">
        <f>AVERAGE('Bottle Results'!D2:D4)</f>
        <v>6.996666666666667</v>
      </c>
      <c r="J2">
        <f>_xlfn.STDEV.S('Bottle Results'!D2:D4)</f>
        <v>6.1101009266077921E-2</v>
      </c>
      <c r="K2">
        <f>AVERAGE('Bottle Results'!E2:E4)</f>
        <v>0</v>
      </c>
      <c r="L2">
        <f>_xlfn.STDEV.S('Bottle Results'!F2:F4)</f>
        <v>0</v>
      </c>
      <c r="M2">
        <f>COUNT('Bottle Results'!I2:I4)</f>
        <v>3</v>
      </c>
    </row>
    <row r="3" spans="1:14" x14ac:dyDescent="0.25">
      <c r="A3" t="s">
        <v>127</v>
      </c>
      <c r="B3">
        <f>AVERAGE('Bottle Results'!M5:M7)</f>
        <v>0.76330395522532424</v>
      </c>
      <c r="C3">
        <f>_xlfn.STDEV.S('Bottle Results'!M5:M7)</f>
        <v>1.9669629177441469E-2</v>
      </c>
      <c r="D3">
        <f>AVERAGE('Bottle Results'!Q5:Q7)</f>
        <v>506.13949496825217</v>
      </c>
      <c r="E3">
        <f>_xlfn.STDEV.S('Bottle Results'!Q5:Q7)</f>
        <v>95.713368339602724</v>
      </c>
      <c r="F3">
        <f>AVERAGE('Bottle Results'!O5:O7)</f>
        <v>94.021846602236735</v>
      </c>
      <c r="G3">
        <f>AVERAGE('Bottle Results'!S5:S7)</f>
        <v>0.18816319524704431</v>
      </c>
      <c r="H3">
        <f>_xlfn.STDEV.S('Bottle Results'!S5:S7)</f>
        <v>2.0920275327769976E-2</v>
      </c>
      <c r="I3">
        <f>AVERAGE('Bottle Results'!D5:D7)</f>
        <v>7.05</v>
      </c>
      <c r="J3">
        <f>_xlfn.STDEV.S('Bottle Results'!D5:D7)</f>
        <v>3.6055512754639987E-2</v>
      </c>
      <c r="K3">
        <f>AVERAGE('Bottle Results'!E5:E7)</f>
        <v>3.5333333333333335E-2</v>
      </c>
      <c r="L3">
        <f>_xlfn.STDEV.S('Bottle Results'!F5:F7)</f>
        <v>0</v>
      </c>
      <c r="M3">
        <f>COUNT('Bottle Results'!I5:I7)</f>
        <v>3</v>
      </c>
    </row>
    <row r="4" spans="1:14" x14ac:dyDescent="0.25">
      <c r="A4" t="s">
        <v>128</v>
      </c>
      <c r="B4">
        <f>'Bottle Results'!M8</f>
        <v>0.66797237533694709</v>
      </c>
      <c r="C4">
        <f>'Bottle Results'!N8</f>
        <v>1.5759230236305745E-2</v>
      </c>
      <c r="D4">
        <f>'Bottle Results'!Q8</f>
        <v>664.01485533029324</v>
      </c>
      <c r="F4">
        <f>AVERAGE('Bottle Results'!O8)</f>
        <v>94.021846602236735</v>
      </c>
      <c r="G4">
        <f>AVERAGE('Bottle Results'!S8)</f>
        <v>0.28955620477990446</v>
      </c>
      <c r="I4">
        <f>'Bottle Results'!D8</f>
        <v>7</v>
      </c>
      <c r="J4">
        <f>0.05</f>
        <v>0.05</v>
      </c>
      <c r="K4">
        <f>'Bottle Results'!E8</f>
        <v>4.1000000000000002E-2</v>
      </c>
      <c r="L4">
        <f>'Bottle Results'!F8</f>
        <v>1E-3</v>
      </c>
      <c r="M4">
        <f>COUNT('Bottle Results'!I8)</f>
        <v>1</v>
      </c>
    </row>
    <row r="5" spans="1:14" x14ac:dyDescent="0.25">
      <c r="A5" t="s">
        <v>129</v>
      </c>
      <c r="B5">
        <f>AVERAGE('Bottle Results'!M9:M11)</f>
        <v>0.73669097501295899</v>
      </c>
      <c r="C5">
        <f>_xlfn.STDEV.S('Bottle Results'!M9:M11)</f>
        <v>2.1772403374091996E-2</v>
      </c>
      <c r="D5">
        <f>AVERAGE('Bottle Results'!Q9:Q11)</f>
        <v>575.42530021441098</v>
      </c>
      <c r="E5">
        <f>_xlfn.STDEV.S('Bottle Results'!Q9:Q11)</f>
        <v>35.626274244360019</v>
      </c>
      <c r="F5">
        <f>AVERAGE('Bottle Results'!O9:O11)</f>
        <v>94.021846602236735</v>
      </c>
      <c r="G5">
        <f>AVERAGE('Bottle Results'!S9:S11)</f>
        <v>0.21646829791637667</v>
      </c>
      <c r="H5">
        <f>_xlfn.STDEV.S('Bottle Results'!S9:S11)</f>
        <v>2.3156749373580251E-2</v>
      </c>
      <c r="I5">
        <f>AVERAGE('Bottle Results'!D9:D11)</f>
        <v>6.9799999999999995</v>
      </c>
      <c r="J5">
        <f>_xlfn.STDEV.S('Bottle Results'!D9:D11)</f>
        <v>1.7320508075688915E-2</v>
      </c>
      <c r="K5">
        <f>AVERAGE('Bottle Results'!E9:E11)</f>
        <v>3.5333333333333335E-2</v>
      </c>
      <c r="L5">
        <f>_xlfn.STDEV.S('Bottle Results'!F9:F11)</f>
        <v>0</v>
      </c>
      <c r="M5">
        <f>COUNT('Bottle Results'!I9:I11)</f>
        <v>3</v>
      </c>
    </row>
    <row r="6" spans="1:14" x14ac:dyDescent="0.25">
      <c r="A6" t="s">
        <v>130</v>
      </c>
      <c r="B6">
        <f>AVERAGE('Bottle Results'!M12:M14)</f>
        <v>0.76870106274814087</v>
      </c>
      <c r="C6">
        <f>_xlfn.STDEV.S('Bottle Results'!M12:M14)</f>
        <v>1.415185864139824E-2</v>
      </c>
      <c r="D6">
        <f>AVERAGE('Bottle Results'!Q12:Q14)</f>
        <v>514.70342873981099</v>
      </c>
      <c r="E6">
        <f>_xlfn.STDEV.S('Bottle Results'!Q12:Q14)</f>
        <v>5.9304021788312928</v>
      </c>
      <c r="F6">
        <f>AVERAGE('Bottle Results'!O12:O14)</f>
        <v>94.021846602236735</v>
      </c>
      <c r="G6">
        <f>AVERAGE('Bottle Results'!S12:S14)</f>
        <v>0.18242292559923645</v>
      </c>
      <c r="H6">
        <f>_xlfn.STDEV.S('Bottle Results'!S12:S14)</f>
        <v>1.5051670598715467E-2</v>
      </c>
      <c r="I6">
        <f>AVERAGE('Bottle Results'!D12:D14)</f>
        <v>6.9866666666666672</v>
      </c>
      <c r="J6">
        <f>_xlfn.STDEV.S('Bottle Results'!D12:D14)</f>
        <v>5.8594652770823243E-2</v>
      </c>
      <c r="K6">
        <f>AVERAGE('Bottle Results'!E12:E14)</f>
        <v>3.3333333333333333E-2</v>
      </c>
      <c r="L6">
        <f>_xlfn.STDEV.S('Bottle Results'!F12:F14)</f>
        <v>0</v>
      </c>
      <c r="M6">
        <f>COUNT('Bottle Results'!I12:I14)</f>
        <v>3</v>
      </c>
    </row>
    <row r="7" spans="1:14" x14ac:dyDescent="0.25">
      <c r="A7" t="s">
        <v>131</v>
      </c>
      <c r="B7">
        <f>AVERAGE('Bottle Results'!M15:M17)</f>
        <v>0.74696228308229307</v>
      </c>
      <c r="C7">
        <f>_xlfn.STDEV.S('Bottle Results'!M15:M17)</f>
        <v>1.1715990711863184E-2</v>
      </c>
      <c r="D7">
        <f>AVERAGE('Bottle Results'!Q15:Q17)</f>
        <v>586.33198700067408</v>
      </c>
      <c r="E7">
        <f>_xlfn.STDEV.S('Bottle Results'!Q15:Q17)</f>
        <v>15.657985830733516</v>
      </c>
      <c r="F7">
        <f>AVERAGE('Bottle Results'!O15:O17)</f>
        <v>94.021846602236735</v>
      </c>
      <c r="G7">
        <f>AVERAGE('Bottle Results'!S15:S17)</f>
        <v>0.20554391338180422</v>
      </c>
      <c r="H7">
        <f>_xlfn.STDEV.S('Bottle Results'!S15:S17)</f>
        <v>1.2460923854674122E-2</v>
      </c>
      <c r="I7">
        <f>AVERAGE('Bottle Results'!D15:D17)</f>
        <v>6.996666666666667</v>
      </c>
      <c r="J7">
        <f>_xlfn.STDEV.S('Bottle Results'!D15:D17)</f>
        <v>7.0945988845975722E-2</v>
      </c>
      <c r="K7">
        <f>AVERAGE('Bottle Results'!E15:E17)</f>
        <v>3.3000000000000002E-2</v>
      </c>
      <c r="L7">
        <f>_xlfn.STDEV.S('Bottle Results'!F15:F17)</f>
        <v>2.3094010767585032E-3</v>
      </c>
      <c r="M7">
        <f>COUNT('Bottle Results'!I15:I17)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2017-08-30T17:44:13Z</dcterms:modified>
</cp:coreProperties>
</file>