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 firstSheet="3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8" i="5" l="1"/>
  <c r="R17" i="5"/>
  <c r="R13" i="5"/>
  <c r="R12" i="5"/>
  <c r="R15" i="5"/>
  <c r="R6" i="5"/>
  <c r="R19" i="5"/>
  <c r="G3" i="8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H5" i="8" l="1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<sst xmlns="http://schemas.openxmlformats.org/spreadsheetml/2006/main" count="375" uniqueCount="152">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</sst>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42464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151</v>
      </c>
    </row>
    <row r="5" spans="1:5" x14ac:dyDescent="0.25">
      <c r="A5" t="s">
        <v>22</v>
      </c>
      <c r="B5" t="s">
        <v>150</v>
      </c>
    </row>
    <row r="6" spans="1:5" x14ac:dyDescent="0.25">
      <c r="A6" t="s">
        <v>6</v>
      </c>
      <c r="B6">
        <v>1438.3391127455641</v>
      </c>
      <c r="C6">
        <v>7.1916955637278202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6" workbookViewId="0">
      <selection activeCell="C37" sqref="C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42502.436805555553</v>
      </c>
      <c r="B2" t="s">
        <v>125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24">
        <v>42502.436805555553</v>
      </c>
      <c r="B3" t="s">
        <v>126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24">
        <v>42502.436805497688</v>
      </c>
      <c r="B4" t="s">
        <v>127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24">
        <v>42502.436805497688</v>
      </c>
      <c r="B5" t="s">
        <v>128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24">
        <v>42502.436805497688</v>
      </c>
      <c r="B6" t="s">
        <v>129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24">
        <v>42502.436805497688</v>
      </c>
      <c r="B7" t="s">
        <v>130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24">
        <v>42502.436805497688</v>
      </c>
      <c r="B8" t="s">
        <v>131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24">
        <v>42502.436805497688</v>
      </c>
      <c r="B9" t="s">
        <v>132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24">
        <v>42502.436805497688</v>
      </c>
      <c r="B10" t="s">
        <v>133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24">
        <v>42502.436805497688</v>
      </c>
      <c r="B11" t="s">
        <v>134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24">
        <v>42502.436805497688</v>
      </c>
      <c r="B12" t="s">
        <v>135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24">
        <v>42502.436805497688</v>
      </c>
      <c r="B13" t="s">
        <v>136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24">
        <v>42502.436805497688</v>
      </c>
      <c r="B14" t="s">
        <v>137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24">
        <v>42502.436805497688</v>
      </c>
      <c r="B15" t="s">
        <v>138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24">
        <v>42502.436805497688</v>
      </c>
      <c r="B16" t="s">
        <v>139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24">
        <v>42502.436805497688</v>
      </c>
      <c r="B17" t="s">
        <v>140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24">
        <v>42502.436805497688</v>
      </c>
      <c r="B18" t="s">
        <v>141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24">
        <v>42502.436805497688</v>
      </c>
      <c r="B19" t="s">
        <v>142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24">
        <v>42505.584722222222</v>
      </c>
      <c r="B20" t="s">
        <v>125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24">
        <v>42505.584722222222</v>
      </c>
      <c r="B21" t="s">
        <v>126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24">
        <v>42505.584722164349</v>
      </c>
      <c r="B22" t="s">
        <v>127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24">
        <v>42505.584722164349</v>
      </c>
      <c r="B23" t="s">
        <v>128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24">
        <v>42505.584722164349</v>
      </c>
      <c r="B24" t="s">
        <v>129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24">
        <v>42505.584722164349</v>
      </c>
      <c r="B25" t="s">
        <v>130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24">
        <v>42505.584722164349</v>
      </c>
      <c r="B26" t="s">
        <v>131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24">
        <v>42505.584722164349</v>
      </c>
      <c r="B27" t="s">
        <v>132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24">
        <v>42505.584722164349</v>
      </c>
      <c r="B28" t="s">
        <v>133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24">
        <v>42505.584722164349</v>
      </c>
      <c r="B29" t="s">
        <v>134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24">
        <v>42505.584722164349</v>
      </c>
      <c r="B30" t="s">
        <v>135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24">
        <v>42505.584722164349</v>
      </c>
      <c r="B31" t="s">
        <v>136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24">
        <v>42505.584722164349</v>
      </c>
      <c r="B32" t="s">
        <v>137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24">
        <v>42505.584722164349</v>
      </c>
      <c r="B33" t="s">
        <v>138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24">
        <v>42505.584722164349</v>
      </c>
      <c r="B34" t="s">
        <v>139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24">
        <v>42505.584722164349</v>
      </c>
      <c r="B35" t="s">
        <v>140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24">
        <v>42505.584722164349</v>
      </c>
      <c r="B36" t="s">
        <v>141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24">
        <v>42505.584722164349</v>
      </c>
      <c r="B37" t="s">
        <v>142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24">
        <v>42506.541666666664</v>
      </c>
      <c r="B38" t="s">
        <v>125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24">
        <v>42506.541666666664</v>
      </c>
      <c r="B39" t="s">
        <v>126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24">
        <v>42506.541666666664</v>
      </c>
      <c r="B40" t="s">
        <v>127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24">
        <v>42506.541666666664</v>
      </c>
      <c r="B41" t="s">
        <v>128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24">
        <v>42506.541666666664</v>
      </c>
      <c r="B42" t="s">
        <v>129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24">
        <v>42506.541666666664</v>
      </c>
      <c r="B43" t="s">
        <v>130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24">
        <v>42506.541666666664</v>
      </c>
      <c r="B44" t="s">
        <v>131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24">
        <v>42506.541666666664</v>
      </c>
      <c r="B45" t="s">
        <v>132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24">
        <v>42506.541666666664</v>
      </c>
      <c r="B46" t="s">
        <v>133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24">
        <v>42506.541666666664</v>
      </c>
      <c r="B47" t="s">
        <v>134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24">
        <v>42506.541666666664</v>
      </c>
      <c r="B48" t="s">
        <v>135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24">
        <v>42506.541666666664</v>
      </c>
      <c r="B49" t="s">
        <v>136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24">
        <v>42506.541666666664</v>
      </c>
      <c r="B50" t="s">
        <v>137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24">
        <v>42506.541666666664</v>
      </c>
      <c r="B51" t="s">
        <v>138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24">
        <v>42506.541666666664</v>
      </c>
      <c r="B52" t="s">
        <v>139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24">
        <v>42506.541666666664</v>
      </c>
      <c r="B53" t="s">
        <v>140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24">
        <v>42506.541666666664</v>
      </c>
      <c r="B54" t="s">
        <v>141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24">
        <v>42506.541666666664</v>
      </c>
      <c r="B55" t="s">
        <v>142</v>
      </c>
      <c r="C55">
        <v>11255.1</v>
      </c>
      <c r="D55">
        <v>0.6</v>
      </c>
      <c r="E55">
        <v>0</v>
      </c>
      <c r="F55">
        <v>191.45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2" sqref="E2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122</v>
      </c>
      <c r="C1" t="s">
        <v>23</v>
      </c>
      <c r="D1" t="s">
        <v>21</v>
      </c>
      <c r="E1" t="s">
        <v>119</v>
      </c>
      <c r="F1" t="s">
        <v>120</v>
      </c>
      <c r="G1" t="s">
        <v>121</v>
      </c>
    </row>
    <row r="2" spans="1:7" x14ac:dyDescent="0.25">
      <c r="A2" t="s">
        <v>125</v>
      </c>
      <c r="B2" s="21" t="s">
        <v>123</v>
      </c>
      <c r="C2">
        <v>1.3049999999999999</v>
      </c>
      <c r="D2">
        <v>9.3264E-2</v>
      </c>
      <c r="E2" s="1" t="s">
        <v>54</v>
      </c>
      <c r="F2" s="1">
        <f>'Calibration Data'!$B$28*'Count-&gt;Actual Activity'!C2+'Calibration Data'!$B$27</f>
        <v>0.27717741475586594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0.2329786252394169</v>
      </c>
    </row>
    <row r="3" spans="1:7" x14ac:dyDescent="0.25">
      <c r="A3" t="s">
        <v>126</v>
      </c>
      <c r="B3" s="21" t="s">
        <v>123</v>
      </c>
      <c r="C3">
        <v>1.7538888888888899</v>
      </c>
      <c r="D3">
        <v>0.10815648148148101</v>
      </c>
      <c r="E3" s="1" t="s">
        <v>54</v>
      </c>
      <c r="F3" s="1">
        <f>'Calibration Data'!$B$28*'Count-&gt;Actual Activity'!C3+'Calibration Data'!$B$27</f>
        <v>0.37545365031100375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0.23297862859605512</v>
      </c>
    </row>
    <row r="4" spans="1:7" x14ac:dyDescent="0.25">
      <c r="A4" t="s">
        <v>127</v>
      </c>
      <c r="B4" s="21" t="s">
        <v>123</v>
      </c>
      <c r="C4">
        <v>1.2538888888888899</v>
      </c>
      <c r="D4">
        <v>9.1533888888888901E-2</v>
      </c>
      <c r="E4" s="1" t="s">
        <v>54</v>
      </c>
      <c r="F4" s="1">
        <f>'Calibration Data'!$B$28*'Count-&gt;Actual Activity'!C4+'Calibration Data'!$B$27</f>
        <v>0.2659875463510733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0.23297862494698812</v>
      </c>
    </row>
    <row r="5" spans="1:7" x14ac:dyDescent="0.25">
      <c r="A5" t="s">
        <v>128</v>
      </c>
      <c r="B5" s="21" t="s">
        <v>123</v>
      </c>
      <c r="C5">
        <v>5.53</v>
      </c>
      <c r="D5">
        <v>0.19207533333333299</v>
      </c>
      <c r="E5" s="1" t="s">
        <v>54</v>
      </c>
      <c r="F5" s="1">
        <f>'Calibration Data'!$B$28*'Count-&gt;Actual Activity'!C5+'Calibration Data'!$B$27</f>
        <v>1.2021659932172781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0.23297871287046545</v>
      </c>
    </row>
    <row r="6" spans="1:7" x14ac:dyDescent="0.25">
      <c r="A6" t="s">
        <v>129</v>
      </c>
      <c r="B6" s="21" t="s">
        <v>123</v>
      </c>
      <c r="C6">
        <v>4.82944444444444</v>
      </c>
      <c r="D6">
        <v>0.179494351851852</v>
      </c>
      <c r="E6" s="1" t="s">
        <v>54</v>
      </c>
      <c r="F6" s="1">
        <f>'Calibration Data'!$B$28*'Count-&gt;Actual Activity'!C6+'Calibration Data'!$B$27</f>
        <v>1.0487918186689746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0.23297868966769919</v>
      </c>
    </row>
    <row r="7" spans="1:7" x14ac:dyDescent="0.25">
      <c r="A7" t="s">
        <v>130</v>
      </c>
      <c r="B7" s="21" t="s">
        <v>123</v>
      </c>
      <c r="C7">
        <v>5.16222222222222</v>
      </c>
      <c r="D7">
        <v>0.18549585185185199</v>
      </c>
      <c r="E7" s="1" t="s">
        <v>54</v>
      </c>
      <c r="F7" s="1">
        <f>'Calibration Data'!$B$28*'Count-&gt;Actual Activity'!C7+'Calibration Data'!$B$27</f>
        <v>1.1216475923045288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0.23297870025959028</v>
      </c>
    </row>
    <row r="8" spans="1:7" ht="15.75" customHeight="1" x14ac:dyDescent="0.25">
      <c r="A8" t="s">
        <v>131</v>
      </c>
      <c r="B8" s="21" t="s">
        <v>123</v>
      </c>
      <c r="C8">
        <v>19.182222222222201</v>
      </c>
      <c r="D8">
        <v>0.35742874074074099</v>
      </c>
      <c r="E8" s="1" t="s">
        <v>54</v>
      </c>
      <c r="F8" s="1">
        <f>'Calibration Data'!$B$28*'Count-&gt;Actual Activity'!C8+'Calibration Data'!$B$27</f>
        <v>4.191077147340974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0.23297985329227744</v>
      </c>
    </row>
    <row r="9" spans="1:7" x14ac:dyDescent="0.25">
      <c r="A9" t="s">
        <v>132</v>
      </c>
      <c r="B9" s="21" t="s">
        <v>123</v>
      </c>
      <c r="C9">
        <v>19.654444444444401</v>
      </c>
      <c r="D9">
        <v>0.36164177777777801</v>
      </c>
      <c r="E9" s="1" t="s">
        <v>54</v>
      </c>
      <c r="F9" s="1">
        <f>'Calibration Data'!$B$28*'Count-&gt;Actual Activity'!C9+'Calibration Data'!$B$27</f>
        <v>4.2944618010809039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0.23297991616620134</v>
      </c>
    </row>
    <row r="10" spans="1:7" x14ac:dyDescent="0.25">
      <c r="A10" t="s">
        <v>133</v>
      </c>
      <c r="B10" s="21" t="s">
        <v>123</v>
      </c>
      <c r="C10">
        <v>18.768888888888899</v>
      </c>
      <c r="D10">
        <v>0.35348074074074098</v>
      </c>
      <c r="E10" s="1" t="s">
        <v>54</v>
      </c>
      <c r="F10" s="1">
        <f>'Calibration Data'!$B$28*'Count-&gt;Actual Activity'!C10+'Calibration Data'!$B$27</f>
        <v>4.1005851680674388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0.23297979954474388</v>
      </c>
    </row>
    <row r="11" spans="1:7" x14ac:dyDescent="0.25">
      <c r="A11" t="s">
        <v>134</v>
      </c>
      <c r="B11" s="21" t="s">
        <v>123</v>
      </c>
      <c r="C11">
        <v>37.584444444444401</v>
      </c>
      <c r="D11">
        <v>0.49987311111111099</v>
      </c>
      <c r="E11" s="1" t="s">
        <v>54</v>
      </c>
      <c r="F11" s="1">
        <f>'Calibration Data'!$B$28*'Count-&gt;Actual Activity'!C11+'Calibration Data'!$B$27</f>
        <v>8.2199162890840096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0.23298346235943757</v>
      </c>
    </row>
    <row r="12" spans="1:7" x14ac:dyDescent="0.25">
      <c r="A12" t="s">
        <v>135</v>
      </c>
      <c r="B12" s="21" t="s">
        <v>123</v>
      </c>
      <c r="C12">
        <v>38.4577777777778</v>
      </c>
      <c r="D12">
        <v>0.506360740740741</v>
      </c>
      <c r="E12" s="1" t="s">
        <v>54</v>
      </c>
      <c r="F12" s="1">
        <f>'Calibration Data'!$B$28*'Count-&gt;Actual Activity'!C12+'Calibration Data'!$B$27</f>
        <v>8.4111170840007023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0.23298369276462855</v>
      </c>
    </row>
    <row r="13" spans="1:7" x14ac:dyDescent="0.25">
      <c r="A13" t="s">
        <v>136</v>
      </c>
      <c r="B13" s="21" t="s">
        <v>123</v>
      </c>
      <c r="C13">
        <v>38.314999999999998</v>
      </c>
      <c r="D13">
        <v>0.50575800000000004</v>
      </c>
      <c r="E13" s="1" t="s">
        <v>54</v>
      </c>
      <c r="F13" s="1">
        <f>'Calibration Data'!$B$28*'Count-&gt;Actual Activity'!C13+'Calibration Data'!$B$27</f>
        <v>8.3798584298699161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0.23298365473025381</v>
      </c>
    </row>
    <row r="14" spans="1:7" x14ac:dyDescent="0.25">
      <c r="A14" t="s">
        <v>137</v>
      </c>
      <c r="B14" s="21" t="s">
        <v>123</v>
      </c>
      <c r="C14">
        <v>90.674999999999997</v>
      </c>
      <c r="D14">
        <v>0.77980499999999997</v>
      </c>
      <c r="E14" s="1" t="s">
        <v>54</v>
      </c>
      <c r="F14" s="1">
        <f>'Calibration Data'!$B$28*'Count-&gt;Actual Activity'!C14+'Calibration Data'!$B$27</f>
        <v>19.84314883655383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0.23300720482357187</v>
      </c>
    </row>
    <row r="15" spans="1:7" x14ac:dyDescent="0.25">
      <c r="A15" t="s">
        <v>138</v>
      </c>
      <c r="B15" s="21" t="s">
        <v>123</v>
      </c>
      <c r="C15">
        <v>93.735555555555493</v>
      </c>
      <c r="D15">
        <v>0.79050318518518503</v>
      </c>
      <c r="E15" s="1" t="s">
        <v>54</v>
      </c>
      <c r="F15" s="1">
        <f>'Calibration Data'!$B$28*'Count-&gt;Actual Activity'!C15+'Calibration Data'!$B$27</f>
        <v>20.513203021792993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0.23300917700114371</v>
      </c>
    </row>
    <row r="16" spans="1:7" x14ac:dyDescent="0.25">
      <c r="A16" t="s">
        <v>139</v>
      </c>
      <c r="B16" s="21" t="s">
        <v>123</v>
      </c>
      <c r="C16">
        <v>97.147777777777804</v>
      </c>
      <c r="D16">
        <v>0.80308829629629597</v>
      </c>
      <c r="E16" s="1" t="s">
        <v>54</v>
      </c>
      <c r="F16" s="1">
        <f>'Calibration Data'!$B$28*'Count-&gt;Actual Activity'!C16+'Calibration Data'!$B$27</f>
        <v>21.260248366817336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0.23301145333505277</v>
      </c>
    </row>
    <row r="17" spans="1:7" x14ac:dyDescent="0.25">
      <c r="A17" t="s">
        <v>140</v>
      </c>
      <c r="B17" s="21" t="s">
        <v>123</v>
      </c>
      <c r="C17">
        <v>191.199444444444</v>
      </c>
      <c r="D17">
        <v>1.1280767222222201</v>
      </c>
      <c r="E17" s="1" t="s">
        <v>54</v>
      </c>
      <c r="F17" s="1">
        <f>'Calibration Data'!$B$28*'Count-&gt;Actual Activity'!C17+'Calibration Data'!$B$27</f>
        <v>41.851187408693349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0.23310636955891995</v>
      </c>
    </row>
    <row r="18" spans="1:7" x14ac:dyDescent="0.25">
      <c r="A18" t="s">
        <v>141</v>
      </c>
      <c r="B18" s="21" t="s">
        <v>123</v>
      </c>
      <c r="C18">
        <v>191.256666666667</v>
      </c>
      <c r="D18">
        <v>1.1284143333333301</v>
      </c>
      <c r="E18" s="1" t="s">
        <v>54</v>
      </c>
      <c r="F18" s="1">
        <f>'Calibration Data'!$B$28*'Count-&gt;Actual Activity'!C18+'Calibration Data'!$B$27</f>
        <v>41.863715196146714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0.23310644620000626</v>
      </c>
    </row>
    <row r="19" spans="1:7" x14ac:dyDescent="0.25">
      <c r="A19" t="s">
        <v>142</v>
      </c>
      <c r="B19" s="21" t="s">
        <v>123</v>
      </c>
      <c r="C19">
        <v>189.82499999999999</v>
      </c>
      <c r="D19">
        <v>1.126295</v>
      </c>
      <c r="E19" s="1" t="s">
        <v>54</v>
      </c>
      <c r="F19" s="1">
        <f>'Calibration Data'!$B$28*'Count-&gt;Actual Activity'!C19+'Calibration Data'!$B$27</f>
        <v>41.550277251808033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0.23310453558498814</v>
      </c>
    </row>
    <row r="20" spans="1:7" x14ac:dyDescent="0.25">
      <c r="A20" s="21" t="s">
        <v>101</v>
      </c>
      <c r="B20" s="22" t="s">
        <v>124</v>
      </c>
    </row>
    <row r="21" spans="1:7" x14ac:dyDescent="0.25">
      <c r="A21" s="21" t="s">
        <v>102</v>
      </c>
      <c r="B21" s="22" t="s">
        <v>124</v>
      </c>
    </row>
    <row r="22" spans="1:7" x14ac:dyDescent="0.25">
      <c r="A22" s="21" t="s">
        <v>103</v>
      </c>
      <c r="B22" s="22" t="s">
        <v>124</v>
      </c>
    </row>
    <row r="23" spans="1:7" x14ac:dyDescent="0.25">
      <c r="A23" s="21" t="s">
        <v>104</v>
      </c>
      <c r="B23" s="22" t="s">
        <v>124</v>
      </c>
    </row>
    <row r="24" spans="1:7" x14ac:dyDescent="0.25">
      <c r="A24" s="21" t="s">
        <v>105</v>
      </c>
      <c r="B24" s="22" t="s">
        <v>124</v>
      </c>
    </row>
    <row r="25" spans="1:7" x14ac:dyDescent="0.25">
      <c r="A25" s="21" t="s">
        <v>106</v>
      </c>
      <c r="B25" s="22" t="s">
        <v>124</v>
      </c>
    </row>
    <row r="26" spans="1:7" x14ac:dyDescent="0.25">
      <c r="A26" s="21" t="s">
        <v>107</v>
      </c>
      <c r="B26" s="22" t="s">
        <v>124</v>
      </c>
    </row>
    <row r="27" spans="1:7" x14ac:dyDescent="0.25">
      <c r="A27" s="21" t="s">
        <v>108</v>
      </c>
      <c r="B27" s="22" t="s">
        <v>124</v>
      </c>
    </row>
    <row r="28" spans="1:7" x14ac:dyDescent="0.25">
      <c r="A28" s="21" t="s">
        <v>109</v>
      </c>
      <c r="B28" s="22" t="s">
        <v>124</v>
      </c>
    </row>
    <row r="29" spans="1:7" x14ac:dyDescent="0.25">
      <c r="A29" s="21" t="s">
        <v>110</v>
      </c>
      <c r="B29" s="22" t="s">
        <v>124</v>
      </c>
    </row>
    <row r="30" spans="1:7" x14ac:dyDescent="0.25">
      <c r="A30" s="21" t="s">
        <v>111</v>
      </c>
      <c r="B30" s="22" t="s">
        <v>124</v>
      </c>
    </row>
    <row r="31" spans="1:7" x14ac:dyDescent="0.25">
      <c r="A31" s="21" t="s">
        <v>112</v>
      </c>
      <c r="B31" s="22" t="s">
        <v>124</v>
      </c>
    </row>
    <row r="32" spans="1:7" x14ac:dyDescent="0.25">
      <c r="A32" s="21" t="s">
        <v>113</v>
      </c>
      <c r="B32" s="22" t="s">
        <v>124</v>
      </c>
    </row>
    <row r="33" spans="1:2" x14ac:dyDescent="0.25">
      <c r="A33" s="21" t="s">
        <v>114</v>
      </c>
      <c r="B33" s="22" t="s">
        <v>124</v>
      </c>
    </row>
    <row r="34" spans="1:2" x14ac:dyDescent="0.25">
      <c r="A34" s="21" t="s">
        <v>115</v>
      </c>
      <c r="B34" s="22" t="s">
        <v>124</v>
      </c>
    </row>
    <row r="35" spans="1:2" x14ac:dyDescent="0.25">
      <c r="A35" s="21" t="s">
        <v>116</v>
      </c>
      <c r="B35" s="22" t="s">
        <v>124</v>
      </c>
    </row>
    <row r="36" spans="1:2" x14ac:dyDescent="0.25">
      <c r="A36" s="21" t="s">
        <v>117</v>
      </c>
      <c r="B36" s="22" t="s">
        <v>124</v>
      </c>
    </row>
    <row r="37" spans="1:2" x14ac:dyDescent="0.25">
      <c r="A37" s="21" t="s">
        <v>118</v>
      </c>
      <c r="B37" s="2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146</v>
      </c>
    </row>
    <row r="2" spans="1:23" x14ac:dyDescent="0.25">
      <c r="A2" t="s">
        <v>125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0.27717741475586594</v>
      </c>
      <c r="J2" s="1">
        <f>'Count-&gt;Actual Activity'!G2</f>
        <v>0.2329786252394169</v>
      </c>
      <c r="K2" s="1">
        <v>10</v>
      </c>
      <c r="L2" s="1">
        <v>0.02</v>
      </c>
      <c r="M2" s="1"/>
      <c r="N2" s="1"/>
      <c r="O2" s="1"/>
      <c r="P2" s="1"/>
      <c r="Q2">
        <f>I2/K2</f>
        <v>2.7717741475586595E-2</v>
      </c>
      <c r="R2">
        <f>SQRT((L2/K2)^2+(J2/I2)^2)*Q2</f>
        <v>2.3297928476095395E-2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-69.294353688966495</v>
      </c>
      <c r="W2" t="e">
        <f t="shared" ref="W2:W19" si="1">(S2-Q2*G2)/S2</f>
        <v>#DIV/0!</v>
      </c>
    </row>
    <row r="3" spans="1:23" x14ac:dyDescent="0.25">
      <c r="A3" t="s">
        <v>126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0.37545365031100375</v>
      </c>
      <c r="J3" s="1">
        <f>'Count-&gt;Actual Activity'!G3</f>
        <v>0.23297862859605512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3.7545365031100376E-2</v>
      </c>
      <c r="R3">
        <f t="shared" ref="R3:R19" si="3">SQRT((L3/K3)^2+(J3/I3)^2)*Q3</f>
        <v>2.3297983870771463E-2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-93.863412577750935</v>
      </c>
      <c r="W3" t="e">
        <f t="shared" si="1"/>
        <v>#DIV/0!</v>
      </c>
    </row>
    <row r="4" spans="1:23" x14ac:dyDescent="0.25">
      <c r="A4" t="s">
        <v>127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0.2659875463510733</v>
      </c>
      <c r="J4" s="1">
        <f>'Count-&gt;Actual Activity'!G4</f>
        <v>0.23297862494698812</v>
      </c>
      <c r="K4" s="1">
        <v>10</v>
      </c>
      <c r="L4" s="1">
        <v>0.02</v>
      </c>
      <c r="M4" s="1"/>
      <c r="N4" s="1"/>
      <c r="O4" s="1"/>
      <c r="P4" s="1"/>
      <c r="Q4">
        <f t="shared" si="2"/>
        <v>2.659875463510733E-2</v>
      </c>
      <c r="R4">
        <f t="shared" si="3"/>
        <v>2.3297923229268443E-2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-61.857568918854255</v>
      </c>
      <c r="W4" t="e">
        <f t="shared" si="1"/>
        <v>#DIV/0!</v>
      </c>
    </row>
    <row r="5" spans="1:23" x14ac:dyDescent="0.25">
      <c r="A5" t="s">
        <v>128</v>
      </c>
      <c r="B5" s="23">
        <v>6.9499999999999996E-3</v>
      </c>
      <c r="C5" s="23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1.2021659932172781</v>
      </c>
      <c r="J5" s="1">
        <f>'Count-&gt;Actual Activity'!G5</f>
        <v>0.23297871287046545</v>
      </c>
      <c r="K5" s="1">
        <v>10</v>
      </c>
      <c r="L5" s="1">
        <v>0.02</v>
      </c>
      <c r="M5" s="1"/>
      <c r="N5" s="1"/>
      <c r="O5" s="1"/>
      <c r="P5" s="1"/>
      <c r="Q5">
        <f t="shared" si="2"/>
        <v>0.12021659932172782</v>
      </c>
      <c r="R5">
        <f t="shared" si="3"/>
        <v>2.3299111885022521E-2</v>
      </c>
      <c r="S5">
        <f>B5*Parameters!$B$6</f>
        <v>9.9964568335816697</v>
      </c>
      <c r="T5">
        <f>SQRT((C5/B5)^2+(Parameters!$C$6/Parameters!$B$6)^2)*'Bottle Results'!S5</f>
        <v>5.2010678432096141E-2</v>
      </c>
      <c r="U5">
        <f t="shared" si="0"/>
        <v>-56.255641627530885</v>
      </c>
      <c r="W5">
        <f t="shared" si="1"/>
        <v>-0.20259209160867186</v>
      </c>
    </row>
    <row r="6" spans="1:23" x14ac:dyDescent="0.25">
      <c r="A6" t="s">
        <v>129</v>
      </c>
      <c r="B6" s="23">
        <v>6.9499999999999996E-3</v>
      </c>
      <c r="C6" s="23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1.0487918186689746</v>
      </c>
      <c r="J6" s="1">
        <f>'Count-&gt;Actual Activity'!G6</f>
        <v>0.23297868966769919</v>
      </c>
      <c r="K6" s="1">
        <v>10</v>
      </c>
      <c r="L6" s="1">
        <v>0.02</v>
      </c>
      <c r="M6" s="1"/>
      <c r="N6" s="1"/>
      <c r="O6" s="1"/>
      <c r="P6" s="1"/>
      <c r="Q6">
        <f t="shared" si="2"/>
        <v>0.10487918186689746</v>
      </c>
      <c r="R6">
        <f t="shared" si="3"/>
        <v>2.3298813209344744E-2</v>
      </c>
      <c r="S6">
        <f>B6*Parameters!$B$6</f>
        <v>9.9964568335816697</v>
      </c>
      <c r="T6">
        <f>SQRT((C6/B6)^2+(Parameters!$C$6/Parameters!$B$6)^2)*'Bottle Results'!S6</f>
        <v>5.2010678432096141E-2</v>
      </c>
      <c r="U6">
        <f t="shared" si="0"/>
        <v>-11.701460788287507</v>
      </c>
      <c r="W6">
        <f t="shared" si="1"/>
        <v>-4.9163554776436497E-2</v>
      </c>
    </row>
    <row r="7" spans="1:23" x14ac:dyDescent="0.25">
      <c r="A7" t="s">
        <v>130</v>
      </c>
      <c r="B7" s="23">
        <v>6.9499999999999996E-3</v>
      </c>
      <c r="C7" s="23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1.1216475923045288</v>
      </c>
      <c r="J7" s="1">
        <f>'Count-&gt;Actual Activity'!G7</f>
        <v>0.23297870025959028</v>
      </c>
      <c r="K7" s="1">
        <v>10</v>
      </c>
      <c r="L7" s="1">
        <v>0.02</v>
      </c>
      <c r="M7" s="1"/>
      <c r="N7" s="1"/>
      <c r="O7" s="1"/>
      <c r="P7" s="1"/>
      <c r="Q7">
        <f t="shared" si="2"/>
        <v>0.11216475923045288</v>
      </c>
      <c r="R7">
        <f t="shared" si="3"/>
        <v>2.3298950008086905E-2</v>
      </c>
      <c r="S7">
        <f>B7*Parameters!$B$6</f>
        <v>9.9964568335816697</v>
      </c>
      <c r="T7">
        <f>SQRT((C7/B7)^2+(Parameters!$C$6/Parameters!$B$6)^2)*'Bottle Results'!S7</f>
        <v>5.2010678432096141E-2</v>
      </c>
      <c r="U7">
        <f t="shared" si="0"/>
        <v>-28.372536964270179</v>
      </c>
      <c r="W7">
        <f t="shared" si="1"/>
        <v>-0.12204515157461968</v>
      </c>
    </row>
    <row r="8" spans="1:23" ht="15.75" customHeight="1" x14ac:dyDescent="0.25">
      <c r="A8" t="s">
        <v>131</v>
      </c>
      <c r="B8" s="23">
        <v>3.4799999999999998E-2</v>
      </c>
      <c r="C8" s="23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4.191077147340974</v>
      </c>
      <c r="J8" s="1">
        <f>'Count-&gt;Actual Activity'!G8</f>
        <v>0.23297985329227744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0.41910771473409741</v>
      </c>
      <c r="R8">
        <f t="shared" si="3"/>
        <v>2.3313059119452979E-2</v>
      </c>
      <c r="S8">
        <f>B8*Parameters!$B$6</f>
        <v>50.054201123545624</v>
      </c>
      <c r="T8">
        <f>SQRT((C8/B8)^2+(Parameters!$C$6/Parameters!$B$6)^2)*'Bottle Results'!S8</f>
        <v>0.28865857043477139</v>
      </c>
      <c r="U8">
        <f t="shared" si="0"/>
        <v>189.38208488688107</v>
      </c>
      <c r="W8">
        <f t="shared" si="1"/>
        <v>0.16269223096850496</v>
      </c>
    </row>
    <row r="9" spans="1:23" x14ac:dyDescent="0.25">
      <c r="A9" t="s">
        <v>132</v>
      </c>
      <c r="B9" s="23">
        <v>3.4799999999999998E-2</v>
      </c>
      <c r="C9" s="23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4.2944618010809039</v>
      </c>
      <c r="J9" s="1">
        <f>'Count-&gt;Actual Activity'!G9</f>
        <v>0.23297991616620134</v>
      </c>
      <c r="K9" s="1">
        <v>10</v>
      </c>
      <c r="L9" s="1">
        <v>0.02</v>
      </c>
      <c r="M9" s="1"/>
      <c r="N9" s="1"/>
      <c r="O9" s="1"/>
      <c r="P9" s="1"/>
      <c r="Q9">
        <f t="shared" si="2"/>
        <v>0.42944618010809038</v>
      </c>
      <c r="R9">
        <f t="shared" si="3"/>
        <v>2.3313817993939556E-2</v>
      </c>
      <c r="S9">
        <f>B9*Parameters!$B$6</f>
        <v>50.054201123545624</v>
      </c>
      <c r="T9">
        <f>SQRT((C9/B9)^2+(Parameters!$C$6/Parameters!$B$6)^2)*'Bottle Results'!S9</f>
        <v>0.28865857043477139</v>
      </c>
      <c r="U9">
        <f t="shared" si="0"/>
        <v>182.29700289068171</v>
      </c>
      <c r="W9">
        <f t="shared" si="1"/>
        <v>0.14203769020683102</v>
      </c>
    </row>
    <row r="10" spans="1:23" x14ac:dyDescent="0.25">
      <c r="A10" t="s">
        <v>133</v>
      </c>
      <c r="B10" s="23">
        <v>3.4799999999999998E-2</v>
      </c>
      <c r="C10" s="23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4.1005851680674388</v>
      </c>
      <c r="J10" s="1">
        <f>'Count-&gt;Actual Activity'!G10</f>
        <v>0.23297979954474388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0.41005851680674388</v>
      </c>
      <c r="R10">
        <f t="shared" si="3"/>
        <v>2.3312410040746825E-2</v>
      </c>
      <c r="S10">
        <f>B10*Parameters!$B$6</f>
        <v>50.054201123545624</v>
      </c>
      <c r="T10">
        <f>SQRT((C10/B10)^2+(Parameters!$C$6/Parameters!$B$6)^2)*'Bottle Results'!S10</f>
        <v>0.28865857043477139</v>
      </c>
      <c r="U10">
        <f t="shared" si="0"/>
        <v>201.07443206380523</v>
      </c>
      <c r="W10">
        <f t="shared" si="1"/>
        <v>0.18077102899989883</v>
      </c>
    </row>
    <row r="11" spans="1:23" x14ac:dyDescent="0.25">
      <c r="A11" t="s">
        <v>134</v>
      </c>
      <c r="B11" s="23">
        <v>6.9500000000000006E-2</v>
      </c>
      <c r="C11" s="23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8.2199162890840096</v>
      </c>
      <c r="J11" s="1">
        <f>'Count-&gt;Actual Activity'!G11</f>
        <v>0.23298346235943757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0.82199162890840094</v>
      </c>
      <c r="R11">
        <f t="shared" si="3"/>
        <v>2.335627577936809E-2</v>
      </c>
      <c r="S11">
        <f>B11*Parameters!$B$6</f>
        <v>99.964568335816708</v>
      </c>
      <c r="T11">
        <f>SQRT((C11/B11)^2+(Parameters!$C$6/Parameters!$B$6)^2)*'Bottle Results'!S11</f>
        <v>0.52010678432096147</v>
      </c>
      <c r="U11">
        <f t="shared" si="0"/>
        <v>493.48348458268362</v>
      </c>
      <c r="W11">
        <f t="shared" si="1"/>
        <v>0.17771702254839197</v>
      </c>
    </row>
    <row r="12" spans="1:23" x14ac:dyDescent="0.25">
      <c r="A12" t="s">
        <v>135</v>
      </c>
      <c r="B12" s="23">
        <v>6.9500000000000006E-2</v>
      </c>
      <c r="C12" s="23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8.4111170840007023</v>
      </c>
      <c r="J12" s="1">
        <f>'Count-&gt;Actual Activity'!G12</f>
        <v>0.23298369276462855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0.84111170840007021</v>
      </c>
      <c r="R12">
        <f t="shared" si="3"/>
        <v>2.335902152416618E-2</v>
      </c>
      <c r="S12">
        <f>B12*Parameters!$B$6</f>
        <v>99.964568335816708</v>
      </c>
      <c r="T12">
        <f>SQRT((C12/B12)^2+(Parameters!$C$6/Parameters!$B$6)^2)*'Bottle Results'!S12</f>
        <v>0.52010678432096147</v>
      </c>
      <c r="U12">
        <f t="shared" si="0"/>
        <v>330.27911449603516</v>
      </c>
      <c r="W12">
        <f t="shared" si="1"/>
        <v>0.15859016609317472</v>
      </c>
    </row>
    <row r="13" spans="1:23" x14ac:dyDescent="0.25">
      <c r="A13" t="s">
        <v>136</v>
      </c>
      <c r="B13" s="23">
        <v>6.9500000000000006E-2</v>
      </c>
      <c r="C13" s="23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8.3798584298699161</v>
      </c>
      <c r="J13" s="1">
        <f>'Count-&gt;Actual Activity'!G13</f>
        <v>0.23298365473025381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0.83798584298699164</v>
      </c>
      <c r="R13">
        <f t="shared" si="3"/>
        <v>2.335856833812483E-2</v>
      </c>
      <c r="S13">
        <f>B13*Parameters!$B$6</f>
        <v>99.964568335816708</v>
      </c>
      <c r="T13">
        <f>SQRT((C13/B13)^2+(Parameters!$C$6/Parameters!$B$6)^2)*'Bottle Results'!S13</f>
        <v>0.52010678432096147</v>
      </c>
      <c r="U13">
        <f t="shared" si="0"/>
        <v>436.91848748966322</v>
      </c>
      <c r="W13">
        <f t="shared" si="1"/>
        <v>0.16171713944495036</v>
      </c>
    </row>
    <row r="14" spans="1:23" x14ac:dyDescent="0.25">
      <c r="A14" t="s">
        <v>137</v>
      </c>
      <c r="B14" s="23">
        <v>0.17399999999999999</v>
      </c>
      <c r="C14" s="23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19.84314883655383</v>
      </c>
      <c r="J14" s="1">
        <f>'Count-&gt;Actual Activity'!G14</f>
        <v>0.23300720482357187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1.984314883655383</v>
      </c>
      <c r="R14">
        <f t="shared" si="3"/>
        <v>2.3636277143977747E-2</v>
      </c>
      <c r="S14">
        <f>B14*Parameters!$B$6</f>
        <v>250.27100561772812</v>
      </c>
      <c r="T14">
        <f>SQRT((C14/B14)^2+(Parameters!$C$6/Parameters!$B$6)^2)*'Bottle Results'!S14</f>
        <v>1.9064912298713623</v>
      </c>
      <c r="U14">
        <f t="shared" si="0"/>
        <v>1481.1290643482801</v>
      </c>
      <c r="W14">
        <f t="shared" si="1"/>
        <v>0.20713353160601886</v>
      </c>
    </row>
    <row r="15" spans="1:23" x14ac:dyDescent="0.25">
      <c r="A15" t="s">
        <v>138</v>
      </c>
      <c r="B15" s="23">
        <v>0.17399999999999999</v>
      </c>
      <c r="C15" s="23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20.513203021792993</v>
      </c>
      <c r="J15" s="1">
        <f>'Count-&gt;Actual Activity'!G15</f>
        <v>0.23300917700114371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2.0513203021792994</v>
      </c>
      <c r="R15">
        <f t="shared" si="3"/>
        <v>2.3659341191082119E-2</v>
      </c>
      <c r="S15">
        <f>B15*Parameters!$B$6</f>
        <v>250.27100561772812</v>
      </c>
      <c r="T15">
        <f>SQRT((C15/B15)^2+(Parameters!$C$6/Parameters!$B$6)^2)*'Bottle Results'!S15</f>
        <v>1.9064912298713623</v>
      </c>
      <c r="U15">
        <f t="shared" si="0"/>
        <v>981.28207390865589</v>
      </c>
      <c r="W15">
        <f t="shared" si="1"/>
        <v>0.18036038688694475</v>
      </c>
    </row>
    <row r="16" spans="1:23" x14ac:dyDescent="0.25">
      <c r="A16" t="s">
        <v>139</v>
      </c>
      <c r="B16" s="23">
        <v>0.17399999999999999</v>
      </c>
      <c r="C16" s="23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21.260248366817336</v>
      </c>
      <c r="J16" s="1">
        <f>'Count-&gt;Actual Activity'!G16</f>
        <v>0.23301145333505277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2.1260248366817338</v>
      </c>
      <c r="R16">
        <f t="shared" si="3"/>
        <v>2.368593042879855E-2</v>
      </c>
      <c r="S16">
        <f>B16*Parameters!$B$6</f>
        <v>250.27100561772812</v>
      </c>
      <c r="T16">
        <f>SQRT((C16/B16)^2+(Parameters!$C$6/Parameters!$B$6)^2)*'Bottle Results'!S16</f>
        <v>1.9064912298713623</v>
      </c>
      <c r="U16">
        <f t="shared" si="0"/>
        <v>876.01213836173793</v>
      </c>
      <c r="W16">
        <f t="shared" si="1"/>
        <v>0.15051093056736595</v>
      </c>
    </row>
    <row r="17" spans="1:23" x14ac:dyDescent="0.25">
      <c r="A17" t="s">
        <v>140</v>
      </c>
      <c r="B17" s="23">
        <v>0.34799999999999998</v>
      </c>
      <c r="C17" s="23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41.851187408693349</v>
      </c>
      <c r="J17" s="1">
        <f>'Count-&gt;Actual Activity'!G17</f>
        <v>0.23310636955891995</v>
      </c>
      <c r="K17" s="1">
        <v>10</v>
      </c>
      <c r="L17" s="1">
        <v>0.02</v>
      </c>
      <c r="Q17">
        <f t="shared" si="2"/>
        <v>4.1851187408693349</v>
      </c>
      <c r="R17">
        <f t="shared" si="3"/>
        <v>2.4767855595309425E-2</v>
      </c>
      <c r="S17">
        <f>B17*Parameters!$B$6</f>
        <v>500.54201123545624</v>
      </c>
      <c r="T17">
        <f>SQRT((C17/B17)^2+(Parameters!$C$6/Parameters!$B$6)^2)*'Bottle Results'!S17</f>
        <v>2.8865857043477137</v>
      </c>
      <c r="U17">
        <f t="shared" si="0"/>
        <v>2278.6149207922981</v>
      </c>
      <c r="W17">
        <f t="shared" si="1"/>
        <v>0.16388262185236543</v>
      </c>
    </row>
    <row r="18" spans="1:23" x14ac:dyDescent="0.25">
      <c r="A18" t="s">
        <v>141</v>
      </c>
      <c r="B18" s="23">
        <v>0.34799999999999998</v>
      </c>
      <c r="C18" s="23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41.863715196146714</v>
      </c>
      <c r="J18" s="1">
        <f>'Count-&gt;Actual Activity'!G18</f>
        <v>0.23310644620000626</v>
      </c>
      <c r="K18" s="1">
        <v>10</v>
      </c>
      <c r="L18" s="1">
        <v>0.02</v>
      </c>
      <c r="Q18">
        <f t="shared" si="2"/>
        <v>4.1863715196146716</v>
      </c>
      <c r="R18">
        <f t="shared" si="3"/>
        <v>2.4768709667661891E-2</v>
      </c>
      <c r="S18">
        <f>B18*Parameters!$B$6</f>
        <v>500.54201123545624</v>
      </c>
      <c r="T18">
        <f>SQRT((C18/B18)^2+(Parameters!$C$6/Parameters!$B$6)^2)*'Bottle Results'!S18</f>
        <v>2.8865857043477137</v>
      </c>
      <c r="U18">
        <f t="shared" si="0"/>
        <v>2275.1349798330302</v>
      </c>
      <c r="W18">
        <f t="shared" si="1"/>
        <v>0.16363233741724992</v>
      </c>
    </row>
    <row r="19" spans="1:23" x14ac:dyDescent="0.25">
      <c r="A19" t="s">
        <v>142</v>
      </c>
      <c r="B19" s="23">
        <v>0.34799999999999998</v>
      </c>
      <c r="C19" s="23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41.550277251808033</v>
      </c>
      <c r="J19" s="1">
        <f>'Count-&gt;Actual Activity'!G19</f>
        <v>0.23310453558498814</v>
      </c>
      <c r="K19" s="1">
        <v>10</v>
      </c>
      <c r="L19" s="1">
        <v>0.02</v>
      </c>
      <c r="Q19">
        <f t="shared" si="2"/>
        <v>4.155027725180803</v>
      </c>
      <c r="R19">
        <f t="shared" si="3"/>
        <v>2.4747409292510091E-2</v>
      </c>
      <c r="S19">
        <f>B19*Parameters!$B$6</f>
        <v>500.54201123545624</v>
      </c>
      <c r="T19">
        <f>SQRT((C19/B19)^2+(Parameters!$C$6/Parameters!$B$6)^2)*'Bottle Results'!S19</f>
        <v>2.8865857043477137</v>
      </c>
      <c r="U19">
        <f t="shared" si="0"/>
        <v>1700.784774347519</v>
      </c>
      <c r="W19">
        <f t="shared" si="1"/>
        <v>0.16989430818699708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143</v>
      </c>
      <c r="D1" t="s">
        <v>31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</row>
    <row r="2" spans="1:10" x14ac:dyDescent="0.25">
      <c r="A2">
        <v>0</v>
      </c>
      <c r="B2">
        <f>AVERAGE('Bottle Results'!Q2:Q4)</f>
        <v>3.0620620380598099E-2</v>
      </c>
      <c r="C2">
        <f>_xlfn.STDEV.S('Bottle Results'!Q2:Q4)</f>
        <v>6.0230473386223725E-3</v>
      </c>
      <c r="D2">
        <f>AVERAGE('Bottle Results'!U2:U4)</f>
        <v>-75.0051117285239</v>
      </c>
      <c r="E2">
        <f>_xlfn.STDEV.S('Bottle Results'!U2:U4)</f>
        <v>16.749718657912165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2.9933333333333336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0.11242018013969272</v>
      </c>
      <c r="C3">
        <f>_xlfn.STDEV.S('Bottle Results'!Q5:Q7)</f>
        <v>7.6718982935510445E-3</v>
      </c>
      <c r="D3">
        <f>AVERAGE('Bottle Results'!U5:U7)</f>
        <v>-32.109879793362857</v>
      </c>
      <c r="E3">
        <f>_xlfn.STDEV.S('Bottle Results'!U5:U7)</f>
        <v>22.510987453477643</v>
      </c>
      <c r="F3">
        <f>AVERAGE('Bottle Results'!S5:S7)</f>
        <v>9.9964568335816697</v>
      </c>
      <c r="G3">
        <f>AVERAGE('Bottle Results'!W5:W7)</f>
        <v>-0.12460026598657603</v>
      </c>
      <c r="H3">
        <f>_xlfn.STDEV.S('Bottle Results'!W5:W7)</f>
        <v>7.6746175382645498E-2</v>
      </c>
      <c r="I3">
        <f>AVERAGE('Bottle Results'!D5:D7)</f>
        <v>2.9933333333333336</v>
      </c>
      <c r="J3">
        <f>_xlfn.STDEV.S('Bottle Results'!D5:D7)</f>
        <v>1.1547005383792526E-2</v>
      </c>
    </row>
    <row r="4" spans="1:10" x14ac:dyDescent="0.25">
      <c r="A4">
        <v>50</v>
      </c>
      <c r="B4">
        <f>AVERAGE('Bottle Results'!Q8:Q10)</f>
        <v>0.41953747054964391</v>
      </c>
      <c r="C4">
        <f>_xlfn.STDEV.S('Bottle Results'!Q8:Q10)</f>
        <v>9.7009736427505835E-3</v>
      </c>
      <c r="D4">
        <f>AVERAGE('Bottle Results'!U8:U10)</f>
        <v>190.9178399471227</v>
      </c>
      <c r="E4">
        <f>_xlfn.STDEV.S('Bottle Results'!U8:U10)</f>
        <v>9.482450595268654</v>
      </c>
      <c r="F4">
        <f>AVERAGE('Bottle Results'!S8:S10)</f>
        <v>50.054201123545624</v>
      </c>
      <c r="G4">
        <f>AVERAGE('Bottle Results'!W8:W10)</f>
        <v>0.1618336500584116</v>
      </c>
      <c r="H4">
        <f>_xlfn.STDEV.S('Bottle Results'!W8:W10)</f>
        <v>1.9380937913295773E-2</v>
      </c>
      <c r="I4">
        <f>AVERAGE('Bottle Results'!D8:D10)</f>
        <v>3.0033333333333334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0.833696393431821</v>
      </c>
      <c r="C5">
        <f>_xlfn.STDEV.S('Bottle Results'!Q11:Q13)</f>
        <v>1.0256407414719036E-2</v>
      </c>
      <c r="D5">
        <f>AVERAGE('Bottle Results'!U11:U13)</f>
        <v>420.22702885612733</v>
      </c>
      <c r="E5">
        <f>_xlfn.STDEV.S('Bottle Results'!U11:U13)</f>
        <v>82.872614278368118</v>
      </c>
      <c r="F5">
        <f>AVERAGE('Bottle Results'!S11:S13)</f>
        <v>99.964568335816708</v>
      </c>
      <c r="G5">
        <f>AVERAGE('Bottle Results'!W11:W13)</f>
        <v>0.16600810936217236</v>
      </c>
      <c r="H5">
        <f>_xlfn.STDEV.S('Bottle Results'!W11:W13)</f>
        <v>1.026004271860013E-2</v>
      </c>
      <c r="I5">
        <f>AVERAGE('Bottle Results'!D11:D13)</f>
        <v>3.0033333333333334</v>
      </c>
      <c r="J5">
        <f>_xlfn.STDEV.S('Bottle Results'!D3:D11)</f>
        <v>8.3333333333332742E-3</v>
      </c>
    </row>
    <row r="6" spans="1:10" x14ac:dyDescent="0.25">
      <c r="A6">
        <v>250</v>
      </c>
      <c r="B6">
        <f>AVERAGE('Bottle Results'!Q14:Q16)</f>
        <v>2.0538866741721384</v>
      </c>
      <c r="C6">
        <f>_xlfn.STDEV.S('Bottle Results'!Q14:Q16)</f>
        <v>7.088982575508887E-2</v>
      </c>
      <c r="D6">
        <f>AVERAGE('Bottle Results'!U14:U16)</f>
        <v>1112.8077588728913</v>
      </c>
      <c r="E6">
        <f>_xlfn.STDEV.S('Bottle Results'!U14:U16)</f>
        <v>323.28915521995827</v>
      </c>
      <c r="F6">
        <f>AVERAGE('Bottle Results'!S14:S16)</f>
        <v>250.27100561772809</v>
      </c>
      <c r="G6">
        <f>AVERAGE('Bottle Results'!W14:W16)</f>
        <v>0.17933494968677652</v>
      </c>
      <c r="H6">
        <f>_xlfn.STDEV.S('Bottle Results'!W14:W16)</f>
        <v>2.8325225121510159E-2</v>
      </c>
      <c r="I6">
        <f>AVERAGE('Bottle Results'!D14:D16)</f>
        <v>2.9933333333333336</v>
      </c>
      <c r="J6">
        <f>_xlfn.STDEV.S('Bottle Results'!D14:D16)</f>
        <v>1.1547005383792526E-2</v>
      </c>
    </row>
    <row r="7" spans="1:10" x14ac:dyDescent="0.25">
      <c r="A7">
        <v>500</v>
      </c>
      <c r="B7">
        <f>AVERAGE('Bottle Results'!Q17:Q19)</f>
        <v>4.1755059952216032</v>
      </c>
      <c r="C7">
        <f>_xlfn.STDEV.S('Bottle Results'!Q17:Q19)</f>
        <v>1.7745760664004854E-2</v>
      </c>
      <c r="D7">
        <f>AVERAGE('Bottle Results'!U17:U19)</f>
        <v>2084.8448916576158</v>
      </c>
      <c r="E7">
        <f>_xlfn.STDEV.S('Bottle Results'!U17:U19)</f>
        <v>332.61036931889845</v>
      </c>
      <c r="F7">
        <f>AVERAGE('Bottle Results'!S17:S19)</f>
        <v>500.54201123545619</v>
      </c>
      <c r="G7">
        <f>AVERAGE('Bottle Results'!W17:W19)</f>
        <v>0.16580308915220415</v>
      </c>
      <c r="H7">
        <f>_xlfn.STDEV.S('Bottle Results'!W17:W19)</f>
        <v>3.5453089382456219E-3</v>
      </c>
      <c r="I7">
        <f>AVERAGE('Bottle Results'!D17:D19)</f>
        <v>2.9933333333333336</v>
      </c>
      <c r="J7">
        <f>_xlfn.STDEV.S('Bottle Results'!D17:D19)</f>
        <v>1.1547005383792526E-2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2016-05-17T15:59:43Z</dcterms:modified>
</cp:coreProperties>
</file>