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3\"/>
    </mc:Choice>
  </mc:AlternateContent>
  <bookViews>
    <workbookView xWindow="0" yWindow="0" windowWidth="7470" windowHeight="12285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F4" i="2"/>
  <c r="G4" i="2" s="1"/>
  <c r="F5" i="2"/>
  <c r="G5" i="2" s="1"/>
  <c r="F6" i="2"/>
  <c r="G6" i="2" s="1"/>
  <c r="F7" i="2"/>
  <c r="G7" i="2" s="1"/>
  <c r="F8" i="2"/>
  <c r="G8" i="2" s="1"/>
  <c r="F9" i="2"/>
  <c r="G9" i="2"/>
  <c r="F10" i="2"/>
  <c r="G10" i="2" s="1"/>
  <c r="F11" i="2"/>
  <c r="G11" i="2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/>
  <c r="F18" i="2"/>
  <c r="G18" i="2"/>
  <c r="F19" i="2"/>
  <c r="G19" i="2" s="1"/>
  <c r="F2" i="2"/>
  <c r="G2" i="2" s="1"/>
  <c r="L10" i="7" l="1"/>
  <c r="K9" i="7"/>
  <c r="G9" i="7"/>
  <c r="D9" i="7"/>
  <c r="L9" i="7" s="1"/>
  <c r="C9" i="7"/>
  <c r="E9" i="7" s="1"/>
  <c r="K8" i="7"/>
  <c r="H8" i="7"/>
  <c r="I8" i="7" s="1"/>
  <c r="E8" i="7"/>
  <c r="D8" i="7"/>
  <c r="L8" i="7" s="1"/>
  <c r="L7" i="7"/>
  <c r="K7" i="7"/>
  <c r="I7" i="7"/>
  <c r="E7" i="7"/>
  <c r="D7" i="7"/>
  <c r="K6" i="7"/>
  <c r="H6" i="7"/>
  <c r="I6" i="7" s="1"/>
  <c r="E6" i="7"/>
  <c r="D6" i="7"/>
  <c r="L6" i="7" s="1"/>
  <c r="K5" i="7"/>
  <c r="I5" i="7"/>
  <c r="H5" i="7"/>
  <c r="E5" i="7"/>
  <c r="D5" i="7"/>
  <c r="L5" i="7" s="1"/>
  <c r="K4" i="7"/>
  <c r="H4" i="7"/>
  <c r="I4" i="7" s="1"/>
  <c r="J4" i="7" s="1"/>
  <c r="E4" i="7"/>
  <c r="D4" i="7"/>
  <c r="L4" i="7" s="1"/>
  <c r="K3" i="7"/>
  <c r="H3" i="7"/>
  <c r="I3" i="7" s="1"/>
  <c r="E3" i="7"/>
  <c r="D3" i="7"/>
  <c r="L3" i="7" s="1"/>
  <c r="L2" i="7"/>
  <c r="K2" i="7"/>
  <c r="E2" i="7"/>
  <c r="D2" i="7"/>
  <c r="J6" i="7" l="1"/>
  <c r="J8" i="7"/>
  <c r="J7" i="7"/>
  <c r="J3" i="7"/>
  <c r="J5" i="7"/>
  <c r="J7" i="8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R18" i="5" l="1"/>
  <c r="R4" i="5"/>
  <c r="R14" i="5"/>
  <c r="R16" i="5"/>
  <c r="R8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G3" i="8" l="1"/>
  <c r="H5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<sst xmlns="http://schemas.openxmlformats.org/spreadsheetml/2006/main" count="374" uniqueCount="147">
  <si>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</si>
  <si>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</si>
  <si>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</si>
  <si>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</si>
  <si>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</si>
  <si>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</si>
  <si>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</si>
  <si>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</si>
  <si>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</si>
  <si>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</si>
  <si>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</si>
  <si>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</si>
  <si>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</si>
  <si>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</si>
  <si>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</si>
  <si>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</si>
  <si>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</si>
  <si>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</si>
  <si>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</si>
  <si>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</si>
  <si>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</si>
  <si>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</si>
  <si>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</si>
  <si>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</si>
  <si>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</si>
  <si>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</si>
  <si>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</si>
  <si>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</si>
  <si>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</si>
  <si>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</si>
  <si>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</si>
  <si>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</si>
  <si>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</si>
  <si>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</si>
  <si>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</si>
  <si>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</si>
  <si>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</si>
  <si>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</si>
  <si>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</si>
  <si>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</si>
  <si>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</si>
  <si>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</si>
  <si>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</si>
  <si>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</si>
  <si>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</si>
  <si>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</si>
  <si>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</si>
  <si>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</si>
  <si>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</si>
  <si>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</si>
  <si>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</si>
  <si>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</si>
  <si>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</si>
  <si>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</si>
  <si>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</si>
  <si>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</si>
  <si>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</si>
  <si>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</si>
  <si>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</si>
  <si>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</si>
  <si>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</si>
  <si>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</si>
  <si>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</si>
  <si>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</si>
  <si>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</si>
  <si>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</si>
  <si>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</si>
  <si>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</si>
  <si>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</si>
  <si>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</si>
  <si>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</si>
  <si>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</si>
  <si>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</si>
  <si>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</si>
  <si>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</si>
  <si>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</si>
  <si>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</si>
  <si>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</si>
  <si>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</si>
  <si>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</si>
  <si>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</si>
  <si>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</si>
  <si>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</si>
  <si>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</si>
  <si>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</si>
  <si>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</si>
  <si>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</si>
  <si>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</si>
  <si>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</si>
  <si>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</si>
  <si>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</si>
  <si>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</si>
  <si>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</si>
  <si>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</si>
  <si>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</si>
  <si>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</si>
  <si>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</si>
  <si>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</si>
  <si>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</si>
  <si>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</si>
  <si>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</si>
  <si>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</si>
  <si>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</si>
  <si>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</si>
  <si>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</si>
  <si>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</si>
  <si>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</si>
  <si>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</si>
  <si>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</si>
  <si>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</si>
  <si>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</si>
  <si>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</si>
  <si>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</si>
  <si>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</si>
  <si>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</si>
  <si>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</si>
  <si>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</si>
  <si>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</si>
  <si>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</si>
  <si>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</si>
  <si>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</si>
  <si>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</si>
  <si>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</si>
  <si>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</si>
  <si>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</si>
  <si>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</si>
  <si>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</si>
  <si>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</si>
  <si>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</si>
  <si>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</si>
  <si>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</si>
  <si>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</si>
  <si>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</si>
  <si>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</si>
  <si>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</si>
  <si>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</si>
  <si>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</si>
  <si>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</si>
  <si>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</si>
  <si>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</si>
  <si>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</si>
  <si>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Ra_Stock_5</t>
  </si>
  <si>
    <t>Pyrite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</si>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</sst>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0.00E+00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95096"/>
        <c:axId val="223896664"/>
      </c:scatterChart>
      <c:valAx>
        <c:axId val="22389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896664"/>
        <c:crosses val="autoZero"/>
        <c:crossBetween val="midCat"/>
      </c:valAx>
      <c:valAx>
        <c:axId val="223896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23895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42464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142</v>
      </c>
    </row>
    <row r="5" spans="1:5" x14ac:dyDescent="0.25">
      <c r="A5" t="s">
        <v>22</v>
      </c>
      <c r="B5" t="s">
        <v>141</v>
      </c>
    </row>
    <row r="6" spans="1:5" x14ac:dyDescent="0.25">
      <c r="A6" t="s">
        <v>6</v>
      </c>
      <c r="B6">
        <v>1407</v>
      </c>
      <c r="C6" s="17">
        <v>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activeCell="C14" sqref="C14:C15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61" workbookViewId="0">
      <selection activeCell="A92" sqref="A92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42502.436805555553</v>
      </c>
      <c r="B2" t="s">
        <v>116</v>
      </c>
      <c r="C2">
        <v>79.5</v>
      </c>
      <c r="D2">
        <v>7.09</v>
      </c>
      <c r="E2">
        <v>0.12</v>
      </c>
      <c r="F2">
        <v>10.53</v>
      </c>
    </row>
    <row r="3" spans="1:6" x14ac:dyDescent="0.25">
      <c r="A3" s="18">
        <v>42502.436805555553</v>
      </c>
      <c r="B3" t="s">
        <v>117</v>
      </c>
      <c r="C3">
        <v>102.9</v>
      </c>
      <c r="D3">
        <v>6.23</v>
      </c>
      <c r="E3">
        <v>0.08</v>
      </c>
      <c r="F3">
        <v>21.14</v>
      </c>
    </row>
    <row r="4" spans="1:6" x14ac:dyDescent="0.25">
      <c r="A4" s="18">
        <v>42502.436805497688</v>
      </c>
      <c r="B4" t="s">
        <v>118</v>
      </c>
      <c r="C4">
        <v>76.400000000000006</v>
      </c>
      <c r="D4">
        <v>7.24</v>
      </c>
      <c r="E4">
        <v>0.09</v>
      </c>
      <c r="F4">
        <v>31.74</v>
      </c>
    </row>
    <row r="5" spans="1:6" x14ac:dyDescent="0.25">
      <c r="A5" s="18">
        <v>42502.436805497688</v>
      </c>
      <c r="B5" t="s">
        <v>119</v>
      </c>
      <c r="C5">
        <v>336.2</v>
      </c>
      <c r="D5">
        <v>3.45</v>
      </c>
      <c r="E5">
        <v>0.02</v>
      </c>
      <c r="F5">
        <v>42.37</v>
      </c>
    </row>
    <row r="6" spans="1:6" x14ac:dyDescent="0.25">
      <c r="A6" s="18">
        <v>42502.436805497688</v>
      </c>
      <c r="B6" t="s">
        <v>120</v>
      </c>
      <c r="C6">
        <v>298.39999999999998</v>
      </c>
      <c r="D6">
        <v>3.66</v>
      </c>
      <c r="E6">
        <v>0.03</v>
      </c>
      <c r="F6">
        <v>52.99</v>
      </c>
    </row>
    <row r="7" spans="1:6" x14ac:dyDescent="0.25">
      <c r="A7" s="18">
        <v>42502.436805497688</v>
      </c>
      <c r="B7" t="s">
        <v>121</v>
      </c>
      <c r="C7">
        <v>320.10000000000002</v>
      </c>
      <c r="D7">
        <v>3.53</v>
      </c>
      <c r="E7">
        <v>0.02</v>
      </c>
      <c r="F7">
        <v>63.62</v>
      </c>
    </row>
    <row r="8" spans="1:6" x14ac:dyDescent="0.25">
      <c r="A8" s="18">
        <v>42502.436805497688</v>
      </c>
      <c r="B8" t="s">
        <v>122</v>
      </c>
      <c r="C8">
        <v>1163</v>
      </c>
      <c r="D8">
        <v>1.85</v>
      </c>
      <c r="E8">
        <v>0.01</v>
      </c>
      <c r="F8">
        <v>74.239999999999995</v>
      </c>
    </row>
    <row r="9" spans="1:6" x14ac:dyDescent="0.25">
      <c r="A9" s="18">
        <v>42502.436805497688</v>
      </c>
      <c r="B9" t="s">
        <v>123</v>
      </c>
      <c r="C9">
        <v>1191.3</v>
      </c>
      <c r="D9">
        <v>1.83</v>
      </c>
      <c r="E9">
        <v>0.01</v>
      </c>
      <c r="F9">
        <v>84.86</v>
      </c>
    </row>
    <row r="10" spans="1:6" x14ac:dyDescent="0.25">
      <c r="A10" s="18">
        <v>42502.436805497688</v>
      </c>
      <c r="B10" t="s">
        <v>124</v>
      </c>
      <c r="C10">
        <v>1135.5</v>
      </c>
      <c r="D10">
        <v>1.88</v>
      </c>
      <c r="E10">
        <v>0.01</v>
      </c>
      <c r="F10">
        <v>95.48</v>
      </c>
    </row>
    <row r="11" spans="1:6" x14ac:dyDescent="0.25">
      <c r="A11" s="18">
        <v>42502.436805497688</v>
      </c>
      <c r="B11" t="s">
        <v>125</v>
      </c>
      <c r="C11">
        <v>2266.6999999999998</v>
      </c>
      <c r="D11">
        <v>1.33</v>
      </c>
      <c r="E11">
        <v>0</v>
      </c>
      <c r="F11">
        <v>106.12</v>
      </c>
    </row>
    <row r="12" spans="1:6" x14ac:dyDescent="0.25">
      <c r="A12" s="18">
        <v>42502.436805497688</v>
      </c>
      <c r="B12" t="s">
        <v>126</v>
      </c>
      <c r="C12">
        <v>2310.5</v>
      </c>
      <c r="D12">
        <v>1.32</v>
      </c>
      <c r="E12">
        <v>0</v>
      </c>
      <c r="F12">
        <v>116.75</v>
      </c>
    </row>
    <row r="13" spans="1:6" x14ac:dyDescent="0.25">
      <c r="A13" s="18">
        <v>42502.436805497688</v>
      </c>
      <c r="B13" t="s">
        <v>127</v>
      </c>
      <c r="C13">
        <v>2302</v>
      </c>
      <c r="D13">
        <v>1.32</v>
      </c>
      <c r="E13">
        <v>0</v>
      </c>
      <c r="F13">
        <v>127.38</v>
      </c>
    </row>
    <row r="14" spans="1:6" x14ac:dyDescent="0.25">
      <c r="A14" s="18">
        <v>42502.436805497688</v>
      </c>
      <c r="B14" t="s">
        <v>128</v>
      </c>
      <c r="C14">
        <v>5560.9</v>
      </c>
      <c r="D14">
        <v>0.85</v>
      </c>
      <c r="E14">
        <v>0</v>
      </c>
      <c r="F14">
        <v>138.13</v>
      </c>
    </row>
    <row r="15" spans="1:6" x14ac:dyDescent="0.25">
      <c r="A15" s="18">
        <v>42502.436805497688</v>
      </c>
      <c r="B15" t="s">
        <v>129</v>
      </c>
      <c r="C15">
        <v>5704.7</v>
      </c>
      <c r="D15">
        <v>0.84</v>
      </c>
      <c r="E15">
        <v>0</v>
      </c>
      <c r="F15">
        <v>148.78</v>
      </c>
    </row>
    <row r="16" spans="1:6" x14ac:dyDescent="0.25">
      <c r="A16" s="18">
        <v>42502.436805497688</v>
      </c>
      <c r="B16" t="s">
        <v>130</v>
      </c>
      <c r="C16">
        <v>5946.5</v>
      </c>
      <c r="D16">
        <v>0.82</v>
      </c>
      <c r="E16">
        <v>0</v>
      </c>
      <c r="F16">
        <v>159.43</v>
      </c>
    </row>
    <row r="17" spans="1:6" x14ac:dyDescent="0.25">
      <c r="A17" s="18">
        <v>42502.436805497688</v>
      </c>
      <c r="B17" t="s">
        <v>131</v>
      </c>
      <c r="C17">
        <v>11582.9</v>
      </c>
      <c r="D17">
        <v>0.59</v>
      </c>
      <c r="E17">
        <v>0</v>
      </c>
      <c r="F17">
        <v>170.1</v>
      </c>
    </row>
    <row r="18" spans="1:6" x14ac:dyDescent="0.25">
      <c r="A18" s="18">
        <v>42502.436805497688</v>
      </c>
      <c r="B18" t="s">
        <v>132</v>
      </c>
      <c r="C18">
        <v>11649.9</v>
      </c>
      <c r="D18">
        <v>0.59</v>
      </c>
      <c r="E18">
        <v>0</v>
      </c>
      <c r="F18">
        <v>180.79</v>
      </c>
    </row>
    <row r="19" spans="1:6" x14ac:dyDescent="0.25">
      <c r="A19" s="18">
        <v>42502.436805497688</v>
      </c>
      <c r="B19" t="s">
        <v>133</v>
      </c>
      <c r="C19">
        <v>11594.9</v>
      </c>
      <c r="D19">
        <v>0.59</v>
      </c>
      <c r="E19">
        <v>0</v>
      </c>
      <c r="F19">
        <v>191.45</v>
      </c>
    </row>
    <row r="20" spans="1:6" x14ac:dyDescent="0.25">
      <c r="A20" s="18">
        <v>42505.584722222222</v>
      </c>
      <c r="B20" t="s">
        <v>116</v>
      </c>
      <c r="C20">
        <v>77</v>
      </c>
      <c r="D20">
        <v>7.21</v>
      </c>
      <c r="E20">
        <v>0.11</v>
      </c>
      <c r="F20">
        <v>10.52</v>
      </c>
    </row>
    <row r="21" spans="1:6" x14ac:dyDescent="0.25">
      <c r="A21" s="18">
        <v>42505.584722222222</v>
      </c>
      <c r="B21" t="s">
        <v>117</v>
      </c>
      <c r="C21">
        <v>106.6</v>
      </c>
      <c r="D21">
        <v>6.13</v>
      </c>
      <c r="E21">
        <v>7.0000000000000007E-2</v>
      </c>
      <c r="F21">
        <v>21.14</v>
      </c>
    </row>
    <row r="22" spans="1:6" x14ac:dyDescent="0.25">
      <c r="A22" s="18">
        <v>42505.584722164349</v>
      </c>
      <c r="B22" t="s">
        <v>118</v>
      </c>
      <c r="C22">
        <v>78.3</v>
      </c>
      <c r="D22">
        <v>7.15</v>
      </c>
      <c r="E22">
        <v>0.1</v>
      </c>
      <c r="F22">
        <v>31.74</v>
      </c>
    </row>
    <row r="23" spans="1:6" x14ac:dyDescent="0.25">
      <c r="A23" s="18">
        <v>42505.584722164349</v>
      </c>
      <c r="B23" t="s">
        <v>119</v>
      </c>
      <c r="C23">
        <v>330.4</v>
      </c>
      <c r="D23">
        <v>3.48</v>
      </c>
      <c r="E23">
        <v>0.03</v>
      </c>
      <c r="F23">
        <v>42.36</v>
      </c>
    </row>
    <row r="24" spans="1:6" x14ac:dyDescent="0.25">
      <c r="A24" s="18">
        <v>42505.584722164349</v>
      </c>
      <c r="B24" t="s">
        <v>120</v>
      </c>
      <c r="C24">
        <v>281.8</v>
      </c>
      <c r="D24">
        <v>3.77</v>
      </c>
      <c r="E24">
        <v>0.04</v>
      </c>
      <c r="F24">
        <v>52.99</v>
      </c>
    </row>
    <row r="25" spans="1:6" x14ac:dyDescent="0.25">
      <c r="A25" s="18">
        <v>42505.584722164349</v>
      </c>
      <c r="B25" t="s">
        <v>121</v>
      </c>
      <c r="C25">
        <v>312.5</v>
      </c>
      <c r="D25">
        <v>3.58</v>
      </c>
      <c r="E25">
        <v>0.03</v>
      </c>
      <c r="F25">
        <v>63.61</v>
      </c>
    </row>
    <row r="26" spans="1:6" x14ac:dyDescent="0.25">
      <c r="A26" s="18">
        <v>42505.584722164349</v>
      </c>
      <c r="B26" t="s">
        <v>122</v>
      </c>
      <c r="C26">
        <v>1153.2</v>
      </c>
      <c r="D26">
        <v>1.86</v>
      </c>
      <c r="E26">
        <v>0.01</v>
      </c>
      <c r="F26">
        <v>74.239999999999995</v>
      </c>
    </row>
    <row r="27" spans="1:6" x14ac:dyDescent="0.25">
      <c r="A27" s="18">
        <v>42505.584722164349</v>
      </c>
      <c r="B27" t="s">
        <v>123</v>
      </c>
      <c r="C27">
        <v>1169</v>
      </c>
      <c r="D27">
        <v>1.85</v>
      </c>
      <c r="E27">
        <v>0.01</v>
      </c>
      <c r="F27">
        <v>84.86</v>
      </c>
    </row>
    <row r="28" spans="1:6" x14ac:dyDescent="0.25">
      <c r="A28" s="18">
        <v>42505.584722164349</v>
      </c>
      <c r="B28" t="s">
        <v>124</v>
      </c>
      <c r="C28">
        <v>1127.9000000000001</v>
      </c>
      <c r="D28">
        <v>1.88</v>
      </c>
      <c r="E28">
        <v>0.01</v>
      </c>
      <c r="F28">
        <v>95.5</v>
      </c>
    </row>
    <row r="29" spans="1:6" x14ac:dyDescent="0.25">
      <c r="A29" s="18">
        <v>42505.584722164349</v>
      </c>
      <c r="B29" t="s">
        <v>125</v>
      </c>
      <c r="C29">
        <v>2251</v>
      </c>
      <c r="D29">
        <v>1.33</v>
      </c>
      <c r="E29">
        <v>0</v>
      </c>
      <c r="F29">
        <v>106.11</v>
      </c>
    </row>
    <row r="30" spans="1:6" x14ac:dyDescent="0.25">
      <c r="A30" s="18">
        <v>42505.584722164349</v>
      </c>
      <c r="B30" t="s">
        <v>126</v>
      </c>
      <c r="C30">
        <v>2315</v>
      </c>
      <c r="D30">
        <v>1.31</v>
      </c>
      <c r="E30">
        <v>0</v>
      </c>
      <c r="F30">
        <v>116.75</v>
      </c>
    </row>
    <row r="31" spans="1:6" x14ac:dyDescent="0.25">
      <c r="A31" s="18">
        <v>42505.584722164349</v>
      </c>
      <c r="B31" t="s">
        <v>127</v>
      </c>
      <c r="C31">
        <v>2306.6999999999998</v>
      </c>
      <c r="D31">
        <v>1.32</v>
      </c>
      <c r="E31">
        <v>0</v>
      </c>
      <c r="F31">
        <v>127.38</v>
      </c>
    </row>
    <row r="32" spans="1:6" x14ac:dyDescent="0.25">
      <c r="A32" s="18">
        <v>42505.584722164349</v>
      </c>
      <c r="B32" t="s">
        <v>128</v>
      </c>
      <c r="C32">
        <v>5341.2</v>
      </c>
      <c r="D32">
        <v>0.87</v>
      </c>
      <c r="E32">
        <v>0</v>
      </c>
      <c r="F32">
        <v>138.13999999999999</v>
      </c>
    </row>
    <row r="33" spans="1:6" x14ac:dyDescent="0.25">
      <c r="A33" s="18">
        <v>42505.584722164349</v>
      </c>
      <c r="B33" t="s">
        <v>129</v>
      </c>
      <c r="C33">
        <v>5624.4</v>
      </c>
      <c r="D33">
        <v>0.84</v>
      </c>
      <c r="E33">
        <v>0</v>
      </c>
      <c r="F33">
        <v>148.77000000000001</v>
      </c>
    </row>
    <row r="34" spans="1:6" x14ac:dyDescent="0.25">
      <c r="A34" s="18">
        <v>42505.584722164349</v>
      </c>
      <c r="B34" t="s">
        <v>130</v>
      </c>
      <c r="C34">
        <v>5751.7</v>
      </c>
      <c r="D34">
        <v>0.83</v>
      </c>
      <c r="E34">
        <v>0</v>
      </c>
      <c r="F34">
        <v>159.43</v>
      </c>
    </row>
    <row r="35" spans="1:6" x14ac:dyDescent="0.25">
      <c r="A35" s="18">
        <v>42505.584722164349</v>
      </c>
      <c r="B35" t="s">
        <v>131</v>
      </c>
      <c r="C35">
        <v>11441.4</v>
      </c>
      <c r="D35">
        <v>0.59</v>
      </c>
      <c r="E35">
        <v>0</v>
      </c>
      <c r="F35">
        <v>170.1</v>
      </c>
    </row>
    <row r="36" spans="1:6" x14ac:dyDescent="0.25">
      <c r="A36" s="18">
        <v>42505.584722164349</v>
      </c>
      <c r="B36" t="s">
        <v>132</v>
      </c>
      <c r="C36">
        <v>11426.7</v>
      </c>
      <c r="D36">
        <v>0.59</v>
      </c>
      <c r="E36">
        <v>0</v>
      </c>
      <c r="F36">
        <v>180.77</v>
      </c>
    </row>
    <row r="37" spans="1:6" x14ac:dyDescent="0.25">
      <c r="A37" s="18">
        <v>42505.584722164349</v>
      </c>
      <c r="B37" t="s">
        <v>133</v>
      </c>
      <c r="C37">
        <v>11318.5</v>
      </c>
      <c r="D37">
        <v>0.59</v>
      </c>
      <c r="E37">
        <v>0</v>
      </c>
      <c r="F37">
        <v>191.45</v>
      </c>
    </row>
    <row r="38" spans="1:6" x14ac:dyDescent="0.25">
      <c r="A38" s="18">
        <v>42506.541666666664</v>
      </c>
      <c r="B38" t="s">
        <v>116</v>
      </c>
      <c r="C38">
        <v>78.400000000000006</v>
      </c>
      <c r="D38">
        <v>7.14</v>
      </c>
      <c r="E38">
        <v>7.0000000000000007E-2</v>
      </c>
      <c r="F38">
        <v>10.5</v>
      </c>
    </row>
    <row r="39" spans="1:6" x14ac:dyDescent="0.25">
      <c r="A39" s="18">
        <v>42506.541666666664</v>
      </c>
      <c r="B39" t="s">
        <v>117</v>
      </c>
      <c r="C39">
        <v>106.2</v>
      </c>
      <c r="D39">
        <v>6.14</v>
      </c>
      <c r="E39">
        <v>7.0000000000000007E-2</v>
      </c>
      <c r="F39">
        <v>21.12</v>
      </c>
    </row>
    <row r="40" spans="1:6" x14ac:dyDescent="0.25">
      <c r="A40" s="18">
        <v>42506.541666666664</v>
      </c>
      <c r="B40" t="s">
        <v>118</v>
      </c>
      <c r="C40">
        <v>71</v>
      </c>
      <c r="D40">
        <v>7.51</v>
      </c>
      <c r="E40">
        <v>0.11</v>
      </c>
      <c r="F40">
        <v>31.72</v>
      </c>
    </row>
    <row r="41" spans="1:6" x14ac:dyDescent="0.25">
      <c r="A41" s="18">
        <v>42506.541666666664</v>
      </c>
      <c r="B41" t="s">
        <v>119</v>
      </c>
      <c r="C41">
        <v>328.8</v>
      </c>
      <c r="D41">
        <v>3.49</v>
      </c>
      <c r="E41">
        <v>0.03</v>
      </c>
      <c r="F41">
        <v>42.35</v>
      </c>
    </row>
    <row r="42" spans="1:6" x14ac:dyDescent="0.25">
      <c r="A42" s="18">
        <v>42506.541666666664</v>
      </c>
      <c r="B42" t="s">
        <v>120</v>
      </c>
      <c r="C42">
        <v>289.10000000000002</v>
      </c>
      <c r="D42">
        <v>3.72</v>
      </c>
      <c r="E42">
        <v>3.2000000000000001E-2</v>
      </c>
      <c r="F42">
        <v>52.98</v>
      </c>
    </row>
    <row r="43" spans="1:6" x14ac:dyDescent="0.25">
      <c r="A43" s="18">
        <v>42506.541666666664</v>
      </c>
      <c r="B43" t="s">
        <v>121</v>
      </c>
      <c r="C43">
        <v>296.60000000000002</v>
      </c>
      <c r="D43">
        <v>3.67</v>
      </c>
      <c r="E43">
        <v>0.03</v>
      </c>
      <c r="F43">
        <v>63.6</v>
      </c>
    </row>
    <row r="44" spans="1:6" x14ac:dyDescent="0.25">
      <c r="A44" s="18">
        <v>42506.541666666664</v>
      </c>
      <c r="B44" t="s">
        <v>122</v>
      </c>
      <c r="C44">
        <v>1136.5999999999999</v>
      </c>
      <c r="D44">
        <v>1.88</v>
      </c>
      <c r="E44">
        <v>0.01</v>
      </c>
      <c r="F44">
        <v>74.23</v>
      </c>
    </row>
    <row r="45" spans="1:6" x14ac:dyDescent="0.25">
      <c r="A45" s="18">
        <v>42506.541666666664</v>
      </c>
      <c r="B45" t="s">
        <v>123</v>
      </c>
      <c r="C45">
        <v>1177.5</v>
      </c>
      <c r="D45">
        <v>1.84</v>
      </c>
      <c r="E45">
        <v>0.01</v>
      </c>
      <c r="F45">
        <v>84.84</v>
      </c>
    </row>
    <row r="46" spans="1:6" x14ac:dyDescent="0.25">
      <c r="A46" s="18">
        <v>42506.541666666664</v>
      </c>
      <c r="B46" t="s">
        <v>124</v>
      </c>
      <c r="C46">
        <v>1115</v>
      </c>
      <c r="D46">
        <v>1.89</v>
      </c>
      <c r="E46">
        <v>0.01</v>
      </c>
      <c r="F46">
        <v>95.48</v>
      </c>
    </row>
    <row r="47" spans="1:6" x14ac:dyDescent="0.25">
      <c r="A47" s="18">
        <v>42506.541666666664</v>
      </c>
      <c r="B47" t="s">
        <v>125</v>
      </c>
      <c r="C47">
        <v>2247.5</v>
      </c>
      <c r="D47">
        <v>1.33</v>
      </c>
      <c r="E47">
        <v>0</v>
      </c>
      <c r="F47">
        <v>106.1</v>
      </c>
    </row>
    <row r="48" spans="1:6" x14ac:dyDescent="0.25">
      <c r="A48" s="18">
        <v>42506.541666666664</v>
      </c>
      <c r="B48" t="s">
        <v>126</v>
      </c>
      <c r="C48">
        <v>2296.9</v>
      </c>
      <c r="D48">
        <v>1.32</v>
      </c>
      <c r="E48">
        <v>0</v>
      </c>
      <c r="F48">
        <v>116.73</v>
      </c>
    </row>
    <row r="49" spans="1:6" x14ac:dyDescent="0.25">
      <c r="A49" s="18">
        <v>42506.541666666664</v>
      </c>
      <c r="B49" t="s">
        <v>127</v>
      </c>
      <c r="C49">
        <v>2288</v>
      </c>
      <c r="D49">
        <v>1.32</v>
      </c>
      <c r="E49">
        <v>0</v>
      </c>
      <c r="F49">
        <v>127.38</v>
      </c>
    </row>
    <row r="50" spans="1:6" x14ac:dyDescent="0.25">
      <c r="A50" s="18">
        <v>42506.541666666664</v>
      </c>
      <c r="B50" t="s">
        <v>128</v>
      </c>
      <c r="C50">
        <v>5419.4</v>
      </c>
      <c r="D50">
        <v>0.86</v>
      </c>
      <c r="E50">
        <v>0</v>
      </c>
      <c r="F50">
        <v>138.13</v>
      </c>
    </row>
    <row r="51" spans="1:6" x14ac:dyDescent="0.25">
      <c r="A51" s="18">
        <v>42506.541666666664</v>
      </c>
      <c r="B51" t="s">
        <v>129</v>
      </c>
      <c r="C51">
        <v>5543.3</v>
      </c>
      <c r="D51">
        <v>0.85</v>
      </c>
      <c r="E51">
        <v>0</v>
      </c>
      <c r="F51">
        <v>148.78</v>
      </c>
    </row>
    <row r="52" spans="1:6" x14ac:dyDescent="0.25">
      <c r="A52" s="18">
        <v>42506.541666666664</v>
      </c>
      <c r="B52" t="s">
        <v>130</v>
      </c>
      <c r="C52">
        <v>5788.4</v>
      </c>
      <c r="D52">
        <v>0.83</v>
      </c>
      <c r="E52">
        <v>0</v>
      </c>
      <c r="F52">
        <v>159.43</v>
      </c>
    </row>
    <row r="53" spans="1:6" x14ac:dyDescent="0.25">
      <c r="A53" s="18">
        <v>42506.541666666664</v>
      </c>
      <c r="B53" t="s">
        <v>131</v>
      </c>
      <c r="C53">
        <v>11391.6</v>
      </c>
      <c r="D53">
        <v>0.59</v>
      </c>
      <c r="E53">
        <v>0</v>
      </c>
      <c r="F53">
        <v>170.1</v>
      </c>
    </row>
    <row r="54" spans="1:6" x14ac:dyDescent="0.25">
      <c r="A54" s="18">
        <v>42506.541666666664</v>
      </c>
      <c r="B54" t="s">
        <v>132</v>
      </c>
      <c r="C54">
        <v>11349.6</v>
      </c>
      <c r="D54">
        <v>0.59</v>
      </c>
      <c r="E54">
        <v>0</v>
      </c>
      <c r="F54">
        <v>180.79</v>
      </c>
    </row>
    <row r="55" spans="1:6" x14ac:dyDescent="0.25">
      <c r="A55" s="18">
        <v>42506.541666666664</v>
      </c>
      <c r="B55" t="s">
        <v>133</v>
      </c>
      <c r="C55">
        <v>11255.1</v>
      </c>
      <c r="D55">
        <v>0.6</v>
      </c>
      <c r="E55">
        <v>0</v>
      </c>
      <c r="F55">
        <v>191.45</v>
      </c>
    </row>
    <row r="56" spans="1:6" x14ac:dyDescent="0.25">
      <c r="A56" s="18">
        <v>42530.357638888891</v>
      </c>
      <c r="B56" t="s">
        <v>116</v>
      </c>
      <c r="C56">
        <v>72.2</v>
      </c>
      <c r="D56">
        <v>7.44</v>
      </c>
      <c r="E56">
        <v>0.09</v>
      </c>
      <c r="F56">
        <v>10.6</v>
      </c>
    </row>
    <row r="57" spans="1:6" x14ac:dyDescent="0.25">
      <c r="A57" s="18">
        <v>42530.357638888891</v>
      </c>
      <c r="B57" t="s">
        <v>117</v>
      </c>
      <c r="C57">
        <v>102.4</v>
      </c>
      <c r="D57">
        <v>6.25</v>
      </c>
      <c r="E57">
        <v>0.06</v>
      </c>
      <c r="F57">
        <v>21.2</v>
      </c>
    </row>
    <row r="58" spans="1:6" x14ac:dyDescent="0.25">
      <c r="A58" s="18">
        <v>42530.357638888891</v>
      </c>
      <c r="B58" t="s">
        <v>118</v>
      </c>
      <c r="C58">
        <v>74.3</v>
      </c>
      <c r="D58">
        <v>7.34</v>
      </c>
      <c r="E58">
        <v>0.09</v>
      </c>
      <c r="F58">
        <v>31.82</v>
      </c>
    </row>
    <row r="59" spans="1:6" x14ac:dyDescent="0.25">
      <c r="A59" s="18">
        <v>42530.357638888891</v>
      </c>
      <c r="B59" t="s">
        <v>119</v>
      </c>
      <c r="C59">
        <v>329.9</v>
      </c>
      <c r="D59">
        <v>3.48</v>
      </c>
      <c r="E59">
        <v>0.02</v>
      </c>
      <c r="F59">
        <v>42.44</v>
      </c>
    </row>
    <row r="60" spans="1:6" x14ac:dyDescent="0.25">
      <c r="A60" s="18">
        <v>42530.357638888891</v>
      </c>
      <c r="B60" t="s">
        <v>120</v>
      </c>
      <c r="C60">
        <v>292.3</v>
      </c>
      <c r="D60">
        <v>3.7</v>
      </c>
      <c r="E60">
        <v>0.02</v>
      </c>
      <c r="F60">
        <v>53.06</v>
      </c>
    </row>
    <row r="61" spans="1:6" x14ac:dyDescent="0.25">
      <c r="A61" s="18">
        <v>42530.357638888891</v>
      </c>
      <c r="B61" t="s">
        <v>121</v>
      </c>
      <c r="C61">
        <v>304</v>
      </c>
      <c r="D61">
        <v>3.63</v>
      </c>
      <c r="E61">
        <v>0.02</v>
      </c>
      <c r="F61">
        <v>63.67</v>
      </c>
    </row>
    <row r="62" spans="1:6" x14ac:dyDescent="0.25">
      <c r="A62" s="18">
        <v>42530.357638888891</v>
      </c>
      <c r="B62" t="s">
        <v>122</v>
      </c>
      <c r="C62">
        <v>1100.7</v>
      </c>
      <c r="D62">
        <v>1.91</v>
      </c>
      <c r="E62">
        <v>0.01</v>
      </c>
      <c r="F62">
        <v>74.290000000000006</v>
      </c>
    </row>
    <row r="63" spans="1:6" x14ac:dyDescent="0.25">
      <c r="A63" s="18">
        <v>42530.357638888891</v>
      </c>
      <c r="B63" t="s">
        <v>123</v>
      </c>
      <c r="C63">
        <v>1172.5999999999999</v>
      </c>
      <c r="D63">
        <v>1.85</v>
      </c>
      <c r="E63">
        <v>0.01</v>
      </c>
      <c r="F63">
        <v>84.93</v>
      </c>
    </row>
    <row r="64" spans="1:6" x14ac:dyDescent="0.25">
      <c r="A64" s="18">
        <v>42530.357638888891</v>
      </c>
      <c r="B64" t="s">
        <v>124</v>
      </c>
      <c r="C64">
        <v>1090.4000000000001</v>
      </c>
      <c r="D64">
        <v>1.92</v>
      </c>
      <c r="E64">
        <v>0.01</v>
      </c>
      <c r="F64">
        <v>95.54</v>
      </c>
    </row>
    <row r="65" spans="1:6" x14ac:dyDescent="0.25">
      <c r="A65" s="18">
        <v>42530.357638888891</v>
      </c>
      <c r="B65" t="s">
        <v>125</v>
      </c>
      <c r="C65">
        <v>2226.5</v>
      </c>
      <c r="D65">
        <v>1.34</v>
      </c>
      <c r="E65">
        <v>0</v>
      </c>
      <c r="F65">
        <v>106.18</v>
      </c>
    </row>
    <row r="66" spans="1:6" x14ac:dyDescent="0.25">
      <c r="A66" s="18">
        <v>42530.357638888891</v>
      </c>
      <c r="B66" t="s">
        <v>126</v>
      </c>
      <c r="C66">
        <v>2258.1</v>
      </c>
      <c r="D66">
        <v>1.33</v>
      </c>
      <c r="E66">
        <v>0</v>
      </c>
      <c r="F66">
        <v>116.8</v>
      </c>
    </row>
    <row r="67" spans="1:6" x14ac:dyDescent="0.25">
      <c r="A67" s="18">
        <v>42530.357638888891</v>
      </c>
      <c r="B67" t="s">
        <v>127</v>
      </c>
      <c r="C67">
        <v>2278.3000000000002</v>
      </c>
      <c r="D67">
        <v>1.33</v>
      </c>
      <c r="E67">
        <v>0</v>
      </c>
      <c r="F67">
        <v>127.43</v>
      </c>
    </row>
    <row r="68" spans="1:6" x14ac:dyDescent="0.25">
      <c r="A68" s="18">
        <v>42530.357638888891</v>
      </c>
      <c r="B68" t="s">
        <v>128</v>
      </c>
      <c r="C68">
        <v>5343.9</v>
      </c>
      <c r="D68">
        <v>0.87</v>
      </c>
      <c r="E68">
        <v>0</v>
      </c>
      <c r="F68">
        <v>138.16999999999999</v>
      </c>
    </row>
    <row r="69" spans="1:6" x14ac:dyDescent="0.25">
      <c r="A69" s="18">
        <v>42530.357638888891</v>
      </c>
      <c r="B69" t="s">
        <v>129</v>
      </c>
      <c r="C69">
        <v>5628.5</v>
      </c>
      <c r="D69">
        <v>0.84</v>
      </c>
      <c r="E69">
        <v>0</v>
      </c>
      <c r="F69">
        <v>148.82</v>
      </c>
    </row>
    <row r="70" spans="1:6" x14ac:dyDescent="0.25">
      <c r="A70" s="18">
        <v>42530.357638888891</v>
      </c>
      <c r="B70" t="s">
        <v>130</v>
      </c>
      <c r="C70">
        <v>6006.4</v>
      </c>
      <c r="D70">
        <v>0.82</v>
      </c>
      <c r="E70">
        <v>0</v>
      </c>
      <c r="F70">
        <v>159.47999999999999</v>
      </c>
    </row>
    <row r="71" spans="1:6" x14ac:dyDescent="0.25">
      <c r="A71" s="18">
        <v>42530.357638888891</v>
      </c>
      <c r="B71" t="s">
        <v>131</v>
      </c>
      <c r="C71">
        <v>11509.6</v>
      </c>
      <c r="D71">
        <v>0.59</v>
      </c>
      <c r="E71">
        <v>0</v>
      </c>
      <c r="F71">
        <v>170.15</v>
      </c>
    </row>
    <row r="72" spans="1:6" x14ac:dyDescent="0.25">
      <c r="A72" s="18">
        <v>42530.357638888891</v>
      </c>
      <c r="B72" t="s">
        <v>132</v>
      </c>
      <c r="C72">
        <v>11259.9</v>
      </c>
      <c r="D72">
        <v>0.6</v>
      </c>
      <c r="E72">
        <v>0</v>
      </c>
      <c r="F72">
        <v>180.82</v>
      </c>
    </row>
    <row r="73" spans="1:6" x14ac:dyDescent="0.25">
      <c r="A73" s="18">
        <v>42530.357638888891</v>
      </c>
      <c r="B73" t="s">
        <v>133</v>
      </c>
      <c r="C73">
        <v>11580</v>
      </c>
      <c r="D73">
        <v>0.59</v>
      </c>
      <c r="E73">
        <v>0</v>
      </c>
      <c r="F73">
        <v>191.5</v>
      </c>
    </row>
    <row r="74" spans="1:6" x14ac:dyDescent="0.25">
      <c r="A74" s="18">
        <v>42531.56527777778</v>
      </c>
      <c r="B74" t="s">
        <v>116</v>
      </c>
      <c r="C74">
        <v>75</v>
      </c>
      <c r="D74">
        <v>7.3</v>
      </c>
      <c r="E74">
        <v>0.08</v>
      </c>
      <c r="F74">
        <v>10.52</v>
      </c>
    </row>
    <row r="75" spans="1:6" x14ac:dyDescent="0.25">
      <c r="A75" s="18">
        <v>42531.56527777778</v>
      </c>
      <c r="B75" t="s">
        <v>117</v>
      </c>
      <c r="C75">
        <v>104.3</v>
      </c>
      <c r="D75">
        <v>6.19</v>
      </c>
      <c r="E75">
        <v>0.06</v>
      </c>
      <c r="F75">
        <v>21.12</v>
      </c>
    </row>
    <row r="76" spans="1:6" x14ac:dyDescent="0.25">
      <c r="A76" s="18">
        <v>42531.56527777778</v>
      </c>
      <c r="B76" t="s">
        <v>118</v>
      </c>
      <c r="C76">
        <v>75.3</v>
      </c>
      <c r="D76">
        <v>7.29</v>
      </c>
      <c r="E76">
        <v>0.08</v>
      </c>
      <c r="F76">
        <v>31.73</v>
      </c>
    </row>
    <row r="77" spans="1:6" x14ac:dyDescent="0.25">
      <c r="A77" s="18">
        <v>42531.56527777778</v>
      </c>
      <c r="B77" t="s">
        <v>119</v>
      </c>
      <c r="C77">
        <v>330.8</v>
      </c>
      <c r="D77">
        <v>3.48</v>
      </c>
      <c r="E77">
        <v>0.02</v>
      </c>
      <c r="F77">
        <v>42.36</v>
      </c>
    </row>
    <row r="78" spans="1:6" x14ac:dyDescent="0.25">
      <c r="A78" s="18">
        <v>42531.56527777778</v>
      </c>
      <c r="B78" t="s">
        <v>120</v>
      </c>
      <c r="C78">
        <v>288.5</v>
      </c>
      <c r="D78">
        <v>3.72</v>
      </c>
      <c r="E78">
        <v>0.02</v>
      </c>
      <c r="F78">
        <v>52.99</v>
      </c>
    </row>
    <row r="79" spans="1:6" x14ac:dyDescent="0.25">
      <c r="A79" s="18">
        <v>42531.56527777778</v>
      </c>
      <c r="B79" t="s">
        <v>121</v>
      </c>
      <c r="C79">
        <v>293.2</v>
      </c>
      <c r="D79">
        <v>3.69</v>
      </c>
      <c r="E79">
        <v>0.02</v>
      </c>
      <c r="F79">
        <v>63.6</v>
      </c>
    </row>
    <row r="80" spans="1:6" x14ac:dyDescent="0.25">
      <c r="A80" s="18">
        <v>42531.56527777778</v>
      </c>
      <c r="B80" t="s">
        <v>122</v>
      </c>
      <c r="C80">
        <v>1115.2</v>
      </c>
      <c r="D80">
        <v>1.89</v>
      </c>
      <c r="E80">
        <v>0.01</v>
      </c>
      <c r="F80">
        <v>74.22</v>
      </c>
    </row>
    <row r="81" spans="1:6" x14ac:dyDescent="0.25">
      <c r="A81" s="18">
        <v>42531.56527777778</v>
      </c>
      <c r="B81" t="s">
        <v>123</v>
      </c>
      <c r="C81">
        <v>1153.5</v>
      </c>
      <c r="D81">
        <v>1.86</v>
      </c>
      <c r="E81">
        <v>0.01</v>
      </c>
      <c r="F81">
        <v>84.86</v>
      </c>
    </row>
    <row r="82" spans="1:6" x14ac:dyDescent="0.25">
      <c r="A82" s="18">
        <v>42531.56527777778</v>
      </c>
      <c r="B82" t="s">
        <v>124</v>
      </c>
      <c r="C82">
        <v>1123</v>
      </c>
      <c r="D82">
        <v>1.89</v>
      </c>
      <c r="E82">
        <v>0.01</v>
      </c>
      <c r="F82">
        <v>95.48</v>
      </c>
    </row>
    <row r="83" spans="1:6" x14ac:dyDescent="0.25">
      <c r="A83" s="18">
        <v>42531.56527777778</v>
      </c>
      <c r="B83" t="s">
        <v>125</v>
      </c>
      <c r="C83">
        <v>2260.6999999999998</v>
      </c>
      <c r="D83">
        <v>1.33</v>
      </c>
      <c r="E83">
        <v>0</v>
      </c>
      <c r="F83">
        <v>106.09</v>
      </c>
    </row>
    <row r="84" spans="1:6" x14ac:dyDescent="0.25">
      <c r="A84" s="18">
        <v>42531.56527777778</v>
      </c>
      <c r="B84" t="s">
        <v>126</v>
      </c>
      <c r="C84">
        <v>2245.3000000000002</v>
      </c>
      <c r="D84">
        <v>1.33</v>
      </c>
      <c r="E84">
        <v>0</v>
      </c>
      <c r="F84">
        <v>116.73</v>
      </c>
    </row>
    <row r="85" spans="1:6" x14ac:dyDescent="0.25">
      <c r="A85" s="18">
        <v>42531.56527777778</v>
      </c>
      <c r="B85" t="s">
        <v>127</v>
      </c>
      <c r="C85">
        <v>2285.1</v>
      </c>
      <c r="D85">
        <v>1.32</v>
      </c>
      <c r="E85">
        <v>0</v>
      </c>
      <c r="F85">
        <v>127.36</v>
      </c>
    </row>
    <row r="86" spans="1:6" x14ac:dyDescent="0.25">
      <c r="A86" s="18">
        <v>42531.56527777778</v>
      </c>
      <c r="B86" t="s">
        <v>128</v>
      </c>
      <c r="C86">
        <v>5389.6</v>
      </c>
      <c r="D86">
        <v>0.86</v>
      </c>
      <c r="E86">
        <v>0</v>
      </c>
      <c r="F86">
        <v>138.1</v>
      </c>
    </row>
    <row r="87" spans="1:6" x14ac:dyDescent="0.25">
      <c r="A87" s="18">
        <v>42531.56527777778</v>
      </c>
      <c r="B87" t="s">
        <v>129</v>
      </c>
      <c r="C87">
        <v>5542.1</v>
      </c>
      <c r="D87">
        <v>0.85</v>
      </c>
      <c r="E87">
        <v>0</v>
      </c>
      <c r="F87">
        <v>148.74</v>
      </c>
    </row>
    <row r="88" spans="1:6" x14ac:dyDescent="0.25">
      <c r="A88" s="18">
        <v>42531.56527777778</v>
      </c>
      <c r="B88" t="s">
        <v>130</v>
      </c>
      <c r="C88">
        <v>6099.7</v>
      </c>
      <c r="D88">
        <v>0.81</v>
      </c>
      <c r="E88">
        <v>0</v>
      </c>
      <c r="F88">
        <v>159.38999999999999</v>
      </c>
    </row>
    <row r="89" spans="1:6" x14ac:dyDescent="0.25">
      <c r="A89" s="18">
        <v>42531.56527777778</v>
      </c>
      <c r="B89" t="s">
        <v>131</v>
      </c>
      <c r="C89">
        <v>11481.9</v>
      </c>
      <c r="D89">
        <v>0.59</v>
      </c>
      <c r="E89">
        <v>0</v>
      </c>
      <c r="F89">
        <v>170.06</v>
      </c>
    </row>
    <row r="90" spans="1:6" x14ac:dyDescent="0.25">
      <c r="A90" s="18">
        <v>42531.56527777778</v>
      </c>
      <c r="B90" t="s">
        <v>132</v>
      </c>
      <c r="C90">
        <v>11292.2</v>
      </c>
      <c r="D90">
        <v>0.6</v>
      </c>
      <c r="E90">
        <v>0</v>
      </c>
      <c r="F90">
        <v>180.73</v>
      </c>
    </row>
    <row r="91" spans="1:6" x14ac:dyDescent="0.25">
      <c r="A91" s="18">
        <v>42531.56527777778</v>
      </c>
      <c r="B91" t="s">
        <v>133</v>
      </c>
      <c r="C91">
        <v>11480.9</v>
      </c>
      <c r="D91">
        <v>0.59</v>
      </c>
      <c r="E91">
        <v>0</v>
      </c>
      <c r="F91">
        <v>191.39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2" sqref="C2:D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113</v>
      </c>
      <c r="C1" t="s">
        <v>23</v>
      </c>
      <c r="D1" t="s">
        <v>21</v>
      </c>
      <c r="E1" t="s">
        <v>110</v>
      </c>
      <c r="F1" t="s">
        <v>111</v>
      </c>
      <c r="G1" t="s">
        <v>112</v>
      </c>
    </row>
    <row r="2" spans="1:7" x14ac:dyDescent="0.25">
      <c r="A2" t="s">
        <v>116</v>
      </c>
      <c r="B2" s="15" t="s">
        <v>114</v>
      </c>
      <c r="C2">
        <v>1.2736666666666701</v>
      </c>
      <c r="D2">
        <v>9.2162519999999998E-2</v>
      </c>
      <c r="E2" s="1" t="s">
        <v>51</v>
      </c>
      <c r="F2" s="1">
        <f>(C2-'Calibration Data'!$L$29)/'Calibration Data'!$L$30</f>
        <v>0.14610925653083262</v>
      </c>
      <c r="G2" s="17">
        <f>'Calibration Data'!$L$19/ABS('Calibration Data'!$L$30)*SQRT(1/'Calibration Data'!$L$20+1+(F2-AVERAGE('Calibration Data'!$L$3:$L$9))^2/('Calibration Data'!$L$30^2*SUM('Calibration Data'!$J$3:$J$8)))</f>
        <v>0.12664749755571292</v>
      </c>
    </row>
    <row r="3" spans="1:7" x14ac:dyDescent="0.25">
      <c r="A3" t="s">
        <v>117</v>
      </c>
      <c r="B3" s="15" t="s">
        <v>114</v>
      </c>
      <c r="C3">
        <v>1.7413333333333301</v>
      </c>
      <c r="D3">
        <v>0.107753706666667</v>
      </c>
      <c r="E3" s="1" t="s">
        <v>51</v>
      </c>
      <c r="F3" s="1">
        <f>(C3-'Calibration Data'!$L$29)/'Calibration Data'!$L$30</f>
        <v>0.20148870646079881</v>
      </c>
      <c r="G3" s="17">
        <f>'Calibration Data'!$L$19/ABS('Calibration Data'!$L$30)*SQRT(1/'Calibration Data'!$L$20+1+(F3-AVERAGE('Calibration Data'!$L$3:$L$9))^2/('Calibration Data'!$L$30^2*SUM('Calibration Data'!$J$3:$J$8)))</f>
        <v>0.12664694457672235</v>
      </c>
    </row>
    <row r="4" spans="1:7" x14ac:dyDescent="0.25">
      <c r="A4" t="s">
        <v>118</v>
      </c>
      <c r="B4" s="15" t="s">
        <v>114</v>
      </c>
      <c r="C4">
        <v>1.2509999999999999</v>
      </c>
      <c r="D4">
        <v>9.1398060000000003E-2</v>
      </c>
      <c r="E4" s="1" t="s">
        <v>51</v>
      </c>
      <c r="F4" s="1">
        <f>(C4-'Calibration Data'!$L$29)/'Calibration Data'!$L$30</f>
        <v>0.14342514919281527</v>
      </c>
      <c r="G4" s="17">
        <f>'Calibration Data'!$L$19/ABS('Calibration Data'!$L$30)*SQRT(1/'Calibration Data'!$L$20+1+(F4-AVERAGE('Calibration Data'!$L$3:$L$9))^2/('Calibration Data'!$L$30^2*SUM('Calibration Data'!$J$3:$J$8)))</f>
        <v>0.12664752436334556</v>
      </c>
    </row>
    <row r="5" spans="1:7" x14ac:dyDescent="0.25">
      <c r="A5" t="s">
        <v>119</v>
      </c>
      <c r="B5" s="15" t="s">
        <v>114</v>
      </c>
      <c r="C5">
        <v>5.5203333333333298</v>
      </c>
      <c r="D5">
        <v>0.191886786666667</v>
      </c>
      <c r="E5" s="1" t="s">
        <v>51</v>
      </c>
      <c r="F5" s="1">
        <f>(C5-'Calibration Data'!$L$29)/'Calibration Data'!$L$30</f>
        <v>0.64898466074165106</v>
      </c>
      <c r="G5" s="17">
        <f>'Calibration Data'!$L$19/ABS('Calibration Data'!$L$30)*SQRT(1/'Calibration Data'!$L$20+1+(F5-AVERAGE('Calibration Data'!$L$3:$L$9))^2/('Calibration Data'!$L$30^2*SUM('Calibration Data'!$J$3:$J$8)))</f>
        <v>0.12664248499359132</v>
      </c>
    </row>
    <row r="6" spans="1:7" x14ac:dyDescent="0.25">
      <c r="A6" t="s">
        <v>120</v>
      </c>
      <c r="B6" s="15" t="s">
        <v>114</v>
      </c>
      <c r="C6">
        <v>4.8336666666666703</v>
      </c>
      <c r="D6">
        <v>0.17952238000000001</v>
      </c>
      <c r="E6" s="1" t="s">
        <v>51</v>
      </c>
      <c r="F6" s="1">
        <f>(C6-'Calibration Data'!$L$29)/'Calibration Data'!$L$30</f>
        <v>0.56767199726643314</v>
      </c>
      <c r="G6" s="17">
        <f>'Calibration Data'!$L$19/ABS('Calibration Data'!$L$30)*SQRT(1/'Calibration Data'!$L$20+1+(F6-AVERAGE('Calibration Data'!$L$3:$L$9))^2/('Calibration Data'!$L$30^2*SUM('Calibration Data'!$J$3:$J$8)))</f>
        <v>0.12664329416360071</v>
      </c>
    </row>
    <row r="7" spans="1:7" x14ac:dyDescent="0.25">
      <c r="A7" t="s">
        <v>121</v>
      </c>
      <c r="B7" s="15" t="s">
        <v>114</v>
      </c>
      <c r="C7">
        <v>5.0880000000000001</v>
      </c>
      <c r="D7">
        <v>0.1841856</v>
      </c>
      <c r="E7" s="1" t="s">
        <v>51</v>
      </c>
      <c r="F7" s="1">
        <f>(C7-'Calibration Data'!$L$29)/'Calibration Data'!$L$30</f>
        <v>0.59778926048565206</v>
      </c>
      <c r="G7" s="17">
        <f>'Calibration Data'!$L$19/ABS('Calibration Data'!$L$30)*SQRT(1/'Calibration Data'!$L$20+1+(F7-AVERAGE('Calibration Data'!$L$3:$L$9))^2/('Calibration Data'!$L$30^2*SUM('Calibration Data'!$J$3:$J$8)))</f>
        <v>0.12664299439624921</v>
      </c>
    </row>
    <row r="8" spans="1:7" ht="15.75" customHeight="1" x14ac:dyDescent="0.25">
      <c r="A8" t="s">
        <v>122</v>
      </c>
      <c r="B8" s="15" t="s">
        <v>114</v>
      </c>
      <c r="C8">
        <v>18.895666666666699</v>
      </c>
      <c r="D8">
        <v>0.35486062000000002</v>
      </c>
      <c r="E8" s="1" t="s">
        <v>51</v>
      </c>
      <c r="F8" s="1">
        <f>(C8-'Calibration Data'!$L$29)/'Calibration Data'!$L$30</f>
        <v>2.2328448231720581</v>
      </c>
      <c r="G8" s="17">
        <f>'Calibration Data'!$L$19/ABS('Calibration Data'!$L$30)*SQRT(1/'Calibration Data'!$L$20+1+(F8-AVERAGE('Calibration Data'!$L$3:$L$9))^2/('Calibration Data'!$L$30^2*SUM('Calibration Data'!$J$3:$J$8)))</f>
        <v>0.12662682646088458</v>
      </c>
    </row>
    <row r="9" spans="1:7" x14ac:dyDescent="0.25">
      <c r="A9" t="s">
        <v>123</v>
      </c>
      <c r="B9" s="15" t="s">
        <v>114</v>
      </c>
      <c r="C9">
        <v>19.546333333333301</v>
      </c>
      <c r="D9">
        <v>0.36082531333333301</v>
      </c>
      <c r="E9" s="1" t="s">
        <v>51</v>
      </c>
      <c r="F9" s="1">
        <f>(C9-'Calibration Data'!$L$29)/'Calibration Data'!$L$30</f>
        <v>2.3098944926398306</v>
      </c>
      <c r="G9" s="17">
        <f>'Calibration Data'!$L$19/ABS('Calibration Data'!$L$30)*SQRT(1/'Calibration Data'!$L$20+1+(F9-AVERAGE('Calibration Data'!$L$3:$L$9))^2/('Calibration Data'!$L$30^2*SUM('Calibration Data'!$J$3:$J$8)))</f>
        <v>0.12662606972239132</v>
      </c>
    </row>
    <row r="10" spans="1:7" x14ac:dyDescent="0.25">
      <c r="A10" t="s">
        <v>124</v>
      </c>
      <c r="B10" s="15" t="s">
        <v>114</v>
      </c>
      <c r="C10">
        <v>18.639333333333301</v>
      </c>
      <c r="D10">
        <v>0.35265618666666698</v>
      </c>
      <c r="E10" s="1" t="s">
        <v>51</v>
      </c>
      <c r="F10" s="1">
        <f>(C10-'Calibration Data'!$L$29)/'Calibration Data'!$L$30</f>
        <v>2.2024907269524179</v>
      </c>
      <c r="G10" s="17">
        <f>'Calibration Data'!$L$19/ABS('Calibration Data'!$L$30)*SQRT(1/'Calibration Data'!$L$20+1+(F10-AVERAGE('Calibration Data'!$L$3:$L$9))^2/('Calibration Data'!$L$30^2*SUM('Calibration Data'!$J$3:$J$8)))</f>
        <v>0.1266271247090878</v>
      </c>
    </row>
    <row r="11" spans="1:7" x14ac:dyDescent="0.25">
      <c r="A11" t="s">
        <v>125</v>
      </c>
      <c r="B11" s="15" t="s">
        <v>114</v>
      </c>
      <c r="C11">
        <v>37.508000000000003</v>
      </c>
      <c r="D11">
        <v>0.49960655999999998</v>
      </c>
      <c r="E11" s="1" t="s">
        <v>51</v>
      </c>
      <c r="F11" s="1">
        <f>(C11-'Calibration Data'!$L$29)/'Calibration Data'!$L$30</f>
        <v>4.4368521971845754</v>
      </c>
      <c r="G11" s="17">
        <f>'Calibration Data'!$L$19/ABS('Calibration Data'!$L$30)*SQRT(1/'Calibration Data'!$L$20+1+(F11-AVERAGE('Calibration Data'!$L$3:$L$9))^2/('Calibration Data'!$L$30^2*SUM('Calibration Data'!$J$3:$J$8)))</f>
        <v>0.12660536309471926</v>
      </c>
    </row>
    <row r="12" spans="1:7" x14ac:dyDescent="0.25">
      <c r="A12" t="s">
        <v>126</v>
      </c>
      <c r="B12" s="15" t="s">
        <v>114</v>
      </c>
      <c r="C12">
        <v>38.085999999999999</v>
      </c>
      <c r="D12">
        <v>0.50349692000000001</v>
      </c>
      <c r="E12" s="1" t="s">
        <v>51</v>
      </c>
      <c r="F12" s="1">
        <f>(C12-'Calibration Data'!$L$29)/'Calibration Data'!$L$30</f>
        <v>4.505296934304007</v>
      </c>
      <c r="G12" s="17">
        <f>'Calibration Data'!$L$19/ABS('Calibration Data'!$L$30)*SQRT(1/'Calibration Data'!$L$20+1+(F12-AVERAGE('Calibration Data'!$L$3:$L$9))^2/('Calibration Data'!$L$30^2*SUM('Calibration Data'!$J$3:$J$8)))</f>
        <v>0.12660470263470056</v>
      </c>
    </row>
    <row r="13" spans="1:7" x14ac:dyDescent="0.25">
      <c r="A13" t="s">
        <v>127</v>
      </c>
      <c r="B13" s="15" t="s">
        <v>114</v>
      </c>
      <c r="C13">
        <v>38.200333333333298</v>
      </c>
      <c r="D13">
        <v>0.50500840666666702</v>
      </c>
      <c r="E13" s="1" t="s">
        <v>51</v>
      </c>
      <c r="F13" s="1">
        <f>(C13-'Calibration Data'!$L$29)/'Calibration Data'!$L$30</f>
        <v>4.5188358874942942</v>
      </c>
      <c r="G13" s="17">
        <f>'Calibration Data'!$L$19/ABS('Calibration Data'!$L$30)*SQRT(1/'Calibration Data'!$L$20+1+(F13-AVERAGE('Calibration Data'!$L$3:$L$9))^2/('Calibration Data'!$L$30^2*SUM('Calibration Data'!$J$3:$J$8)))</f>
        <v>0.12660457203345341</v>
      </c>
    </row>
    <row r="14" spans="1:7" x14ac:dyDescent="0.25">
      <c r="A14" t="s">
        <v>128</v>
      </c>
      <c r="B14" s="15" t="s">
        <v>114</v>
      </c>
      <c r="C14">
        <v>90.183333333333294</v>
      </c>
      <c r="D14">
        <v>0.77738033333333301</v>
      </c>
      <c r="E14" s="1" t="s">
        <v>51</v>
      </c>
      <c r="F14" s="1">
        <f>(C14-'Calibration Data'!$L$29)/'Calibration Data'!$L$30</f>
        <v>10.674480817735507</v>
      </c>
      <c r="G14" s="17">
        <f>'Calibration Data'!$L$19/ABS('Calibration Data'!$L$30)*SQRT(1/'Calibration Data'!$L$20+1+(F14-AVERAGE('Calibration Data'!$L$3:$L$9))^2/('Calibration Data'!$L$30^2*SUM('Calibration Data'!$J$3:$J$8)))</f>
        <v>0.1265466775399873</v>
      </c>
    </row>
    <row r="15" spans="1:7" x14ac:dyDescent="0.25">
      <c r="A15" t="s">
        <v>129</v>
      </c>
      <c r="B15" s="15" t="s">
        <v>114</v>
      </c>
      <c r="C15">
        <v>93.476666666666702</v>
      </c>
      <c r="D15">
        <v>0.78894306666666703</v>
      </c>
      <c r="E15" s="1" t="s">
        <v>51</v>
      </c>
      <c r="F15" s="1">
        <f>(C15-'Calibration Data'!$L$29)/'Calibration Data'!$L$30</f>
        <v>11.064465825082682</v>
      </c>
      <c r="G15" s="17">
        <f>'Calibration Data'!$L$19/ABS('Calibration Data'!$L$30)*SQRT(1/'Calibration Data'!$L$20+1+(F15-AVERAGE('Calibration Data'!$L$3:$L$9))^2/('Calibration Data'!$L$30^2*SUM('Calibration Data'!$J$3:$J$8)))</f>
        <v>0.12654310955351133</v>
      </c>
    </row>
    <row r="16" spans="1:7" x14ac:dyDescent="0.25">
      <c r="A16" t="s">
        <v>130</v>
      </c>
      <c r="B16" s="15" t="s">
        <v>114</v>
      </c>
      <c r="C16">
        <v>98.642333333333298</v>
      </c>
      <c r="D16">
        <v>0.81083998000000002</v>
      </c>
      <c r="E16" s="1" t="s">
        <v>51</v>
      </c>
      <c r="F16" s="1">
        <f>(C16-'Calibration Data'!$L$29)/'Calibration Data'!$L$30</f>
        <v>11.676165992983385</v>
      </c>
      <c r="G16" s="17">
        <f>'Calibration Data'!$L$19/ABS('Calibration Data'!$L$30)*SQRT(1/'Calibration Data'!$L$20+1+(F16-AVERAGE('Calibration Data'!$L$3:$L$9))^2/('Calibration Data'!$L$30^2*SUM('Calibration Data'!$J$3:$J$8)))</f>
        <v>0.12653753707042772</v>
      </c>
    </row>
    <row r="17" spans="1:7" x14ac:dyDescent="0.25">
      <c r="A17" t="s">
        <v>131</v>
      </c>
      <c r="B17" s="15" t="s">
        <v>114</v>
      </c>
      <c r="C17">
        <v>191.358</v>
      </c>
      <c r="D17">
        <v>1.1290122</v>
      </c>
      <c r="E17" s="1" t="s">
        <v>51</v>
      </c>
      <c r="F17" s="1">
        <f>(C17-'Calibration Data'!$L$29)/'Calibration Data'!$L$30</f>
        <v>22.6552307539745</v>
      </c>
      <c r="G17" s="17">
        <f>'Calibration Data'!$L$19/ABS('Calibration Data'!$L$30)*SQRT(1/'Calibration Data'!$L$20+1+(F17-AVERAGE('Calibration Data'!$L$3:$L$9))^2/('Calibration Data'!$L$30^2*SUM('Calibration Data'!$J$3:$J$8)))</f>
        <v>0.12644250485416486</v>
      </c>
    </row>
    <row r="18" spans="1:7" x14ac:dyDescent="0.25">
      <c r="A18" t="s">
        <v>132</v>
      </c>
      <c r="B18" s="15" t="s">
        <v>114</v>
      </c>
      <c r="C18">
        <v>189.92766666666699</v>
      </c>
      <c r="D18">
        <v>1.12817034</v>
      </c>
      <c r="E18" s="1" t="s">
        <v>51</v>
      </c>
      <c r="F18" s="1">
        <f>(C18-'Calibration Data'!$L$29)/'Calibration Data'!$L$30</f>
        <v>22.485855686512323</v>
      </c>
      <c r="G18" s="17">
        <f>'Calibration Data'!$L$19/ABS('Calibration Data'!$L$30)*SQRT(1/'Calibration Data'!$L$20+1+(F18-AVERAGE('Calibration Data'!$L$3:$L$9))^2/('Calibration Data'!$L$30^2*SUM('Calibration Data'!$J$3:$J$8)))</f>
        <v>0.12644389914481288</v>
      </c>
    </row>
    <row r="19" spans="1:7" x14ac:dyDescent="0.25">
      <c r="A19" t="s">
        <v>133</v>
      </c>
      <c r="B19" s="15" t="s">
        <v>114</v>
      </c>
      <c r="C19">
        <v>190.76466666666701</v>
      </c>
      <c r="D19">
        <v>1.1293268266666701</v>
      </c>
      <c r="E19" s="1" t="s">
        <v>51</v>
      </c>
      <c r="F19" s="1">
        <f>(C19-'Calibration Data'!$L$29)/'Calibration Data'!$L$30</f>
        <v>22.584970297185272</v>
      </c>
      <c r="G19" s="17">
        <f>'Calibration Data'!$L$19/ABS('Calibration Data'!$L$30)*SQRT(1/'Calibration Data'!$L$20+1+(F19-AVERAGE('Calibration Data'!$L$3:$L$9))^2/('Calibration Data'!$L$30^2*SUM('Calibration Data'!$J$3:$J$8)))</f>
        <v>0.12644308296299253</v>
      </c>
    </row>
    <row r="20" spans="1:7" x14ac:dyDescent="0.25">
      <c r="A20" s="15" t="s">
        <v>92</v>
      </c>
      <c r="B20" s="16" t="s">
        <v>115</v>
      </c>
    </row>
    <row r="21" spans="1:7" x14ac:dyDescent="0.25">
      <c r="A21" s="15" t="s">
        <v>93</v>
      </c>
      <c r="B21" s="16" t="s">
        <v>115</v>
      </c>
    </row>
    <row r="22" spans="1:7" x14ac:dyDescent="0.25">
      <c r="A22" s="15" t="s">
        <v>94</v>
      </c>
      <c r="B22" s="16" t="s">
        <v>115</v>
      </c>
    </row>
    <row r="23" spans="1:7" x14ac:dyDescent="0.25">
      <c r="A23" s="15" t="s">
        <v>95</v>
      </c>
      <c r="B23" s="16" t="s">
        <v>115</v>
      </c>
    </row>
    <row r="24" spans="1:7" x14ac:dyDescent="0.25">
      <c r="A24" s="15" t="s">
        <v>96</v>
      </c>
      <c r="B24" s="16" t="s">
        <v>115</v>
      </c>
    </row>
    <row r="25" spans="1:7" x14ac:dyDescent="0.25">
      <c r="A25" s="15" t="s">
        <v>97</v>
      </c>
      <c r="B25" s="16" t="s">
        <v>115</v>
      </c>
    </row>
    <row r="26" spans="1:7" x14ac:dyDescent="0.25">
      <c r="A26" s="15" t="s">
        <v>98</v>
      </c>
      <c r="B26" s="16" t="s">
        <v>115</v>
      </c>
    </row>
    <row r="27" spans="1:7" x14ac:dyDescent="0.25">
      <c r="A27" s="15" t="s">
        <v>99</v>
      </c>
      <c r="B27" s="16" t="s">
        <v>115</v>
      </c>
    </row>
    <row r="28" spans="1:7" x14ac:dyDescent="0.25">
      <c r="A28" s="15" t="s">
        <v>100</v>
      </c>
      <c r="B28" s="16" t="s">
        <v>115</v>
      </c>
    </row>
    <row r="29" spans="1:7" x14ac:dyDescent="0.25">
      <c r="A29" s="15" t="s">
        <v>101</v>
      </c>
      <c r="B29" s="16" t="s">
        <v>115</v>
      </c>
    </row>
    <row r="30" spans="1:7" x14ac:dyDescent="0.25">
      <c r="A30" s="15" t="s">
        <v>102</v>
      </c>
      <c r="B30" s="16" t="s">
        <v>115</v>
      </c>
    </row>
    <row r="31" spans="1:7" x14ac:dyDescent="0.25">
      <c r="A31" s="15" t="s">
        <v>103</v>
      </c>
      <c r="B31" s="16" t="s">
        <v>115</v>
      </c>
    </row>
    <row r="32" spans="1:7" x14ac:dyDescent="0.25">
      <c r="A32" s="15" t="s">
        <v>104</v>
      </c>
      <c r="B32" s="16" t="s">
        <v>115</v>
      </c>
    </row>
    <row r="33" spans="1:2" x14ac:dyDescent="0.25">
      <c r="A33" s="15" t="s">
        <v>105</v>
      </c>
      <c r="B33" s="16" t="s">
        <v>115</v>
      </c>
    </row>
    <row r="34" spans="1:2" x14ac:dyDescent="0.25">
      <c r="A34" s="15" t="s">
        <v>106</v>
      </c>
      <c r="B34" s="16" t="s">
        <v>115</v>
      </c>
    </row>
    <row r="35" spans="1:2" x14ac:dyDescent="0.25">
      <c r="A35" s="15" t="s">
        <v>107</v>
      </c>
      <c r="B35" s="16" t="s">
        <v>115</v>
      </c>
    </row>
    <row r="36" spans="1:2" x14ac:dyDescent="0.25">
      <c r="A36" s="15" t="s">
        <v>108</v>
      </c>
      <c r="B36" s="16" t="s">
        <v>115</v>
      </c>
    </row>
    <row r="37" spans="1:2" x14ac:dyDescent="0.25">
      <c r="A37" s="15" t="s">
        <v>109</v>
      </c>
      <c r="B37" s="1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137</v>
      </c>
    </row>
    <row r="2" spans="1:23" x14ac:dyDescent="0.25">
      <c r="A2" t="s">
        <v>116</v>
      </c>
      <c r="B2">
        <v>0</v>
      </c>
      <c r="C2">
        <v>0</v>
      </c>
      <c r="D2" s="1">
        <v>2.99</v>
      </c>
      <c r="E2" s="1">
        <v>0.04</v>
      </c>
      <c r="F2" s="1">
        <v>1E-3</v>
      </c>
      <c r="G2" s="1">
        <v>100</v>
      </c>
      <c r="H2" s="1">
        <v>5</v>
      </c>
      <c r="I2" s="1">
        <f>'Count-&gt;Actual Activity'!F2</f>
        <v>0.14610925653083262</v>
      </c>
      <c r="J2" s="1">
        <f>'Count-&gt;Actual Activity'!G2</f>
        <v>0.12664749755571292</v>
      </c>
      <c r="K2" s="1">
        <v>10</v>
      </c>
      <c r="L2" s="1">
        <v>0.02</v>
      </c>
      <c r="M2" s="1"/>
      <c r="N2" s="1"/>
      <c r="O2" s="1"/>
      <c r="P2" s="1"/>
      <c r="Q2">
        <f>I2/K2</f>
        <v>1.4610925653083261E-2</v>
      </c>
      <c r="R2">
        <f>SQRT((L2/K2)^2+(J2/I2)^2)*Q2</f>
        <v>1.2664783467862244E-2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-36.527314132708156</v>
      </c>
      <c r="W2" t="e">
        <f t="shared" ref="W2:W19" si="1">(S2-Q2*G2)/S2</f>
        <v>#DIV/0!</v>
      </c>
    </row>
    <row r="3" spans="1:23" x14ac:dyDescent="0.25">
      <c r="A3" t="s">
        <v>117</v>
      </c>
      <c r="B3">
        <v>0</v>
      </c>
      <c r="C3">
        <v>0</v>
      </c>
      <c r="D3" s="1">
        <v>2.99</v>
      </c>
      <c r="E3" s="1">
        <v>0.04</v>
      </c>
      <c r="F3" s="1">
        <v>1E-3</v>
      </c>
      <c r="G3" s="1">
        <v>100</v>
      </c>
      <c r="H3" s="1">
        <v>5</v>
      </c>
      <c r="I3" s="1">
        <f>'Count-&gt;Actual Activity'!F3</f>
        <v>0.20148870646079881</v>
      </c>
      <c r="J3" s="1">
        <f>'Count-&gt;Actual Activity'!G3</f>
        <v>0.12664694457672235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2.014887064607988E-2</v>
      </c>
      <c r="R3">
        <f t="shared" ref="R3:R19" si="3">SQRT((L3/K3)^2+(J3/I3)^2)*Q3</f>
        <v>1.2664758569121918E-2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-50.372176615199706</v>
      </c>
      <c r="W3" t="e">
        <f t="shared" si="1"/>
        <v>#DIV/0!</v>
      </c>
    </row>
    <row r="4" spans="1:23" x14ac:dyDescent="0.25">
      <c r="A4" t="s">
        <v>118</v>
      </c>
      <c r="B4">
        <v>0</v>
      </c>
      <c r="C4">
        <v>0</v>
      </c>
      <c r="D4" s="1">
        <v>3</v>
      </c>
      <c r="E4" s="1">
        <v>4.2999999999999997E-2</v>
      </c>
      <c r="F4" s="1">
        <v>1E-3</v>
      </c>
      <c r="G4" s="1">
        <v>100</v>
      </c>
      <c r="H4" s="1">
        <v>5</v>
      </c>
      <c r="I4" s="1">
        <f>'Count-&gt;Actual Activity'!F4</f>
        <v>0.14342514919281527</v>
      </c>
      <c r="J4" s="1">
        <f>'Count-&gt;Actual Activity'!G4</f>
        <v>0.12664752436334556</v>
      </c>
      <c r="K4" s="1">
        <v>10</v>
      </c>
      <c r="L4" s="1">
        <v>0.02</v>
      </c>
      <c r="M4" s="1"/>
      <c r="N4" s="1"/>
      <c r="O4" s="1"/>
      <c r="P4" s="1"/>
      <c r="Q4">
        <f t="shared" si="2"/>
        <v>1.4342514919281527E-2</v>
      </c>
      <c r="R4">
        <f t="shared" si="3"/>
        <v>1.2664784921370711E-2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-33.354685858794248</v>
      </c>
      <c r="W4" t="e">
        <f t="shared" si="1"/>
        <v>#DIV/0!</v>
      </c>
    </row>
    <row r="5" spans="1:23" x14ac:dyDescent="0.25">
      <c r="A5" t="s">
        <v>119</v>
      </c>
      <c r="B5" s="17">
        <v>6.9499999999999996E-3</v>
      </c>
      <c r="C5" s="17">
        <v>1.0000000000000001E-5</v>
      </c>
      <c r="D5" s="1">
        <v>2.98</v>
      </c>
      <c r="E5" s="1">
        <v>3.5999999999999997E-2</v>
      </c>
      <c r="F5" s="1">
        <v>1E-3</v>
      </c>
      <c r="G5" s="1">
        <v>100</v>
      </c>
      <c r="H5" s="1">
        <v>5</v>
      </c>
      <c r="I5" s="1">
        <f>'Count-&gt;Actual Activity'!F5</f>
        <v>0.64898466074165106</v>
      </c>
      <c r="J5" s="1">
        <f>'Count-&gt;Actual Activity'!G5</f>
        <v>0.12664248499359132</v>
      </c>
      <c r="K5" s="1">
        <v>10</v>
      </c>
      <c r="L5" s="1">
        <v>0.02</v>
      </c>
      <c r="M5" s="1"/>
      <c r="N5" s="1"/>
      <c r="O5" s="1"/>
      <c r="P5" s="1"/>
      <c r="Q5">
        <f t="shared" si="2"/>
        <v>6.4898466074165106E-2</v>
      </c>
      <c r="R5">
        <f t="shared" si="3"/>
        <v>1.2664913631648468E-2</v>
      </c>
      <c r="S5">
        <f>B5*Parameters!$B$6</f>
        <v>9.778649999999999</v>
      </c>
      <c r="T5">
        <f>SQRT((C5/B5)^2+(Parameters!$C$6/Parameters!$B$6)^2)*'Bottle Results'!S5</f>
        <v>0.43112964975747142</v>
      </c>
      <c r="U5">
        <f t="shared" si="0"/>
        <v>91.355649793985791</v>
      </c>
      <c r="W5">
        <f t="shared" si="1"/>
        <v>0.3363248907143101</v>
      </c>
    </row>
    <row r="6" spans="1:23" x14ac:dyDescent="0.25">
      <c r="A6" t="s">
        <v>120</v>
      </c>
      <c r="B6" s="17">
        <v>6.9499999999999996E-3</v>
      </c>
      <c r="C6" s="17">
        <v>1.0000000000000001E-5</v>
      </c>
      <c r="D6" s="1">
        <v>3</v>
      </c>
      <c r="E6" s="1">
        <v>4.2000000000000003E-2</v>
      </c>
      <c r="F6" s="1">
        <v>1E-3</v>
      </c>
      <c r="G6" s="1">
        <v>100</v>
      </c>
      <c r="H6" s="1">
        <v>5</v>
      </c>
      <c r="I6" s="1">
        <f>'Count-&gt;Actual Activity'!F6</f>
        <v>0.56767199726643314</v>
      </c>
      <c r="J6" s="1">
        <f>'Count-&gt;Actual Activity'!G6</f>
        <v>0.12664329416360071</v>
      </c>
      <c r="K6" s="1">
        <v>10</v>
      </c>
      <c r="L6" s="1">
        <v>0.02</v>
      </c>
      <c r="M6" s="1"/>
      <c r="N6" s="1"/>
      <c r="O6" s="1"/>
      <c r="P6" s="1"/>
      <c r="Q6">
        <f t="shared" si="2"/>
        <v>5.6767199726643312E-2</v>
      </c>
      <c r="R6">
        <f t="shared" si="3"/>
        <v>1.2664838318191915E-2</v>
      </c>
      <c r="S6">
        <f>B6*Parameters!$B$6</f>
        <v>9.778649999999999</v>
      </c>
      <c r="T6">
        <f>SQRT((C6/B6)^2+(Parameters!$C$6/Parameters!$B$6)^2)*'Bottle Results'!S6</f>
        <v>0.43112964975747142</v>
      </c>
      <c r="U6">
        <f t="shared" si="0"/>
        <v>97.665000650849223</v>
      </c>
      <c r="W6">
        <f t="shared" si="1"/>
        <v>0.41947815161966812</v>
      </c>
    </row>
    <row r="7" spans="1:23" x14ac:dyDescent="0.25">
      <c r="A7" t="s">
        <v>121</v>
      </c>
      <c r="B7" s="17">
        <v>6.9499999999999996E-3</v>
      </c>
      <c r="C7" s="17">
        <v>1.0000000000000001E-5</v>
      </c>
      <c r="D7" s="1">
        <v>3</v>
      </c>
      <c r="E7" s="1">
        <v>4.2999999999999997E-2</v>
      </c>
      <c r="F7" s="1">
        <v>1E-3</v>
      </c>
      <c r="G7" s="1">
        <v>100</v>
      </c>
      <c r="H7" s="1">
        <v>5</v>
      </c>
      <c r="I7" s="1">
        <f>'Count-&gt;Actual Activity'!F7</f>
        <v>0.59778926048565206</v>
      </c>
      <c r="J7" s="1">
        <f>'Count-&gt;Actual Activity'!G7</f>
        <v>0.12664299439624921</v>
      </c>
      <c r="K7" s="1">
        <v>10</v>
      </c>
      <c r="L7" s="1">
        <v>0.02</v>
      </c>
      <c r="M7" s="1"/>
      <c r="N7" s="1"/>
      <c r="O7" s="1"/>
      <c r="P7" s="1"/>
      <c r="Q7">
        <f t="shared" si="2"/>
        <v>5.9778926048565204E-2</v>
      </c>
      <c r="R7">
        <f t="shared" si="3"/>
        <v>1.2664863772519706E-2</v>
      </c>
      <c r="S7">
        <f>B7*Parameters!$B$6</f>
        <v>9.778649999999999</v>
      </c>
      <c r="T7">
        <f>SQRT((C7/B7)^2+(Parameters!$C$6/Parameters!$B$6)^2)*'Bottle Results'!S7</f>
        <v>0.43112964975747142</v>
      </c>
      <c r="U7">
        <f t="shared" si="0"/>
        <v>88.389706863801834</v>
      </c>
      <c r="W7">
        <f t="shared" si="1"/>
        <v>0.38867915255617896</v>
      </c>
    </row>
    <row r="8" spans="1:23" ht="15.75" customHeight="1" x14ac:dyDescent="0.25">
      <c r="A8" t="s">
        <v>122</v>
      </c>
      <c r="B8" s="17">
        <v>3.4799999999999998E-2</v>
      </c>
      <c r="C8" s="17">
        <v>1E-4</v>
      </c>
      <c r="D8" s="1">
        <v>3</v>
      </c>
      <c r="E8" s="1">
        <v>4.2999999999999997E-2</v>
      </c>
      <c r="F8" s="1">
        <v>1E-3</v>
      </c>
      <c r="G8" s="1">
        <v>100</v>
      </c>
      <c r="H8" s="1">
        <v>5</v>
      </c>
      <c r="I8" s="1">
        <f>'Count-&gt;Actual Activity'!F8</f>
        <v>2.2328448231720581</v>
      </c>
      <c r="J8" s="1">
        <f>'Count-&gt;Actual Activity'!G8</f>
        <v>0.12662682646088458</v>
      </c>
      <c r="K8" s="1">
        <v>10</v>
      </c>
      <c r="L8" s="1">
        <v>0.02</v>
      </c>
      <c r="M8" s="1"/>
      <c r="N8" s="1"/>
      <c r="O8" s="1"/>
      <c r="P8" s="1"/>
      <c r="Q8">
        <f t="shared" si="2"/>
        <v>0.22328448231720582</v>
      </c>
      <c r="R8">
        <f t="shared" si="3"/>
        <v>1.2670554669615867E-2</v>
      </c>
      <c r="S8">
        <f>B8*Parameters!$B$6</f>
        <v>48.9636</v>
      </c>
      <c r="T8">
        <f>SQRT((C8/B8)^2+(Parameters!$C$6/Parameters!$B$6)^2)*'Bottle Results'!S8</f>
        <v>2.1621827512955516</v>
      </c>
      <c r="U8">
        <f t="shared" si="0"/>
        <v>619.42213414603304</v>
      </c>
      <c r="W8">
        <f t="shared" si="1"/>
        <v>0.54397862428986876</v>
      </c>
    </row>
    <row r="9" spans="1:23" x14ac:dyDescent="0.25">
      <c r="A9" t="s">
        <v>123</v>
      </c>
      <c r="B9" s="17">
        <v>3.4799999999999998E-2</v>
      </c>
      <c r="C9" s="17">
        <v>1E-4</v>
      </c>
      <c r="D9" s="1">
        <v>3</v>
      </c>
      <c r="E9" s="1">
        <v>3.9E-2</v>
      </c>
      <c r="F9" s="1">
        <v>1E-3</v>
      </c>
      <c r="G9" s="1">
        <v>100</v>
      </c>
      <c r="H9" s="1">
        <v>5</v>
      </c>
      <c r="I9" s="1">
        <f>'Count-&gt;Actual Activity'!F9</f>
        <v>2.3098944926398306</v>
      </c>
      <c r="J9" s="1">
        <f>'Count-&gt;Actual Activity'!G9</f>
        <v>0.12662606972239132</v>
      </c>
      <c r="K9" s="1">
        <v>10</v>
      </c>
      <c r="L9" s="1">
        <v>0.02</v>
      </c>
      <c r="M9" s="1"/>
      <c r="N9" s="1"/>
      <c r="O9" s="1"/>
      <c r="P9" s="1"/>
      <c r="Q9">
        <f t="shared" si="2"/>
        <v>0.23098944926398307</v>
      </c>
      <c r="R9">
        <f t="shared" si="3"/>
        <v>1.2671031522180198E-2</v>
      </c>
      <c r="S9">
        <f>B9*Parameters!$B$6</f>
        <v>48.9636</v>
      </c>
      <c r="T9">
        <f>SQRT((C9/B9)^2+(Parameters!$C$6/Parameters!$B$6)^2)*'Bottle Results'!S9</f>
        <v>2.1621827512955516</v>
      </c>
      <c r="U9">
        <f t="shared" si="0"/>
        <v>663.19628393850496</v>
      </c>
      <c r="W9">
        <f t="shared" si="1"/>
        <v>0.52824251226628949</v>
      </c>
    </row>
    <row r="10" spans="1:23" x14ac:dyDescent="0.25">
      <c r="A10" t="s">
        <v>124</v>
      </c>
      <c r="B10" s="17">
        <v>3.4799999999999998E-2</v>
      </c>
      <c r="C10" s="17">
        <v>1E-4</v>
      </c>
      <c r="D10" s="1">
        <v>3.01</v>
      </c>
      <c r="E10" s="1">
        <v>4.4999999999999998E-2</v>
      </c>
      <c r="F10" s="1">
        <v>1E-3</v>
      </c>
      <c r="G10" s="1">
        <v>100</v>
      </c>
      <c r="H10" s="1">
        <v>5</v>
      </c>
      <c r="I10" s="1">
        <f>'Count-&gt;Actual Activity'!F10</f>
        <v>2.2024907269524179</v>
      </c>
      <c r="J10" s="1">
        <f>'Count-&gt;Actual Activity'!G10</f>
        <v>0.1266271247090878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0.2202490726952418</v>
      </c>
      <c r="R10">
        <f t="shared" si="3"/>
        <v>1.2670371965218748E-2</v>
      </c>
      <c r="S10">
        <f>B10*Parameters!$B$6</f>
        <v>48.9636</v>
      </c>
      <c r="T10">
        <f>SQRT((C10/B10)^2+(Parameters!$C$6/Parameters!$B$6)^2)*'Bottle Results'!S10</f>
        <v>2.1621827512955516</v>
      </c>
      <c r="U10">
        <f t="shared" si="0"/>
        <v>598.63761623279595</v>
      </c>
      <c r="W10">
        <f t="shared" si="1"/>
        <v>0.55017794301227485</v>
      </c>
    </row>
    <row r="11" spans="1:23" x14ac:dyDescent="0.25">
      <c r="A11" t="s">
        <v>125</v>
      </c>
      <c r="B11" s="17">
        <v>6.9500000000000006E-2</v>
      </c>
      <c r="C11" s="17">
        <v>1E-4</v>
      </c>
      <c r="D11" s="1">
        <v>3</v>
      </c>
      <c r="E11" s="1">
        <v>3.5999999999999997E-2</v>
      </c>
      <c r="F11" s="1">
        <v>1E-3</v>
      </c>
      <c r="G11" s="1">
        <v>100</v>
      </c>
      <c r="H11" s="1">
        <v>5</v>
      </c>
      <c r="I11" s="1">
        <f>'Count-&gt;Actual Activity'!F11</f>
        <v>4.4368521971845754</v>
      </c>
      <c r="J11" s="1">
        <f>'Count-&gt;Actual Activity'!G11</f>
        <v>0.12660536309471926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0.44368521971845754</v>
      </c>
      <c r="R11">
        <f t="shared" si="3"/>
        <v>1.2691595878385172E-2</v>
      </c>
      <c r="S11">
        <f>B11*Parameters!$B$6</f>
        <v>97.786500000000004</v>
      </c>
      <c r="T11">
        <f>SQRT((C11/B11)^2+(Parameters!$C$6/Parameters!$B$6)^2)*'Bottle Results'!S11</f>
        <v>4.3112964975747143</v>
      </c>
      <c r="U11">
        <f t="shared" si="0"/>
        <v>1483.8327230042848</v>
      </c>
      <c r="W11">
        <f t="shared" si="1"/>
        <v>0.54627149993254953</v>
      </c>
    </row>
    <row r="12" spans="1:23" x14ac:dyDescent="0.25">
      <c r="A12" t="s">
        <v>126</v>
      </c>
      <c r="B12" s="17">
        <v>6.9500000000000006E-2</v>
      </c>
      <c r="C12" s="17">
        <v>1E-4</v>
      </c>
      <c r="D12" s="1">
        <v>3</v>
      </c>
      <c r="E12" s="1">
        <v>4.8000000000000001E-2</v>
      </c>
      <c r="F12" s="1">
        <v>1E-3</v>
      </c>
      <c r="G12" s="1">
        <v>100</v>
      </c>
      <c r="H12" s="1">
        <v>5</v>
      </c>
      <c r="I12" s="1">
        <f>'Count-&gt;Actual Activity'!F12</f>
        <v>4.505296934304007</v>
      </c>
      <c r="J12" s="1">
        <f>'Count-&gt;Actual Activity'!G12</f>
        <v>0.12660470263470056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0.45052969343040072</v>
      </c>
      <c r="R12">
        <f t="shared" si="3"/>
        <v>1.269249444793495E-2</v>
      </c>
      <c r="S12">
        <f>B12*Parameters!$B$6</f>
        <v>97.786500000000004</v>
      </c>
      <c r="T12">
        <f>SQRT((C12/B12)^2+(Parameters!$C$6/Parameters!$B$6)^2)*'Bottle Results'!S12</f>
        <v>4.3112964975747143</v>
      </c>
      <c r="U12">
        <f t="shared" si="0"/>
        <v>1098.6152220199986</v>
      </c>
      <c r="W12">
        <f t="shared" si="1"/>
        <v>0.53927209437867119</v>
      </c>
    </row>
    <row r="13" spans="1:23" x14ac:dyDescent="0.25">
      <c r="A13" t="s">
        <v>127</v>
      </c>
      <c r="B13" s="17">
        <v>6.9500000000000006E-2</v>
      </c>
      <c r="C13" s="17">
        <v>1E-4</v>
      </c>
      <c r="D13" s="1">
        <v>3.01</v>
      </c>
      <c r="E13" s="1">
        <v>3.6999999999999998E-2</v>
      </c>
      <c r="F13" s="1">
        <v>1E-3</v>
      </c>
      <c r="G13" s="1">
        <v>100</v>
      </c>
      <c r="H13" s="1">
        <v>5</v>
      </c>
      <c r="I13" s="1">
        <f>'Count-&gt;Actual Activity'!F13</f>
        <v>4.5188358874942942</v>
      </c>
      <c r="J13" s="1">
        <f>'Count-&gt;Actual Activity'!G13</f>
        <v>0.12660457203345341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0.45188358874942941</v>
      </c>
      <c r="R13">
        <f t="shared" si="3"/>
        <v>1.2692673938491572E-2</v>
      </c>
      <c r="S13">
        <f>B13*Parameters!$B$6</f>
        <v>97.786500000000004</v>
      </c>
      <c r="T13">
        <f>SQRT((C13/B13)^2+(Parameters!$C$6/Parameters!$B$6)^2)*'Bottle Results'!S13</f>
        <v>4.3112964975747143</v>
      </c>
      <c r="U13">
        <f t="shared" si="0"/>
        <v>1421.5713817582991</v>
      </c>
      <c r="W13">
        <f t="shared" si="1"/>
        <v>0.5378875522189368</v>
      </c>
    </row>
    <row r="14" spans="1:23" x14ac:dyDescent="0.25">
      <c r="A14" t="s">
        <v>128</v>
      </c>
      <c r="B14" s="17">
        <v>0.17399999999999999</v>
      </c>
      <c r="C14" s="17">
        <v>1E-3</v>
      </c>
      <c r="D14" s="1">
        <v>3</v>
      </c>
      <c r="E14" s="1">
        <v>3.5000000000000003E-2</v>
      </c>
      <c r="F14" s="1">
        <v>1E-3</v>
      </c>
      <c r="G14" s="1">
        <v>100</v>
      </c>
      <c r="H14" s="1">
        <v>5</v>
      </c>
      <c r="I14" s="1">
        <f>'Count-&gt;Actual Activity'!F14</f>
        <v>10.674480817735507</v>
      </c>
      <c r="J14" s="1">
        <f>'Count-&gt;Actual Activity'!G14</f>
        <v>0.1265466775399873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1.0674480817735508</v>
      </c>
      <c r="R14">
        <f t="shared" si="3"/>
        <v>1.2833487351192717E-2</v>
      </c>
      <c r="S14">
        <f>B14*Parameters!$B$6</f>
        <v>244.81799999999998</v>
      </c>
      <c r="T14">
        <f>SQRT((C14/B14)^2+(Parameters!$C$6/Parameters!$B$6)^2)*'Bottle Results'!S14</f>
        <v>10.879365468629134</v>
      </c>
      <c r="U14">
        <f t="shared" si="0"/>
        <v>3944.9483377898541</v>
      </c>
      <c r="W14">
        <f t="shared" si="1"/>
        <v>0.56398300706093873</v>
      </c>
    </row>
    <row r="15" spans="1:23" x14ac:dyDescent="0.25">
      <c r="A15" t="s">
        <v>129</v>
      </c>
      <c r="B15" s="17">
        <v>0.17399999999999999</v>
      </c>
      <c r="C15" s="17">
        <v>1E-3</v>
      </c>
      <c r="D15" s="1">
        <v>3</v>
      </c>
      <c r="E15" s="1">
        <v>4.5999999999999999E-2</v>
      </c>
      <c r="F15" s="1">
        <v>1E-3</v>
      </c>
      <c r="G15" s="1">
        <v>100</v>
      </c>
      <c r="H15" s="1">
        <v>5</v>
      </c>
      <c r="I15" s="1">
        <f>'Count-&gt;Actual Activity'!F15</f>
        <v>11.064465825082682</v>
      </c>
      <c r="J15" s="1">
        <f>'Count-&gt;Actual Activity'!G15</f>
        <v>0.12654310955351133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1.1064465825082681</v>
      </c>
      <c r="R15">
        <f t="shared" si="3"/>
        <v>1.2846341187843977E-2</v>
      </c>
      <c r="S15">
        <f>B15*Parameters!$B$6</f>
        <v>244.81799999999998</v>
      </c>
      <c r="T15">
        <f>SQRT((C15/B15)^2+(Parameters!$C$6/Parameters!$B$6)^2)*'Bottle Results'!S15</f>
        <v>10.879365468629134</v>
      </c>
      <c r="U15">
        <f t="shared" si="0"/>
        <v>2916.8117771559387</v>
      </c>
      <c r="W15">
        <f t="shared" si="1"/>
        <v>0.5480534182501825</v>
      </c>
    </row>
    <row r="16" spans="1:23" x14ac:dyDescent="0.25">
      <c r="A16" t="s">
        <v>130</v>
      </c>
      <c r="B16" s="17">
        <v>0.17399999999999999</v>
      </c>
      <c r="C16" s="17">
        <v>1E-3</v>
      </c>
      <c r="D16" s="1">
        <v>2.98</v>
      </c>
      <c r="E16" s="1">
        <v>4.2999999999999997E-2</v>
      </c>
      <c r="F16" s="1">
        <v>1E-3</v>
      </c>
      <c r="G16" s="1">
        <v>100</v>
      </c>
      <c r="H16" s="1">
        <v>5</v>
      </c>
      <c r="I16" s="1">
        <f>'Count-&gt;Actual Activity'!F16</f>
        <v>11.676165992983385</v>
      </c>
      <c r="J16" s="1">
        <f>'Count-&gt;Actual Activity'!G16</f>
        <v>0.12653753707042772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1.1676165992983385</v>
      </c>
      <c r="R16">
        <f t="shared" si="3"/>
        <v>1.2867431638455546E-2</v>
      </c>
      <c r="S16">
        <f>B16*Parameters!$B$6</f>
        <v>244.81799999999998</v>
      </c>
      <c r="T16">
        <f>SQRT((C16/B16)^2+(Parameters!$C$6/Parameters!$B$6)^2)*'Bottle Results'!S16</f>
        <v>10.879365468629134</v>
      </c>
      <c r="U16">
        <f t="shared" si="0"/>
        <v>2978.0544202364217</v>
      </c>
      <c r="W16">
        <f t="shared" si="1"/>
        <v>0.52306750349306885</v>
      </c>
    </row>
    <row r="17" spans="1:23" x14ac:dyDescent="0.25">
      <c r="A17" t="s">
        <v>131</v>
      </c>
      <c r="B17" s="17">
        <v>0.34799999999999998</v>
      </c>
      <c r="C17" s="17">
        <v>1E-3</v>
      </c>
      <c r="D17" s="1">
        <v>2.98</v>
      </c>
      <c r="E17" s="1">
        <v>3.5999999999999997E-2</v>
      </c>
      <c r="F17" s="1">
        <v>1E-3</v>
      </c>
      <c r="G17" s="1">
        <v>100</v>
      </c>
      <c r="H17" s="1">
        <v>5</v>
      </c>
      <c r="I17" s="1">
        <f>'Count-&gt;Actual Activity'!F17</f>
        <v>22.6552307539745</v>
      </c>
      <c r="J17" s="1">
        <f>'Count-&gt;Actual Activity'!G17</f>
        <v>0.12644250485416486</v>
      </c>
      <c r="K17" s="1">
        <v>10</v>
      </c>
      <c r="L17" s="1">
        <v>0.02</v>
      </c>
      <c r="Q17">
        <f t="shared" si="2"/>
        <v>2.26552307539745</v>
      </c>
      <c r="R17">
        <f t="shared" si="3"/>
        <v>1.3431584030135401E-2</v>
      </c>
      <c r="S17">
        <f>B17*Parameters!$B$6</f>
        <v>489.63599999999997</v>
      </c>
      <c r="T17">
        <f>SQRT((C17/B17)^2+(Parameters!$C$6/Parameters!$B$6)^2)*'Bottle Results'!S17</f>
        <v>21.621827512955516</v>
      </c>
      <c r="U17">
        <f t="shared" si="0"/>
        <v>7307.8803461181933</v>
      </c>
      <c r="W17">
        <f t="shared" si="1"/>
        <v>0.53730463540314632</v>
      </c>
    </row>
    <row r="18" spans="1:23" x14ac:dyDescent="0.25">
      <c r="A18" t="s">
        <v>132</v>
      </c>
      <c r="B18" s="17">
        <v>0.34799999999999998</v>
      </c>
      <c r="C18" s="17">
        <v>1E-3</v>
      </c>
      <c r="D18" s="1">
        <v>3</v>
      </c>
      <c r="E18" s="1">
        <v>3.5999999999999997E-2</v>
      </c>
      <c r="F18" s="1">
        <v>1E-3</v>
      </c>
      <c r="G18" s="1">
        <v>100</v>
      </c>
      <c r="H18" s="1">
        <v>5</v>
      </c>
      <c r="I18" s="1">
        <f>'Count-&gt;Actual Activity'!F18</f>
        <v>22.485855686512323</v>
      </c>
      <c r="J18" s="1">
        <f>'Count-&gt;Actual Activity'!G18</f>
        <v>0.12644389914481288</v>
      </c>
      <c r="K18" s="1">
        <v>10</v>
      </c>
      <c r="L18" s="1">
        <v>0.02</v>
      </c>
      <c r="Q18">
        <f t="shared" si="2"/>
        <v>2.2485855686512322</v>
      </c>
      <c r="R18">
        <f t="shared" si="3"/>
        <v>1.3420325798862799E-2</v>
      </c>
      <c r="S18">
        <f>B18*Parameters!$B$6</f>
        <v>489.63599999999997</v>
      </c>
      <c r="T18">
        <f>SQRT((C18/B18)^2+(Parameters!$C$6/Parameters!$B$6)^2)*'Bottle Results'!S18</f>
        <v>21.621827512955516</v>
      </c>
      <c r="U18">
        <f t="shared" si="0"/>
        <v>7354.9289759687999</v>
      </c>
      <c r="W18">
        <f t="shared" si="1"/>
        <v>0.54076383912718173</v>
      </c>
    </row>
    <row r="19" spans="1:23" x14ac:dyDescent="0.25">
      <c r="A19" t="s">
        <v>133</v>
      </c>
      <c r="B19" s="17">
        <v>0.34799999999999998</v>
      </c>
      <c r="C19" s="17">
        <v>1E-3</v>
      </c>
      <c r="D19" s="1">
        <v>3</v>
      </c>
      <c r="E19" s="1">
        <v>0.05</v>
      </c>
      <c r="F19" s="1">
        <v>1E-3</v>
      </c>
      <c r="G19" s="1">
        <v>100</v>
      </c>
      <c r="H19" s="1">
        <v>5</v>
      </c>
      <c r="I19" s="1">
        <f>'Count-&gt;Actual Activity'!F19</f>
        <v>22.584970297185272</v>
      </c>
      <c r="J19" s="1">
        <f>'Count-&gt;Actual Activity'!G19</f>
        <v>0.12644308296299253</v>
      </c>
      <c r="K19" s="1">
        <v>10</v>
      </c>
      <c r="L19" s="1">
        <v>0.02</v>
      </c>
      <c r="Q19">
        <f t="shared" si="2"/>
        <v>2.2584970297185274</v>
      </c>
      <c r="R19">
        <f t="shared" si="3"/>
        <v>1.3426904618148288E-2</v>
      </c>
      <c r="S19">
        <f>B19*Parameters!$B$6</f>
        <v>489.63599999999997</v>
      </c>
      <c r="T19">
        <f>SQRT((C19/B19)^2+(Parameters!$C$6/Parameters!$B$6)^2)*'Bottle Results'!S19</f>
        <v>21.621827512955516</v>
      </c>
      <c r="U19">
        <f t="shared" si="0"/>
        <v>5275.7259405629447</v>
      </c>
      <c r="W19">
        <f t="shared" si="1"/>
        <v>0.53873958824136148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B3" sqref="B3:J7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134</v>
      </c>
      <c r="D1" t="s">
        <v>31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0" x14ac:dyDescent="0.25">
      <c r="A2">
        <v>0</v>
      </c>
      <c r="B2">
        <f>AVERAGE('Bottle Results'!Q2:Q4)</f>
        <v>1.6367437072814888E-2</v>
      </c>
      <c r="C2">
        <f>_xlfn.STDEV.S('Bottle Results'!Q2:Q4)</f>
        <v>3.2775663200409421E-3</v>
      </c>
      <c r="D2">
        <f>AVERAGE('Bottle Results'!U2:U4)</f>
        <v>-40.084725535567372</v>
      </c>
      <c r="E2">
        <f>_xlfn.STDEV.S('Bottle Results'!U2:U4)</f>
        <v>9.0493165392741499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2.9933333333333336</v>
      </c>
      <c r="J2">
        <f>_xlfn.STDEV.S('Bottle Results'!D2:D4)</f>
        <v>5.7735026918961348E-3</v>
      </c>
    </row>
    <row r="3" spans="1:10" x14ac:dyDescent="0.25">
      <c r="A3">
        <v>10</v>
      </c>
      <c r="B3">
        <f>AVERAGE('Bottle Results'!Q5:Q7)</f>
        <v>6.0481530616457869E-2</v>
      </c>
      <c r="C3">
        <f>_xlfn.STDEV.S('Bottle Results'!Q5:Q7)</f>
        <v>4.110913887167042E-3</v>
      </c>
      <c r="D3">
        <f>AVERAGE('Bottle Results'!U5:U7)</f>
        <v>92.47011910287894</v>
      </c>
      <c r="E3">
        <f>_xlfn.STDEV.S('Bottle Results'!U5:U7)</f>
        <v>4.7370138367286376</v>
      </c>
      <c r="F3">
        <f>AVERAGE('Bottle Results'!S5:S7)</f>
        <v>9.778649999999999</v>
      </c>
      <c r="G3">
        <f>AVERAGE('Bottle Results'!W5:W7)</f>
        <v>0.38149406496338573</v>
      </c>
      <c r="H3">
        <f>_xlfn.STDEV.S('Bottle Results'!W5:W7)</f>
        <v>4.2039687351188987E-2</v>
      </c>
      <c r="I3">
        <f>AVERAGE('Bottle Results'!D5:D7)</f>
        <v>2.9933333333333336</v>
      </c>
      <c r="J3">
        <f>_xlfn.STDEV.S('Bottle Results'!D5:D7)</f>
        <v>1.1547005383792526E-2</v>
      </c>
    </row>
    <row r="4" spans="1:10" x14ac:dyDescent="0.25">
      <c r="A4">
        <v>50</v>
      </c>
      <c r="B4">
        <f>AVERAGE('Bottle Results'!Q8:Q10)</f>
        <v>0.22484100142547692</v>
      </c>
      <c r="C4">
        <f>_xlfn.STDEV.S('Bottle Results'!Q8:Q10)</f>
        <v>5.5367848080272513E-3</v>
      </c>
      <c r="D4">
        <f>AVERAGE('Bottle Results'!U8:U10)</f>
        <v>627.08534477244473</v>
      </c>
      <c r="E4">
        <f>_xlfn.STDEV.S('Bottle Results'!U8:U10)</f>
        <v>32.954498809913645</v>
      </c>
      <c r="F4">
        <f>AVERAGE('Bottle Results'!S8:S10)</f>
        <v>48.963600000000007</v>
      </c>
      <c r="G4">
        <f>AVERAGE('Bottle Results'!W8:W10)</f>
        <v>0.54079969318947774</v>
      </c>
      <c r="H4">
        <f>_xlfn.STDEV.S('Bottle Results'!W8:W10)</f>
        <v>1.1307961032332713E-2</v>
      </c>
      <c r="I4">
        <f>AVERAGE('Bottle Results'!D8:D10)</f>
        <v>3.0033333333333334</v>
      </c>
      <c r="J4">
        <f>_xlfn.STDEV.S('Bottle Results'!D8:D10)</f>
        <v>5.7735026918961348E-3</v>
      </c>
    </row>
    <row r="5" spans="1:10" x14ac:dyDescent="0.25">
      <c r="A5">
        <v>100</v>
      </c>
      <c r="B5">
        <f>AVERAGE('Bottle Results'!Q11:Q13)</f>
        <v>0.44869950063276254</v>
      </c>
      <c r="C5">
        <f>_xlfn.STDEV.S('Bottle Results'!Q11:Q13)</f>
        <v>4.3949423146833954E-3</v>
      </c>
      <c r="D5">
        <f>AVERAGE('Bottle Results'!U11:U13)</f>
        <v>1334.6731089275274</v>
      </c>
      <c r="E5">
        <f>_xlfn.STDEV.S('Bottle Results'!U11:U13)</f>
        <v>206.78881287892077</v>
      </c>
      <c r="F5">
        <f>AVERAGE('Bottle Results'!S11:S13)</f>
        <v>97.786500000000004</v>
      </c>
      <c r="G5">
        <f>AVERAGE('Bottle Results'!W11:W13)</f>
        <v>0.54114371551005247</v>
      </c>
      <c r="H5">
        <f>_xlfn.STDEV.S('Bottle Results'!W11:W13)</f>
        <v>4.4944264440218446E-3</v>
      </c>
      <c r="I5">
        <f>AVERAGE('Bottle Results'!D11:D13)</f>
        <v>3.0033333333333334</v>
      </c>
      <c r="J5">
        <f>_xlfn.STDEV.S('Bottle Results'!D3:D11)</f>
        <v>8.3333333333332742E-3</v>
      </c>
    </row>
    <row r="6" spans="1:10" x14ac:dyDescent="0.25">
      <c r="A6">
        <v>250</v>
      </c>
      <c r="B6">
        <f>AVERAGE('Bottle Results'!Q14:Q16)</f>
        <v>1.1138370878600525</v>
      </c>
      <c r="C6">
        <f>_xlfn.STDEV.S('Bottle Results'!Q14:Q16)</f>
        <v>5.0491560213509853E-2</v>
      </c>
      <c r="D6">
        <f>AVERAGE('Bottle Results'!U14:U16)</f>
        <v>3279.9381783940717</v>
      </c>
      <c r="E6">
        <f>_xlfn.STDEV.S('Bottle Results'!U14:U16)</f>
        <v>576.72918203223719</v>
      </c>
      <c r="F6">
        <f>AVERAGE('Bottle Results'!S14:S16)</f>
        <v>244.81799999999998</v>
      </c>
      <c r="G6">
        <f>AVERAGE('Bottle Results'!W14:W16)</f>
        <v>0.54503464293473003</v>
      </c>
      <c r="H6">
        <f>_xlfn.STDEV.S('Bottle Results'!W14:W16)</f>
        <v>2.062412086264484E-2</v>
      </c>
      <c r="I6">
        <f>AVERAGE('Bottle Results'!D14:D16)</f>
        <v>2.9933333333333336</v>
      </c>
      <c r="J6">
        <f>_xlfn.STDEV.S('Bottle Results'!D14:D16)</f>
        <v>1.1547005383792526E-2</v>
      </c>
    </row>
    <row r="7" spans="1:10" x14ac:dyDescent="0.25">
      <c r="A7">
        <v>500</v>
      </c>
      <c r="B7">
        <f>AVERAGE('Bottle Results'!Q17:Q19)</f>
        <v>2.2575352245890699</v>
      </c>
      <c r="C7">
        <f>_xlfn.STDEV.S('Bottle Results'!Q17:Q19)</f>
        <v>8.5096172372693679E-3</v>
      </c>
      <c r="D7">
        <f>AVERAGE('Bottle Results'!U17:U19)</f>
        <v>6646.1784208833124</v>
      </c>
      <c r="E7">
        <f>_xlfn.STDEV.S('Bottle Results'!U17:U19)</f>
        <v>1187.0797757543103</v>
      </c>
      <c r="F7">
        <f>AVERAGE('Bottle Results'!S17:S19)</f>
        <v>489.63599999999997</v>
      </c>
      <c r="G7">
        <f>AVERAGE('Bottle Results'!W17:W19)</f>
        <v>0.53893602092389647</v>
      </c>
      <c r="H7">
        <f>_xlfn.STDEV.S('Bottle Results'!W17:W19)</f>
        <v>1.7379476258423448E-3</v>
      </c>
      <c r="I7">
        <f>AVERAGE('Bottle Results'!D17:D19)</f>
        <v>2.9933333333333336</v>
      </c>
      <c r="J7">
        <f>_xlfn.STDEV.S('Bottle Results'!D17:D19)</f>
        <v>1.1547005383792526E-2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2017-04-19T17:37:21Z</dcterms:modified>
</cp:coreProperties>
</file>