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PYR_pH7\"/>
    </mc:Choice>
  </mc:AlternateContent>
  <bookViews>
    <workbookView xWindow="0" yWindow="0" windowWidth="7470" windowHeight="12285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/>
  <c r="F10" i="2"/>
  <c r="G10" i="2" s="1"/>
  <c r="F11" i="2"/>
  <c r="G11" i="2" s="1"/>
  <c r="F12" i="2"/>
  <c r="G12" i="2" s="1"/>
  <c r="F13" i="2"/>
  <c r="G13" i="2" s="1"/>
  <c r="F14" i="2"/>
  <c r="G14" i="2"/>
  <c r="F15" i="2"/>
  <c r="G15" i="2" s="1"/>
  <c r="F16" i="2"/>
  <c r="G16" i="2" s="1"/>
  <c r="F17" i="2"/>
  <c r="G17" i="2" s="1"/>
  <c r="F18" i="2"/>
  <c r="G18" i="2" s="1"/>
  <c r="F19" i="2"/>
  <c r="G19" i="2" s="1"/>
  <c r="F2" i="2"/>
  <c r="G2" i="2" s="1"/>
  <c r="L10" i="7"/>
  <c r="K9" i="7"/>
  <c r="G9" i="7"/>
  <c r="D9" i="7"/>
  <c r="L9" i="7" s="1"/>
  <c r="C9" i="7"/>
  <c r="E9" i="7" s="1"/>
  <c r="K8" i="7"/>
  <c r="I8" i="7"/>
  <c r="H8" i="7"/>
  <c r="E8" i="7"/>
  <c r="D8" i="7"/>
  <c r="L8" i="7" s="1"/>
  <c r="L7" i="7"/>
  <c r="K7" i="7"/>
  <c r="I7" i="7"/>
  <c r="E7" i="7"/>
  <c r="D7" i="7"/>
  <c r="K6" i="7"/>
  <c r="H6" i="7"/>
  <c r="I6" i="7" s="1"/>
  <c r="E6" i="7"/>
  <c r="D6" i="7"/>
  <c r="L6" i="7" s="1"/>
  <c r="K5" i="7"/>
  <c r="I5" i="7"/>
  <c r="H5" i="7"/>
  <c r="E5" i="7"/>
  <c r="D5" i="7"/>
  <c r="L5" i="7" s="1"/>
  <c r="K4" i="7"/>
  <c r="H4" i="7"/>
  <c r="I4" i="7" s="1"/>
  <c r="J4" i="7" s="1"/>
  <c r="E4" i="7"/>
  <c r="D4" i="7"/>
  <c r="L4" i="7" s="1"/>
  <c r="K3" i="7"/>
  <c r="H3" i="7"/>
  <c r="I3" i="7" s="1"/>
  <c r="E3" i="7"/>
  <c r="D3" i="7"/>
  <c r="L3" i="7" s="1"/>
  <c r="L2" i="7"/>
  <c r="K2" i="7"/>
  <c r="E2" i="7"/>
  <c r="D2" i="7"/>
  <c r="J8" i="7" l="1"/>
  <c r="J5" i="7"/>
  <c r="J6" i="7"/>
  <c r="J7" i="7"/>
  <c r="J3" i="7"/>
  <c r="J7" i="8"/>
  <c r="J6" i="8"/>
  <c r="J5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17" i="5"/>
  <c r="T17" i="5" s="1"/>
  <c r="S18" i="5"/>
  <c r="T18" i="5" s="1"/>
  <c r="S19" i="5"/>
  <c r="T19" i="5" s="1"/>
  <c r="S2" i="5"/>
  <c r="T2" i="5" s="1"/>
  <c r="I10" i="5"/>
  <c r="Q10" i="5" s="1"/>
  <c r="J11" i="5"/>
  <c r="J12" i="5"/>
  <c r="J17" i="5"/>
  <c r="W10" i="5" l="1"/>
  <c r="F4" i="8"/>
  <c r="U10" i="5"/>
  <c r="F6" i="8"/>
  <c r="F3" i="8"/>
  <c r="F2" i="8"/>
  <c r="F5" i="8"/>
  <c r="F7" i="8"/>
  <c r="J18" i="5"/>
  <c r="I18" i="5"/>
  <c r="Q18" i="5" s="1"/>
  <c r="U18" i="5" s="1"/>
  <c r="J10" i="5"/>
  <c r="R10" i="5" s="1"/>
  <c r="J19" i="5"/>
  <c r="I19" i="5"/>
  <c r="Q19" i="5" s="1"/>
  <c r="U19" i="5" s="1"/>
  <c r="J3" i="5"/>
  <c r="I3" i="5"/>
  <c r="Q3" i="5" s="1"/>
  <c r="U3" i="5" s="1"/>
  <c r="J9" i="5"/>
  <c r="I9" i="5"/>
  <c r="Q9" i="5" s="1"/>
  <c r="U9" i="5" s="1"/>
  <c r="I16" i="5"/>
  <c r="Q16" i="5" s="1"/>
  <c r="W16" i="5" s="1"/>
  <c r="J16" i="5"/>
  <c r="I8" i="5"/>
  <c r="Q8" i="5" s="1"/>
  <c r="J8" i="5"/>
  <c r="R8" i="5" s="1"/>
  <c r="J15" i="5"/>
  <c r="I15" i="5"/>
  <c r="Q15" i="5" s="1"/>
  <c r="U15" i="5" s="1"/>
  <c r="J7" i="5"/>
  <c r="I7" i="5"/>
  <c r="Q7" i="5" s="1"/>
  <c r="W7" i="5" s="1"/>
  <c r="I14" i="5"/>
  <c r="Q14" i="5" s="1"/>
  <c r="J14" i="5"/>
  <c r="J6" i="5"/>
  <c r="I6" i="5"/>
  <c r="Q6" i="5" s="1"/>
  <c r="U6" i="5" s="1"/>
  <c r="J13" i="5"/>
  <c r="I13" i="5"/>
  <c r="Q13" i="5" s="1"/>
  <c r="W13" i="5" s="1"/>
  <c r="J5" i="5"/>
  <c r="I5" i="5"/>
  <c r="Q5" i="5" s="1"/>
  <c r="W5" i="5" s="1"/>
  <c r="I4" i="5"/>
  <c r="Q4" i="5" s="1"/>
  <c r="U4" i="5" s="1"/>
  <c r="J4" i="5"/>
  <c r="I17" i="5"/>
  <c r="Q17" i="5" s="1"/>
  <c r="I12" i="5"/>
  <c r="Q12" i="5" s="1"/>
  <c r="U12" i="5" s="1"/>
  <c r="I11" i="5"/>
  <c r="Q11" i="5" s="1"/>
  <c r="W11" i="5" s="1"/>
  <c r="J2" i="5"/>
  <c r="R4" i="5" l="1"/>
  <c r="R14" i="5"/>
  <c r="R18" i="5"/>
  <c r="R16" i="5"/>
  <c r="R17" i="5"/>
  <c r="R13" i="5"/>
  <c r="R12" i="5"/>
  <c r="R15" i="5"/>
  <c r="R6" i="5"/>
  <c r="R19" i="5"/>
  <c r="R5" i="5"/>
  <c r="R7" i="5"/>
  <c r="R9" i="5"/>
  <c r="R11" i="5"/>
  <c r="R3" i="5"/>
  <c r="W4" i="5"/>
  <c r="U5" i="5"/>
  <c r="W15" i="5"/>
  <c r="B7" i="8"/>
  <c r="C7" i="8"/>
  <c r="B4" i="8"/>
  <c r="C4" i="8"/>
  <c r="U13" i="5"/>
  <c r="W12" i="5"/>
  <c r="G5" i="8" s="1"/>
  <c r="W3" i="5"/>
  <c r="W6" i="5"/>
  <c r="H3" i="8" s="1"/>
  <c r="B6" i="8"/>
  <c r="C6" i="8"/>
  <c r="U8" i="5"/>
  <c r="W8" i="5"/>
  <c r="C3" i="8"/>
  <c r="B3" i="8"/>
  <c r="U16" i="5"/>
  <c r="W9" i="5"/>
  <c r="W19" i="5"/>
  <c r="W18" i="5"/>
  <c r="W17" i="5"/>
  <c r="U7" i="5"/>
  <c r="W14" i="5"/>
  <c r="U17" i="5"/>
  <c r="C5" i="8"/>
  <c r="B5" i="8"/>
  <c r="U11" i="5"/>
  <c r="U14" i="5"/>
  <c r="I2" i="5"/>
  <c r="Q2" i="5" s="1"/>
  <c r="R2" i="5" s="1"/>
  <c r="H5" i="8" l="1"/>
  <c r="G3" i="8"/>
  <c r="D3" i="8"/>
  <c r="G6" i="8"/>
  <c r="H6" i="8"/>
  <c r="G4" i="8"/>
  <c r="H4" i="8"/>
  <c r="G7" i="8"/>
  <c r="H7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<sst xmlns="http://schemas.openxmlformats.org/spreadsheetml/2006/main" count="374" uniqueCount="147">
  <si>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</si>
  <si>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</si>
  <si>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</si>
  <si>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</si>
  <si>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</si>
  <si>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</si>
  <si>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</si>
  <si>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</si>
  <si>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</si>
  <si>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</si>
  <si>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</si>
  <si>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</si>
  <si>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</si>
  <si>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</si>
  <si>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</si>
  <si>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</si>
  <si>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</si>
  <si>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</si>
  <si>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</si>
  <si>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</si>
  <si>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</si>
  <si>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</si>
  <si>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</si>
  <si>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</si>
  <si>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</si>
  <si>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</si>
  <si>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</si>
  <si>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</si>
  <si>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</si>
  <si>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</si>
  <si>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</si>
  <si>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</si>
  <si>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</si>
  <si>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</si>
  <si>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</si>
  <si>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</si>
  <si>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</si>
  <si>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</si>
  <si>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</si>
  <si>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</si>
  <si>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</si>
  <si>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</si>
  <si>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</si>
  <si>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</si>
  <si>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</si>
  <si>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</si>
  <si>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</si>
  <si>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</si>
  <si>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</si>
  <si>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</si>
  <si>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</si>
  <si>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</si>
  <si>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</si>
  <si>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</si>
  <si>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</si>
  <si>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</si>
  <si>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</si>
  <si>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</si>
  <si>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</si>
  <si>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</si>
  <si>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</si>
  <si>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</si>
  <si>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</si>
  <si>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</si>
  <si>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</si>
  <si>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</si>
  <si>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</si>
  <si>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</si>
  <si>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</si>
  <si>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</si>
  <si>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</si>
  <si>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</si>
  <si>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</si>
  <si>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</si>
  <si>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</si>
  <si>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</si>
  <si>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</si>
  <si>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</si>
  <si>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</si>
  <si>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</si>
  <si>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</si>
  <si>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</si>
  <si>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</si>
  <si>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</si>
  <si>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</si>
  <si>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</si>
  <si>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</si>
  <si>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</si>
  <si>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</si>
  <si>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</si>
  <si>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</si>
  <si>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</si>
  <si>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</si>
  <si>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</si>
  <si>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</si>
  <si>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</si>
  <si>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</si>
  <si>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</si>
  <si>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</si>
  <si>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</si>
  <si>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</si>
  <si>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</si>
  <si>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</si>
  <si>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</si>
  <si>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</si>
  <si>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</si>
  <si>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</si>
  <si>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</si>
  <si>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</si>
  <si>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</si>
  <si>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</si>
  <si>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</si>
  <si>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</si>
  <si>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</si>
  <si>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</si>
  <si>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</si>
  <si>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</si>
  <si>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</si>
  <si>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</si>
  <si>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</si>
  <si>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</si>
  <si>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</si>
  <si>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</si>
  <si>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</si>
  <si>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</si>
  <si>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</si>
  <si>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</si>
  <si>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</si>
  <si>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</si>
  <si>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</si>
  <si>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</si>
  <si>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</si>
  <si>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</si>
  <si>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</si>
  <si>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</si>
  <si>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</si>
  <si>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</si>
  <si>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</si>
  <si>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</si>
  <si>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</si>
  <si>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</si>
  <si>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Pyrite</t>
  </si>
  <si>
    <t>Ra_Stock_5</t>
  </si>
  <si>
    <t>(Known-Average)^2</t>
  </si>
  <si>
    <t>RaStock5</t>
  </si>
  <si>
    <t>RaStock4</t>
  </si>
  <si>
    <t>CPS-&gt;Bq No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</si>
</sst>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Data'!$I$3:$I$8</c:f>
              <c:numCache>
                <c:formatCode>0.00E+00</c:formatCode>
                <c:ptCount val="6"/>
                <c:pt idx="0">
                  <c:v>0.31819999999999998</c:v>
                </c:pt>
                <c:pt idx="1">
                  <c:v>1.591</c:v>
                </c:pt>
                <c:pt idx="2">
                  <c:v>3.1819999999999999</c:v>
                </c:pt>
                <c:pt idx="3">
                  <c:v>15.91</c:v>
                </c:pt>
                <c:pt idx="4">
                  <c:v>31.82</c:v>
                </c:pt>
                <c:pt idx="5">
                  <c:v>159.1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Data'!$B$70:$B$75</c:f>
              <c:numCache>
                <c:formatCode>General</c:formatCode>
                <c:ptCount val="6"/>
                <c:pt idx="0">
                  <c:v>-1.7375179093564292</c:v>
                </c:pt>
                <c:pt idx="1">
                  <c:v>0.12652001269851265</c:v>
                </c:pt>
                <c:pt idx="2">
                  <c:v>2.0339381254012432</c:v>
                </c:pt>
                <c:pt idx="3">
                  <c:v>17.555200391349953</c:v>
                </c:pt>
                <c:pt idx="4">
                  <c:v>35.9801326442823</c:v>
                </c:pt>
                <c:pt idx="5">
                  <c:v>157.96292673562442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2616"/>
        <c:axId val="144862224"/>
      </c:scatterChart>
      <c:valAx>
        <c:axId val="14486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862224"/>
        <c:crosses val="autoZero"/>
        <c:crossBetween val="midCat"/>
      </c:valAx>
      <c:valAx>
        <c:axId val="144862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44862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1457325</xdr:colOff>
      <xdr:row>65</xdr:row>
      <xdr:rowOff>66675</xdr:rowOff>
    </xdr:from>
    <xdr:to>
      <xdr:col>11</xdr:col>
      <xdr:colOff>1181100</xdr:colOff>
      <xdr:row>96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Gamma Counter Results"/>
      <sheetName val="Quality Control Notes"/>
      <sheetName val="Calibration Data"/>
      <sheetName val="Stock Log"/>
    </sheetNames>
    <sheetDataSet>
      <sheetData sheetId="0"/>
      <sheetData sheetId="1"/>
      <sheetData sheetId="2"/>
      <sheetData sheetId="3"/>
      <sheetData sheetId="4">
        <row r="3">
          <cell r="F3">
            <v>3.4640522875816994E-3</v>
          </cell>
          <cell r="I3">
            <v>0.31819999999999998</v>
          </cell>
        </row>
        <row r="4">
          <cell r="F4">
            <v>7.9815435847137763E-3</v>
          </cell>
          <cell r="I4">
            <v>1.591</v>
          </cell>
        </row>
        <row r="5">
          <cell r="F5">
            <v>1.2604166666666666E-2</v>
          </cell>
          <cell r="I5">
            <v>3.1819999999999999</v>
          </cell>
        </row>
        <row r="6">
          <cell r="F6">
            <v>5.0219907407407408E-2</v>
          </cell>
          <cell r="I6">
            <v>15.91</v>
          </cell>
        </row>
        <row r="7">
          <cell r="F7">
            <v>9.4872685185185185E-2</v>
          </cell>
          <cell r="I7">
            <v>31.82</v>
          </cell>
        </row>
        <row r="8">
          <cell r="F8">
            <v>0.39049768518518518</v>
          </cell>
          <cell r="I8">
            <v>159.1</v>
          </cell>
        </row>
        <row r="70">
          <cell r="B70">
            <v>-1.7375179093564292</v>
          </cell>
        </row>
        <row r="71">
          <cell r="B71">
            <v>0.12652001269851265</v>
          </cell>
        </row>
        <row r="72">
          <cell r="B72">
            <v>2.0339381254012432</v>
          </cell>
        </row>
        <row r="73">
          <cell r="B73">
            <v>17.555200391349953</v>
          </cell>
        </row>
        <row r="74">
          <cell r="B74">
            <v>35.9801326442823</v>
          </cell>
        </row>
        <row r="75">
          <cell r="B75">
            <v>157.96292673562442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9">
        <v>42469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141</v>
      </c>
    </row>
    <row r="5" spans="1:5" x14ac:dyDescent="0.25">
      <c r="A5" t="s">
        <v>22</v>
      </c>
      <c r="B5" t="s">
        <v>142</v>
      </c>
    </row>
    <row r="6" spans="1:5" x14ac:dyDescent="0.25">
      <c r="A6" t="s">
        <v>6</v>
      </c>
      <c r="B6">
        <v>1407</v>
      </c>
      <c r="C6" s="17">
        <v>62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"/>
  <sheetViews>
    <sheetView workbookViewId="0">
      <selection sqref="A1:XFD1048576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1" width="32.85546875" bestFit="1" customWidth="1"/>
    <col min="12" max="12" width="34.7109375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31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143</v>
      </c>
      <c r="K1" s="2" t="s">
        <v>48</v>
      </c>
      <c r="L1" s="2" t="s">
        <v>49</v>
      </c>
      <c r="M1" s="2"/>
      <c r="N1" s="2"/>
    </row>
    <row r="2" spans="1:31" x14ac:dyDescent="0.25">
      <c r="A2" s="3" t="s">
        <v>50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-2.6893013764520717</v>
      </c>
      <c r="L2">
        <f>D2*$B$30+$B$29</f>
        <v>0.13209164838024126</v>
      </c>
    </row>
    <row r="3" spans="1:31" x14ac:dyDescent="0.25">
      <c r="A3" s="3" t="s">
        <v>36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5">
        <f t="shared" ref="I3:I8" si="1">H3*37000</f>
        <v>0.31819999999999998</v>
      </c>
      <c r="J3" s="5">
        <f>(I3-AVERAGE($I$3:$I$8))^2</f>
        <v>1225.1400040000001</v>
      </c>
      <c r="K3">
        <f>F3*$B$63+$B$62</f>
        <v>-1.7375179093564292</v>
      </c>
      <c r="L3">
        <f t="shared" ref="L3:L10" si="2">D3*$B$30+$B$29</f>
        <v>0.41681673309525025</v>
      </c>
    </row>
    <row r="4" spans="1:31" x14ac:dyDescent="0.25">
      <c r="A4" s="3" t="s">
        <v>37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5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0.12652001269851265</v>
      </c>
      <c r="L4">
        <f t="shared" si="2"/>
        <v>1.6756463301427775</v>
      </c>
    </row>
    <row r="5" spans="1:31" x14ac:dyDescent="0.25">
      <c r="A5" s="3" t="s">
        <v>38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5">
        <f t="shared" si="1"/>
        <v>3.1819999999999999</v>
      </c>
      <c r="J5" s="5">
        <f t="shared" si="3"/>
        <v>1032.8638992399999</v>
      </c>
      <c r="K5">
        <f t="shared" si="4"/>
        <v>2.0339381254012432</v>
      </c>
      <c r="L5">
        <f t="shared" si="2"/>
        <v>3.2236087246307998</v>
      </c>
    </row>
    <row r="6" spans="1:31" x14ac:dyDescent="0.25">
      <c r="A6" s="3" t="s">
        <v>39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5">
        <f t="shared" si="1"/>
        <v>15.91</v>
      </c>
      <c r="J6" s="5">
        <f t="shared" si="3"/>
        <v>376.75586404000001</v>
      </c>
      <c r="K6">
        <f t="shared" si="4"/>
        <v>17.555200391349953</v>
      </c>
      <c r="L6">
        <f t="shared" si="2"/>
        <v>15.781905933869924</v>
      </c>
    </row>
    <row r="7" spans="1:31" x14ac:dyDescent="0.25">
      <c r="A7" s="3" t="s">
        <v>40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5">
        <f t="shared" si="1"/>
        <v>31.82</v>
      </c>
      <c r="J7" s="5">
        <f t="shared" si="3"/>
        <v>12.251400039999996</v>
      </c>
      <c r="K7">
        <f t="shared" si="4"/>
        <v>35.9801326442823</v>
      </c>
      <c r="L7">
        <f t="shared" si="2"/>
        <v>31.685788675267496</v>
      </c>
    </row>
    <row r="8" spans="1:31" x14ac:dyDescent="0.25">
      <c r="A8" s="3" t="s">
        <v>41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5">
        <f t="shared" si="1"/>
        <v>159.1</v>
      </c>
      <c r="J8" s="5">
        <f t="shared" si="3"/>
        <v>15321.438888039998</v>
      </c>
      <c r="K8">
        <f t="shared" si="4"/>
        <v>157.96292673562442</v>
      </c>
      <c r="L8">
        <f t="shared" si="2"/>
        <v>159.1374336029937</v>
      </c>
    </row>
    <row r="9" spans="1:31" x14ac:dyDescent="0.25">
      <c r="A9" s="4" t="s">
        <v>144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780.8240178086387</v>
      </c>
      <c r="L9">
        <f t="shared" si="2"/>
        <v>675.45815221486782</v>
      </c>
    </row>
    <row r="10" spans="1:31" x14ac:dyDescent="0.25">
      <c r="A10" s="4" t="s">
        <v>145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25">
      <c r="A11" s="4"/>
      <c r="F11"/>
      <c r="G11"/>
      <c r="H11" s="5"/>
      <c r="I11" s="5"/>
      <c r="J11" s="5"/>
    </row>
    <row r="12" spans="1:31" s="23" customFormat="1" x14ac:dyDescent="0.25">
      <c r="A12" s="20" t="s">
        <v>51</v>
      </c>
      <c r="B12" s="21"/>
      <c r="C12" s="21"/>
      <c r="D12" s="21"/>
      <c r="E12" s="21"/>
      <c r="F12" s="21"/>
      <c r="G12" s="21"/>
      <c r="H12" s="21"/>
      <c r="I12" s="22"/>
      <c r="J12" s="21"/>
    </row>
    <row r="13" spans="1:31" x14ac:dyDescent="0.25">
      <c r="A13" t="s">
        <v>52</v>
      </c>
      <c r="B13" t="s">
        <v>146</v>
      </c>
      <c r="C13"/>
      <c r="D13"/>
      <c r="E13"/>
      <c r="F13"/>
      <c r="G13"/>
      <c r="H13"/>
      <c r="I13"/>
      <c r="K13" t="s">
        <v>52</v>
      </c>
    </row>
    <row r="14" spans="1:31" ht="15.75" thickBot="1" x14ac:dyDescent="0.3">
      <c r="A14"/>
      <c r="B14"/>
      <c r="C14"/>
      <c r="D14"/>
      <c r="E14"/>
      <c r="F14"/>
      <c r="G14"/>
      <c r="H14"/>
      <c r="I14"/>
    </row>
    <row r="15" spans="1:31" x14ac:dyDescent="0.25">
      <c r="A15" s="6" t="s">
        <v>53</v>
      </c>
      <c r="B15" s="6"/>
      <c r="C15"/>
      <c r="D15"/>
      <c r="E15"/>
      <c r="F15"/>
      <c r="G15"/>
      <c r="H15"/>
      <c r="I15"/>
      <c r="J15" s="24"/>
      <c r="K15" s="6" t="s">
        <v>53</v>
      </c>
      <c r="L15" s="6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x14ac:dyDescent="0.25">
      <c r="A16" s="7" t="s">
        <v>54</v>
      </c>
      <c r="B16" s="7">
        <v>0.99999857522978297</v>
      </c>
      <c r="C16"/>
      <c r="D16"/>
      <c r="E16"/>
      <c r="F16"/>
      <c r="G16"/>
      <c r="H16"/>
      <c r="I16"/>
      <c r="J16" s="24"/>
      <c r="K16" s="7" t="s">
        <v>54</v>
      </c>
      <c r="L16" s="7">
        <v>0.99999857522978297</v>
      </c>
      <c r="T16" s="25"/>
      <c r="U16" s="25"/>
      <c r="V16" s="8"/>
      <c r="W16" s="8"/>
      <c r="X16" s="25"/>
      <c r="Y16" s="25"/>
      <c r="Z16" s="25"/>
      <c r="AA16" s="25"/>
      <c r="AB16" s="25"/>
      <c r="AC16" s="25"/>
      <c r="AD16" s="25"/>
      <c r="AE16" s="25"/>
    </row>
    <row r="17" spans="1:31" x14ac:dyDescent="0.25">
      <c r="A17" s="7" t="s">
        <v>55</v>
      </c>
      <c r="B17" s="7">
        <v>0.99999715046159587</v>
      </c>
      <c r="C17"/>
      <c r="D17"/>
      <c r="E17"/>
      <c r="F17"/>
      <c r="G17"/>
      <c r="H17"/>
      <c r="I17"/>
      <c r="J17" s="24"/>
      <c r="K17" s="7" t="s">
        <v>55</v>
      </c>
      <c r="L17" s="7">
        <v>0.99999715046159587</v>
      </c>
      <c r="T17" s="25"/>
      <c r="U17" s="25"/>
      <c r="V17" s="7"/>
      <c r="W17" s="7"/>
      <c r="X17" s="25"/>
      <c r="Y17" s="25"/>
      <c r="Z17" s="25"/>
      <c r="AA17" s="25"/>
      <c r="AB17" s="25"/>
      <c r="AC17" s="25"/>
      <c r="AD17" s="25"/>
      <c r="AE17" s="25"/>
    </row>
    <row r="18" spans="1:31" x14ac:dyDescent="0.25">
      <c r="A18" s="7" t="s">
        <v>56</v>
      </c>
      <c r="B18" s="7">
        <v>0.99999643807699479</v>
      </c>
      <c r="C18"/>
      <c r="D18"/>
      <c r="E18"/>
      <c r="F18"/>
      <c r="G18"/>
      <c r="H18"/>
      <c r="I18"/>
      <c r="J18" s="24"/>
      <c r="K18" s="7" t="s">
        <v>56</v>
      </c>
      <c r="L18" s="7">
        <v>0.99999643807699479</v>
      </c>
      <c r="T18" s="25"/>
      <c r="U18" s="25"/>
      <c r="V18" s="7"/>
      <c r="W18" s="7"/>
      <c r="X18" s="25"/>
      <c r="Y18" s="25"/>
      <c r="Z18" s="25"/>
      <c r="AA18" s="25"/>
      <c r="AB18" s="25"/>
      <c r="AC18" s="25"/>
      <c r="AD18" s="25"/>
      <c r="AE18" s="25"/>
    </row>
    <row r="19" spans="1:31" x14ac:dyDescent="0.25">
      <c r="A19" s="7" t="s">
        <v>57</v>
      </c>
      <c r="B19" s="7">
        <v>0.11666575259658109</v>
      </c>
      <c r="C19"/>
      <c r="D19"/>
      <c r="E19"/>
      <c r="F19"/>
      <c r="G19"/>
      <c r="H19"/>
      <c r="I19"/>
      <c r="J19" s="24"/>
      <c r="K19" s="7" t="s">
        <v>57</v>
      </c>
      <c r="L19" s="7">
        <v>0.98521674441589902</v>
      </c>
      <c r="T19" s="25"/>
      <c r="U19" s="25"/>
      <c r="V19" s="7"/>
      <c r="W19" s="7"/>
      <c r="X19" s="25"/>
      <c r="Y19" s="25"/>
      <c r="Z19" s="25"/>
      <c r="AA19" s="25"/>
      <c r="AB19" s="25"/>
      <c r="AC19" s="25"/>
      <c r="AD19" s="25"/>
      <c r="AE19" s="25"/>
    </row>
    <row r="20" spans="1:31" ht="15.75" customHeight="1" thickBot="1" x14ac:dyDescent="0.3">
      <c r="A20" s="9" t="s">
        <v>58</v>
      </c>
      <c r="B20" s="9">
        <v>6</v>
      </c>
      <c r="C20"/>
      <c r="D20"/>
      <c r="E20"/>
      <c r="F20"/>
      <c r="G20"/>
      <c r="H20"/>
      <c r="I20"/>
      <c r="J20" s="24"/>
      <c r="K20" s="9" t="s">
        <v>58</v>
      </c>
      <c r="L20" s="9">
        <v>6</v>
      </c>
      <c r="T20" s="25"/>
      <c r="U20" s="25"/>
      <c r="V20" s="7"/>
      <c r="W20" s="7"/>
      <c r="X20" s="25"/>
      <c r="Y20" s="25"/>
      <c r="Z20" s="25"/>
      <c r="AA20" s="25"/>
      <c r="AB20" s="25"/>
      <c r="AC20" s="25"/>
      <c r="AD20" s="25"/>
      <c r="AE20" s="25"/>
    </row>
    <row r="21" spans="1:31" x14ac:dyDescent="0.25">
      <c r="A21"/>
      <c r="B21"/>
      <c r="C21"/>
      <c r="D21"/>
      <c r="E21"/>
      <c r="F21"/>
      <c r="G21"/>
      <c r="H21"/>
      <c r="I21"/>
      <c r="J21" s="24"/>
      <c r="T21" s="25"/>
      <c r="U21" s="25"/>
      <c r="V21" s="7"/>
      <c r="W21" s="7"/>
      <c r="X21" s="25"/>
      <c r="Y21" s="25"/>
      <c r="Z21" s="25"/>
      <c r="AA21" s="25"/>
      <c r="AB21" s="25"/>
      <c r="AC21" s="25"/>
      <c r="AD21" s="25"/>
      <c r="AE21" s="25"/>
    </row>
    <row r="22" spans="1:31" ht="15.75" customHeight="1" thickBot="1" x14ac:dyDescent="0.3">
      <c r="A22" t="s">
        <v>59</v>
      </c>
      <c r="B22"/>
      <c r="C22"/>
      <c r="D22"/>
      <c r="E22"/>
      <c r="F22"/>
      <c r="G22"/>
      <c r="H22"/>
      <c r="I22"/>
      <c r="J22" s="24"/>
      <c r="K22" t="s">
        <v>59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1" x14ac:dyDescent="0.25">
      <c r="A23" s="10"/>
      <c r="B23" s="10" t="s">
        <v>60</v>
      </c>
      <c r="C23" s="10" t="s">
        <v>61</v>
      </c>
      <c r="D23" s="10" t="s">
        <v>62</v>
      </c>
      <c r="E23" s="10" t="s">
        <v>63</v>
      </c>
      <c r="F23" s="10" t="s">
        <v>64</v>
      </c>
      <c r="G23"/>
      <c r="H23"/>
      <c r="I23"/>
      <c r="J23" s="24"/>
      <c r="K23" s="10"/>
      <c r="L23" s="10" t="s">
        <v>60</v>
      </c>
      <c r="M23" s="10" t="s">
        <v>61</v>
      </c>
      <c r="N23" s="10" t="s">
        <v>62</v>
      </c>
      <c r="O23" s="10" t="s">
        <v>63</v>
      </c>
      <c r="P23" s="10" t="s">
        <v>64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spans="1:31" x14ac:dyDescent="0.25">
      <c r="A24" s="7" t="s">
        <v>65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24"/>
      <c r="K24" s="7" t="s">
        <v>65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5"/>
      <c r="U24" s="25"/>
      <c r="V24" s="13"/>
      <c r="W24" s="13"/>
      <c r="X24" s="13"/>
      <c r="Y24" s="13"/>
      <c r="Z24" s="13"/>
      <c r="AA24" s="13"/>
      <c r="AB24" s="25"/>
      <c r="AC24" s="25"/>
      <c r="AD24" s="25"/>
      <c r="AE24" s="25"/>
    </row>
    <row r="25" spans="1:31" x14ac:dyDescent="0.25">
      <c r="A25" s="7" t="s">
        <v>66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24"/>
      <c r="K25" s="7" t="s">
        <v>66</v>
      </c>
      <c r="L25" s="7">
        <v>4</v>
      </c>
      <c r="M25" s="7">
        <v>3.8826081339098519</v>
      </c>
      <c r="N25" s="7">
        <v>0.97065203347746298</v>
      </c>
      <c r="O25" s="7"/>
      <c r="P25" s="7"/>
      <c r="T25" s="25"/>
      <c r="U25" s="25"/>
      <c r="V25" s="7"/>
      <c r="W25" s="7"/>
      <c r="X25" s="7"/>
      <c r="Y25" s="7"/>
      <c r="Z25" s="7"/>
      <c r="AA25" s="7"/>
      <c r="AB25" s="25"/>
      <c r="AC25" s="25"/>
      <c r="AD25" s="25"/>
      <c r="AE25" s="25"/>
    </row>
    <row r="26" spans="1:31" ht="15.75" customHeight="1" thickBot="1" x14ac:dyDescent="0.3">
      <c r="A26" s="9" t="s">
        <v>67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24"/>
      <c r="K26" s="9" t="s">
        <v>67</v>
      </c>
      <c r="L26" s="9">
        <v>5</v>
      </c>
      <c r="M26" s="9">
        <v>1362539.3250423865</v>
      </c>
      <c r="N26" s="9"/>
      <c r="O26" s="9"/>
      <c r="P26" s="9"/>
      <c r="T26" s="25"/>
      <c r="U26" s="25"/>
      <c r="V26" s="7"/>
      <c r="W26" s="7"/>
      <c r="X26" s="7"/>
      <c r="Y26" s="7"/>
      <c r="Z26" s="7"/>
      <c r="AA26" s="7"/>
      <c r="AB26" s="25"/>
      <c r="AC26" s="25"/>
      <c r="AD26" s="25"/>
      <c r="AE26" s="25"/>
    </row>
    <row r="27" spans="1:31" ht="15.75" thickBot="1" x14ac:dyDescent="0.3">
      <c r="A27"/>
      <c r="B27"/>
      <c r="C27"/>
      <c r="D27"/>
      <c r="E27"/>
      <c r="F27"/>
      <c r="G27"/>
      <c r="H27"/>
      <c r="I27"/>
      <c r="J27" s="24"/>
      <c r="T27" s="25"/>
      <c r="U27" s="25"/>
      <c r="V27" s="7"/>
      <c r="W27" s="7"/>
      <c r="X27" s="7"/>
      <c r="Y27" s="7"/>
      <c r="Z27" s="7"/>
      <c r="AA27" s="7"/>
      <c r="AB27" s="25"/>
      <c r="AC27" s="25"/>
      <c r="AD27" s="25"/>
      <c r="AE27" s="25"/>
    </row>
    <row r="28" spans="1:31" x14ac:dyDescent="0.25">
      <c r="A28" s="10"/>
      <c r="B28" s="10" t="s">
        <v>68</v>
      </c>
      <c r="C28" s="10" t="s">
        <v>57</v>
      </c>
      <c r="D28" s="10" t="s">
        <v>69</v>
      </c>
      <c r="E28" s="10" t="s">
        <v>70</v>
      </c>
      <c r="F28" s="10" t="s">
        <v>71</v>
      </c>
      <c r="G28" s="10" t="s">
        <v>72</v>
      </c>
      <c r="H28" s="10" t="s">
        <v>73</v>
      </c>
      <c r="I28" s="10" t="s">
        <v>74</v>
      </c>
      <c r="J28" s="11"/>
      <c r="K28" s="10"/>
      <c r="L28" s="10" t="s">
        <v>68</v>
      </c>
      <c r="M28" s="10" t="s">
        <v>57</v>
      </c>
      <c r="N28" s="10" t="s">
        <v>69</v>
      </c>
      <c r="O28" s="10" t="s">
        <v>70</v>
      </c>
      <c r="P28" s="10" t="s">
        <v>71</v>
      </c>
      <c r="Q28" s="10" t="s">
        <v>72</v>
      </c>
      <c r="R28" s="10" t="s">
        <v>73</v>
      </c>
      <c r="S28" s="10" t="s">
        <v>74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 x14ac:dyDescent="0.25">
      <c r="A29" s="7" t="s">
        <v>75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12"/>
      <c r="K29" s="7" t="s">
        <v>75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5"/>
      <c r="U29" s="25"/>
      <c r="V29" s="13"/>
      <c r="W29" s="13"/>
      <c r="X29" s="13"/>
      <c r="Y29" s="13"/>
      <c r="Z29" s="13"/>
      <c r="AA29" s="13"/>
      <c r="AB29" s="13"/>
      <c r="AC29" s="13"/>
      <c r="AD29" s="13"/>
      <c r="AE29" s="25"/>
    </row>
    <row r="30" spans="1:31" ht="15.75" customHeight="1" thickBot="1" x14ac:dyDescent="0.3">
      <c r="A30" s="9" t="s">
        <v>76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12"/>
      <c r="K30" s="9" t="s">
        <v>76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5"/>
      <c r="U30" s="25"/>
      <c r="V30" s="7"/>
      <c r="W30" s="7"/>
      <c r="X30" s="7"/>
      <c r="Y30" s="7"/>
      <c r="Z30" s="7"/>
      <c r="AA30" s="7"/>
      <c r="AB30" s="7"/>
      <c r="AC30" s="7"/>
      <c r="AD30" s="7"/>
      <c r="AE30" s="25"/>
    </row>
    <row r="31" spans="1:31" x14ac:dyDescent="0.25">
      <c r="A31"/>
      <c r="B31"/>
      <c r="C31"/>
      <c r="D31"/>
      <c r="E31"/>
      <c r="F31"/>
      <c r="G31"/>
      <c r="H31"/>
      <c r="I31"/>
      <c r="J31" s="24"/>
      <c r="T31" s="13"/>
      <c r="U31" s="25"/>
      <c r="V31" s="7"/>
      <c r="W31" s="7"/>
      <c r="X31" s="7"/>
      <c r="Y31" s="7"/>
      <c r="Z31" s="7"/>
      <c r="AA31" s="7"/>
      <c r="AB31" s="7"/>
      <c r="AC31" s="7"/>
      <c r="AD31" s="7"/>
      <c r="AE31" s="25"/>
    </row>
    <row r="32" spans="1:31" x14ac:dyDescent="0.25">
      <c r="A32"/>
      <c r="B32"/>
      <c r="C32"/>
      <c r="D32"/>
      <c r="E32"/>
      <c r="F32"/>
      <c r="G32"/>
      <c r="H32"/>
      <c r="I32"/>
      <c r="J32" s="24"/>
      <c r="T32" s="7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spans="1:31" x14ac:dyDescent="0.25">
      <c r="A33"/>
      <c r="B33"/>
      <c r="C33"/>
      <c r="D33"/>
      <c r="E33"/>
      <c r="F33"/>
      <c r="G33"/>
      <c r="H33"/>
      <c r="I33"/>
      <c r="J33" s="24"/>
      <c r="T33" s="7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x14ac:dyDescent="0.25">
      <c r="A34" t="s">
        <v>77</v>
      </c>
      <c r="B34"/>
      <c r="C34"/>
      <c r="D34"/>
      <c r="E34"/>
      <c r="F34"/>
      <c r="G34"/>
      <c r="H34"/>
      <c r="I34"/>
      <c r="J34" s="24"/>
      <c r="K34" t="s">
        <v>77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spans="1:31" ht="15.75" thickBot="1" x14ac:dyDescent="0.3">
      <c r="A35"/>
      <c r="B35"/>
      <c r="C35"/>
      <c r="D35"/>
      <c r="E35"/>
      <c r="F35"/>
      <c r="G35"/>
      <c r="H35"/>
      <c r="I35"/>
      <c r="J35" s="24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x14ac:dyDescent="0.25">
      <c r="A36" s="10" t="s">
        <v>78</v>
      </c>
      <c r="B36" s="10" t="s">
        <v>79</v>
      </c>
      <c r="C36" s="10" t="s">
        <v>80</v>
      </c>
      <c r="D36"/>
      <c r="E36"/>
      <c r="F36"/>
      <c r="G36"/>
      <c r="H36"/>
      <c r="I36"/>
      <c r="J36" s="24"/>
      <c r="K36" s="10" t="s">
        <v>78</v>
      </c>
      <c r="L36" s="10" t="s">
        <v>79</v>
      </c>
      <c r="M36" s="10" t="s">
        <v>80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1" x14ac:dyDescent="0.2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24"/>
      <c r="K37" s="7">
        <v>1</v>
      </c>
      <c r="L37" s="7">
        <v>2.7269332567861202</v>
      </c>
      <c r="M37" s="7">
        <v>0.83195563210276857</v>
      </c>
      <c r="T37" s="25"/>
      <c r="U37" s="25"/>
      <c r="V37" s="13"/>
      <c r="W37" s="13"/>
      <c r="X37" s="13"/>
      <c r="Y37" s="25"/>
      <c r="Z37" s="25"/>
      <c r="AA37" s="25"/>
      <c r="AB37" s="25"/>
      <c r="AC37" s="25"/>
      <c r="AD37" s="25"/>
      <c r="AE37" s="25"/>
    </row>
    <row r="38" spans="1:31" x14ac:dyDescent="0.2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24"/>
      <c r="K38" s="7">
        <v>2</v>
      </c>
      <c r="L38" s="7">
        <v>13.475435347111743</v>
      </c>
      <c r="M38" s="7">
        <v>0.71400909733270268</v>
      </c>
      <c r="T38" s="25"/>
      <c r="U38" s="25"/>
      <c r="V38" s="7"/>
      <c r="W38" s="7"/>
      <c r="X38" s="7"/>
      <c r="Y38" s="25"/>
      <c r="Z38" s="25"/>
      <c r="AA38" s="25"/>
      <c r="AB38" s="25"/>
      <c r="AC38" s="25"/>
      <c r="AD38" s="25"/>
      <c r="AE38" s="25"/>
    </row>
    <row r="39" spans="1:31" x14ac:dyDescent="0.2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24"/>
      <c r="K39" s="7">
        <v>3</v>
      </c>
      <c r="L39" s="7">
        <v>26.911062960018771</v>
      </c>
      <c r="M39" s="7">
        <v>0.35060370664789531</v>
      </c>
      <c r="T39" s="25"/>
      <c r="U39" s="25"/>
      <c r="V39" s="7"/>
      <c r="W39" s="7"/>
      <c r="X39" s="7"/>
      <c r="Y39" s="25"/>
      <c r="Z39" s="25"/>
      <c r="AA39" s="25"/>
      <c r="AB39" s="25"/>
      <c r="AC39" s="25"/>
      <c r="AD39" s="25"/>
      <c r="AE39" s="25"/>
    </row>
    <row r="40" spans="1:31" x14ac:dyDescent="0.2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24"/>
      <c r="K40" s="7">
        <v>4</v>
      </c>
      <c r="L40" s="7">
        <v>134.39608386327501</v>
      </c>
      <c r="M40" s="7">
        <v>-1.0821949743861126</v>
      </c>
      <c r="T40" s="25"/>
      <c r="U40" s="25"/>
      <c r="V40" s="7"/>
      <c r="W40" s="7"/>
      <c r="X40" s="7"/>
      <c r="Y40" s="25"/>
      <c r="Z40" s="25"/>
      <c r="AA40" s="25"/>
      <c r="AB40" s="25"/>
      <c r="AC40" s="25"/>
      <c r="AD40" s="25"/>
      <c r="AE40" s="25"/>
    </row>
    <row r="41" spans="1:31" x14ac:dyDescent="0.2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24"/>
      <c r="K41" s="7">
        <v>5</v>
      </c>
      <c r="L41" s="7">
        <v>268.7523599923453</v>
      </c>
      <c r="M41" s="7">
        <v>-1.1334711034564293</v>
      </c>
      <c r="T41" s="25"/>
      <c r="U41" s="25"/>
      <c r="V41" s="7"/>
      <c r="W41" s="7"/>
      <c r="X41" s="7"/>
      <c r="Y41" s="25"/>
      <c r="Z41" s="25"/>
      <c r="AA41" s="25"/>
      <c r="AB41" s="25"/>
      <c r="AC41" s="25"/>
      <c r="AD41" s="25"/>
      <c r="AE41" s="25"/>
    </row>
    <row r="42" spans="1:31" ht="15.75" customHeight="1" thickBot="1" x14ac:dyDescent="0.3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24"/>
      <c r="K42" s="9">
        <v>6</v>
      </c>
      <c r="L42" s="9">
        <v>1343.6025690249076</v>
      </c>
      <c r="M42" s="9">
        <v>0.31909764175907185</v>
      </c>
      <c r="T42" s="25"/>
      <c r="U42" s="25"/>
      <c r="V42" s="7"/>
      <c r="W42" s="7"/>
      <c r="X42" s="7"/>
      <c r="Y42" s="25"/>
      <c r="Z42" s="25"/>
      <c r="AA42" s="25"/>
      <c r="AB42" s="25"/>
      <c r="AC42" s="25"/>
      <c r="AD42" s="25"/>
      <c r="AE42" s="25"/>
    </row>
    <row r="43" spans="1:31" ht="15.75" customHeight="1" x14ac:dyDescent="0.25">
      <c r="A43" s="12"/>
      <c r="B43" s="12"/>
      <c r="C43" s="12"/>
      <c r="J43" s="24"/>
      <c r="K43" s="7"/>
      <c r="L43" s="7"/>
      <c r="M43" s="7"/>
      <c r="N43" s="7"/>
      <c r="O43" s="25"/>
      <c r="P43" s="25"/>
      <c r="Q43" s="25"/>
      <c r="R43" s="25"/>
      <c r="S43" s="25"/>
      <c r="T43" s="25"/>
      <c r="U43" s="25"/>
      <c r="V43" s="7"/>
      <c r="W43" s="7"/>
      <c r="X43" s="7"/>
      <c r="Y43" s="25"/>
      <c r="Z43" s="25"/>
      <c r="AA43" s="25"/>
      <c r="AB43" s="25"/>
      <c r="AC43" s="25"/>
      <c r="AD43" s="25"/>
      <c r="AE43" s="25"/>
    </row>
    <row r="44" spans="1:31" s="23" customForma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6"/>
      <c r="L44" s="26"/>
      <c r="M44" s="26"/>
      <c r="N44" s="26"/>
      <c r="V44" s="26"/>
      <c r="W44" s="26"/>
      <c r="X44" s="26"/>
    </row>
    <row r="45" spans="1:31" x14ac:dyDescent="0.25">
      <c r="A45" s="14" t="s">
        <v>81</v>
      </c>
      <c r="J45" s="24"/>
      <c r="K45" s="7"/>
      <c r="L45" s="7"/>
      <c r="M45" s="7"/>
      <c r="N45" s="7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x14ac:dyDescent="0.25">
      <c r="A46" t="s">
        <v>52</v>
      </c>
      <c r="B46"/>
      <c r="C46"/>
      <c r="D46"/>
      <c r="E46"/>
      <c r="F46"/>
      <c r="G46"/>
      <c r="H46"/>
      <c r="I46"/>
      <c r="J46" s="2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spans="1:31" ht="15.75" thickBot="1" x14ac:dyDescent="0.3">
      <c r="A47"/>
      <c r="B47"/>
      <c r="C47"/>
      <c r="D47"/>
      <c r="E47"/>
      <c r="F47"/>
      <c r="G47"/>
      <c r="H47"/>
      <c r="I47"/>
      <c r="J47" s="24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spans="1:31" x14ac:dyDescent="0.25">
      <c r="A48" s="6" t="s">
        <v>53</v>
      </c>
      <c r="B48" s="6"/>
      <c r="C48"/>
      <c r="D48"/>
      <c r="E48"/>
      <c r="F48"/>
      <c r="G48"/>
      <c r="H48"/>
      <c r="I48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1" x14ac:dyDescent="0.25">
      <c r="A49" s="7" t="s">
        <v>54</v>
      </c>
      <c r="B49" s="7">
        <v>0.99924092193949743</v>
      </c>
      <c r="C49"/>
      <c r="D49"/>
      <c r="E49"/>
      <c r="F49"/>
      <c r="G49"/>
      <c r="H49"/>
      <c r="I49"/>
      <c r="J49" s="2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spans="1:31" x14ac:dyDescent="0.25">
      <c r="A50" s="7" t="s">
        <v>55</v>
      </c>
      <c r="B50" s="7">
        <v>0.99848242007849675</v>
      </c>
      <c r="C50"/>
      <c r="D50"/>
      <c r="E50"/>
      <c r="F50"/>
      <c r="G50"/>
      <c r="H50"/>
      <c r="I50"/>
      <c r="J50" s="2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spans="1:31" x14ac:dyDescent="0.25">
      <c r="A51" s="7" t="s">
        <v>56</v>
      </c>
      <c r="B51" s="7">
        <v>0.99810302509812088</v>
      </c>
      <c r="C51"/>
      <c r="D51"/>
      <c r="E51"/>
      <c r="F51"/>
      <c r="G51"/>
      <c r="H51"/>
      <c r="I51"/>
      <c r="J51" s="2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x14ac:dyDescent="0.25">
      <c r="A52" s="7" t="s">
        <v>57</v>
      </c>
      <c r="B52" s="7">
        <v>2.6923524740569098</v>
      </c>
      <c r="C52"/>
      <c r="D52"/>
      <c r="E52"/>
      <c r="F52"/>
      <c r="G52"/>
      <c r="H52"/>
      <c r="I52"/>
      <c r="J52" s="2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ht="15.75" customHeight="1" thickBot="1" x14ac:dyDescent="0.3">
      <c r="A53" s="9" t="s">
        <v>58</v>
      </c>
      <c r="B53" s="9">
        <v>6</v>
      </c>
      <c r="C53"/>
      <c r="D53"/>
      <c r="E53"/>
      <c r="F53"/>
      <c r="G53"/>
      <c r="H53"/>
      <c r="I53"/>
      <c r="J53" s="2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x14ac:dyDescent="0.25">
      <c r="A54"/>
      <c r="B54"/>
      <c r="C54"/>
      <c r="D54"/>
      <c r="E54"/>
      <c r="F54"/>
      <c r="G54"/>
      <c r="H54"/>
      <c r="I54"/>
      <c r="J54" s="2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1" ht="15.75" customHeight="1" thickBot="1" x14ac:dyDescent="0.3">
      <c r="A55" t="s">
        <v>59</v>
      </c>
      <c r="B55"/>
      <c r="C55"/>
      <c r="D55"/>
      <c r="E55"/>
      <c r="F55"/>
      <c r="G55"/>
      <c r="H55"/>
      <c r="I55"/>
      <c r="J55" s="2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x14ac:dyDescent="0.25">
      <c r="A56" s="10"/>
      <c r="B56" s="10" t="s">
        <v>60</v>
      </c>
      <c r="C56" s="10" t="s">
        <v>61</v>
      </c>
      <c r="D56" s="10" t="s">
        <v>62</v>
      </c>
      <c r="E56" s="10" t="s">
        <v>63</v>
      </c>
      <c r="F56" s="10" t="s">
        <v>64</v>
      </c>
      <c r="G56"/>
      <c r="H56"/>
      <c r="I56"/>
      <c r="J56" s="2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x14ac:dyDescent="0.25">
      <c r="A57" s="7" t="s">
        <v>65</v>
      </c>
      <c r="B57" s="7">
        <v>1</v>
      </c>
      <c r="C57" s="7">
        <v>19077.113940621759</v>
      </c>
      <c r="D57" s="7">
        <v>19077.113940621759</v>
      </c>
      <c r="E57" s="7">
        <v>2631.7755155575519</v>
      </c>
      <c r="F57" s="7">
        <v>8.6408056270436361E-7</v>
      </c>
      <c r="G57"/>
      <c r="H57"/>
      <c r="I57"/>
      <c r="J57" s="2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x14ac:dyDescent="0.25">
      <c r="A58" s="7" t="s">
        <v>66</v>
      </c>
      <c r="B58" s="7">
        <v>4</v>
      </c>
      <c r="C58" s="7">
        <v>28.995047378241452</v>
      </c>
      <c r="D58" s="7">
        <v>7.248761844560363</v>
      </c>
      <c r="E58" s="7"/>
      <c r="F58" s="7"/>
      <c r="G58"/>
      <c r="H58"/>
      <c r="I58"/>
      <c r="J58" s="2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spans="1:31" ht="15.75" customHeight="1" thickBot="1" x14ac:dyDescent="0.3">
      <c r="A59" s="9" t="s">
        <v>67</v>
      </c>
      <c r="B59" s="9">
        <v>5</v>
      </c>
      <c r="C59" s="9">
        <v>19106.108988</v>
      </c>
      <c r="D59" s="9"/>
      <c r="E59" s="9"/>
      <c r="F59" s="9"/>
      <c r="G59"/>
      <c r="H59"/>
      <c r="I59"/>
      <c r="J59" s="2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ht="15.75" thickBot="1" x14ac:dyDescent="0.3">
      <c r="A60"/>
      <c r="B60"/>
      <c r="C60"/>
      <c r="D60"/>
      <c r="E60"/>
      <c r="F60"/>
      <c r="G60"/>
      <c r="H60"/>
      <c r="I60"/>
      <c r="J60" s="2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spans="1:31" x14ac:dyDescent="0.25">
      <c r="A61" s="10"/>
      <c r="B61" s="10" t="s">
        <v>68</v>
      </c>
      <c r="C61" s="10" t="s">
        <v>57</v>
      </c>
      <c r="D61" s="10" t="s">
        <v>69</v>
      </c>
      <c r="E61" s="10" t="s">
        <v>70</v>
      </c>
      <c r="F61" s="10" t="s">
        <v>71</v>
      </c>
      <c r="G61" s="10" t="s">
        <v>72</v>
      </c>
      <c r="H61" s="10" t="s">
        <v>73</v>
      </c>
      <c r="I61" s="10" t="s">
        <v>74</v>
      </c>
      <c r="J61" s="11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x14ac:dyDescent="0.25">
      <c r="A62" s="7" t="s">
        <v>75</v>
      </c>
      <c r="B62" s="7">
        <v>-3.166878676942801</v>
      </c>
      <c r="C62" s="7">
        <v>1.3307749314427235</v>
      </c>
      <c r="D62" s="7">
        <v>-2.3797252278486458</v>
      </c>
      <c r="E62" s="7">
        <v>7.6011981534629777E-2</v>
      </c>
      <c r="F62" s="7">
        <v>-6.8617022214668797</v>
      </c>
      <c r="G62" s="7">
        <v>0.52794486758127768</v>
      </c>
      <c r="H62" s="7">
        <v>-6.8617022214668797</v>
      </c>
      <c r="I62" s="7">
        <v>0.52794486758127768</v>
      </c>
      <c r="J62" s="1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spans="1:31" ht="15.75" customHeight="1" thickBot="1" x14ac:dyDescent="0.3">
      <c r="A63" s="9" t="s">
        <v>76</v>
      </c>
      <c r="B63" s="9">
        <v>412.62678762399031</v>
      </c>
      <c r="C63" s="9">
        <v>8.0432764859340793</v>
      </c>
      <c r="D63" s="9">
        <v>51.300833478195578</v>
      </c>
      <c r="E63" s="9">
        <v>8.6408056270436361E-7</v>
      </c>
      <c r="F63" s="9">
        <v>390.29507199486613</v>
      </c>
      <c r="G63" s="9">
        <v>434.95850325311449</v>
      </c>
      <c r="H63" s="9">
        <v>390.29507199486613</v>
      </c>
      <c r="I63" s="9">
        <v>434.95850325311449</v>
      </c>
      <c r="J63" s="1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x14ac:dyDescent="0.25">
      <c r="A64"/>
      <c r="B64"/>
      <c r="C64"/>
      <c r="D64"/>
      <c r="E64"/>
      <c r="F64"/>
      <c r="G64"/>
      <c r="H64"/>
      <c r="I64"/>
      <c r="J64" s="2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spans="1:31" x14ac:dyDescent="0.25">
      <c r="A65"/>
      <c r="B65"/>
      <c r="C65"/>
      <c r="D65"/>
      <c r="E65"/>
      <c r="F65"/>
      <c r="G65"/>
      <c r="H65"/>
      <c r="I65"/>
      <c r="J65" s="24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x14ac:dyDescent="0.25">
      <c r="A66"/>
      <c r="B66"/>
      <c r="C66"/>
      <c r="D66"/>
      <c r="E66"/>
      <c r="F66"/>
      <c r="G66"/>
      <c r="H66"/>
      <c r="I66"/>
      <c r="J66" s="24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x14ac:dyDescent="0.25">
      <c r="A67" t="s">
        <v>77</v>
      </c>
      <c r="B67"/>
      <c r="C67"/>
      <c r="D67"/>
      <c r="E67"/>
      <c r="F67"/>
      <c r="G67"/>
      <c r="H67"/>
      <c r="I67"/>
      <c r="J67" s="2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t="15.75" thickBot="1" x14ac:dyDescent="0.3">
      <c r="A68"/>
      <c r="B68"/>
      <c r="C68"/>
      <c r="D68"/>
      <c r="E68"/>
      <c r="F68"/>
      <c r="G68"/>
      <c r="H68"/>
      <c r="I68"/>
      <c r="J68" s="24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spans="1:31" x14ac:dyDescent="0.25">
      <c r="A69" s="10" t="s">
        <v>78</v>
      </c>
      <c r="B69" s="10" t="s">
        <v>79</v>
      </c>
      <c r="C69" s="10" t="s">
        <v>80</v>
      </c>
      <c r="D69"/>
      <c r="E69"/>
      <c r="F69"/>
      <c r="G69"/>
      <c r="H69"/>
      <c r="I69"/>
      <c r="J69" s="24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x14ac:dyDescent="0.25">
      <c r="A70" s="7">
        <v>1</v>
      </c>
      <c r="B70" s="7">
        <v>-1.7375179093564292</v>
      </c>
      <c r="C70" s="7">
        <v>2.0557179093564293</v>
      </c>
      <c r="D70"/>
      <c r="E70"/>
      <c r="F70"/>
      <c r="G70"/>
      <c r="H70"/>
      <c r="I70"/>
      <c r="J70" s="2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spans="1:31" x14ac:dyDescent="0.25">
      <c r="A71" s="7">
        <v>2</v>
      </c>
      <c r="B71" s="7">
        <v>0.12652001269851265</v>
      </c>
      <c r="C71" s="7">
        <v>1.4644799873014873</v>
      </c>
      <c r="D71"/>
      <c r="E71"/>
      <c r="F71"/>
      <c r="G71"/>
      <c r="H71"/>
      <c r="I71"/>
      <c r="J71" s="2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spans="1:31" x14ac:dyDescent="0.25">
      <c r="A72" s="7">
        <v>3</v>
      </c>
      <c r="B72" s="7">
        <v>2.0339381254012432</v>
      </c>
      <c r="C72" s="7">
        <v>1.1480618745987567</v>
      </c>
      <c r="D72"/>
      <c r="E72"/>
      <c r="F72"/>
      <c r="G72"/>
      <c r="H72"/>
      <c r="I72"/>
    </row>
    <row r="73" spans="1:31" x14ac:dyDescent="0.25">
      <c r="A73" s="7">
        <v>4</v>
      </c>
      <c r="B73" s="7">
        <v>17.555200391349953</v>
      </c>
      <c r="C73" s="7">
        <v>-1.6452003913499524</v>
      </c>
      <c r="D73"/>
      <c r="E73"/>
      <c r="F73"/>
      <c r="G73"/>
      <c r="H73"/>
      <c r="I73"/>
    </row>
    <row r="74" spans="1:31" x14ac:dyDescent="0.25">
      <c r="A74" s="7">
        <v>5</v>
      </c>
      <c r="B74" s="7">
        <v>35.9801326442823</v>
      </c>
      <c r="C74" s="7">
        <v>-4.1601326442822995</v>
      </c>
      <c r="D74"/>
      <c r="E74"/>
      <c r="F74"/>
      <c r="G74"/>
      <c r="H74"/>
      <c r="I74"/>
    </row>
    <row r="75" spans="1:31" ht="15.75" customHeight="1" thickBot="1" x14ac:dyDescent="0.3">
      <c r="A75" s="9">
        <v>6</v>
      </c>
      <c r="B75" s="9">
        <v>157.96292673562442</v>
      </c>
      <c r="C75" s="9">
        <v>1.137073264375573</v>
      </c>
      <c r="D75"/>
      <c r="E75"/>
      <c r="F75"/>
      <c r="G75"/>
      <c r="H75"/>
      <c r="I75"/>
    </row>
    <row r="76" spans="1:31" x14ac:dyDescent="0.25">
      <c r="E76"/>
      <c r="F76"/>
      <c r="G76"/>
      <c r="H76"/>
      <c r="I7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C92" sqref="C92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8">
        <v>42502.436805555553</v>
      </c>
      <c r="B2" t="s">
        <v>116</v>
      </c>
      <c r="C2">
        <v>75.7</v>
      </c>
      <c r="D2">
        <v>7.27</v>
      </c>
      <c r="E2">
        <v>0.21</v>
      </c>
      <c r="F2">
        <v>393.83</v>
      </c>
    </row>
    <row r="3" spans="1:6" x14ac:dyDescent="0.25">
      <c r="A3" s="18">
        <v>42502.436805555553</v>
      </c>
      <c r="B3" t="s">
        <v>117</v>
      </c>
      <c r="C3">
        <v>71.099999999999994</v>
      </c>
      <c r="D3">
        <v>7.5</v>
      </c>
      <c r="E3">
        <v>0.25</v>
      </c>
      <c r="F3">
        <v>404.47</v>
      </c>
    </row>
    <row r="4" spans="1:6" x14ac:dyDescent="0.25">
      <c r="A4" s="18">
        <v>42502.436805497688</v>
      </c>
      <c r="B4" t="s">
        <v>118</v>
      </c>
      <c r="C4">
        <v>78.599999999999994</v>
      </c>
      <c r="D4">
        <v>7.13</v>
      </c>
      <c r="E4">
        <v>0.19</v>
      </c>
      <c r="F4">
        <v>415.11</v>
      </c>
    </row>
    <row r="5" spans="1:6" x14ac:dyDescent="0.25">
      <c r="A5" s="18">
        <v>42502.436805497688</v>
      </c>
      <c r="B5" t="s">
        <v>119</v>
      </c>
      <c r="C5">
        <v>259.3</v>
      </c>
      <c r="D5">
        <v>3.93</v>
      </c>
      <c r="E5">
        <v>7.0000000000000007E-2</v>
      </c>
      <c r="F5">
        <v>425.75</v>
      </c>
    </row>
    <row r="6" spans="1:6" x14ac:dyDescent="0.25">
      <c r="A6" s="18">
        <v>42502.436805497688</v>
      </c>
      <c r="B6" t="s">
        <v>120</v>
      </c>
      <c r="C6">
        <v>262.89999999999998</v>
      </c>
      <c r="D6">
        <v>3.9</v>
      </c>
      <c r="E6">
        <v>7.0000000000000007E-2</v>
      </c>
      <c r="F6">
        <v>436.4</v>
      </c>
    </row>
    <row r="7" spans="1:6" x14ac:dyDescent="0.25">
      <c r="A7" s="18">
        <v>42502.436805497688</v>
      </c>
      <c r="B7" t="s">
        <v>121</v>
      </c>
      <c r="C7">
        <v>277.60000000000002</v>
      </c>
      <c r="D7">
        <v>3.8</v>
      </c>
      <c r="E7">
        <v>7.0000000000000007E-2</v>
      </c>
      <c r="F7">
        <v>447.04</v>
      </c>
    </row>
    <row r="8" spans="1:6" x14ac:dyDescent="0.25">
      <c r="A8" s="18">
        <v>42502.436805497688</v>
      </c>
      <c r="B8" t="s">
        <v>122</v>
      </c>
      <c r="C8">
        <v>1057.0999999999999</v>
      </c>
      <c r="D8">
        <v>1.95</v>
      </c>
      <c r="E8">
        <v>0.02</v>
      </c>
      <c r="F8">
        <v>457.66</v>
      </c>
    </row>
    <row r="9" spans="1:6" x14ac:dyDescent="0.25">
      <c r="A9" s="18">
        <v>42502.436805497688</v>
      </c>
      <c r="B9" t="s">
        <v>123</v>
      </c>
      <c r="C9">
        <v>1068.9000000000001</v>
      </c>
      <c r="D9">
        <v>1.93</v>
      </c>
      <c r="E9">
        <v>0.02</v>
      </c>
      <c r="F9">
        <v>468.32</v>
      </c>
    </row>
    <row r="10" spans="1:6" x14ac:dyDescent="0.25">
      <c r="A10" s="18">
        <v>42502.436805497688</v>
      </c>
      <c r="B10" t="s">
        <v>124</v>
      </c>
      <c r="C10">
        <v>1068.8</v>
      </c>
      <c r="D10">
        <v>1.93</v>
      </c>
      <c r="E10">
        <v>0.01</v>
      </c>
      <c r="F10">
        <v>478.95</v>
      </c>
    </row>
    <row r="11" spans="1:6" x14ac:dyDescent="0.25">
      <c r="A11" s="18">
        <v>42502.436805497688</v>
      </c>
      <c r="B11" t="s">
        <v>125</v>
      </c>
      <c r="C11">
        <v>2021.1</v>
      </c>
      <c r="D11">
        <v>1.41</v>
      </c>
      <c r="E11">
        <v>0.01</v>
      </c>
      <c r="F11">
        <v>489.61</v>
      </c>
    </row>
    <row r="12" spans="1:6" x14ac:dyDescent="0.25">
      <c r="A12" s="18">
        <v>42502.436805497688</v>
      </c>
      <c r="B12" t="s">
        <v>126</v>
      </c>
      <c r="C12">
        <v>2113</v>
      </c>
      <c r="D12">
        <v>1.38</v>
      </c>
      <c r="E12">
        <v>0.01</v>
      </c>
      <c r="F12">
        <v>500.24</v>
      </c>
    </row>
    <row r="13" spans="1:6" x14ac:dyDescent="0.25">
      <c r="A13" s="18">
        <v>42502.436805497688</v>
      </c>
      <c r="B13" t="s">
        <v>127</v>
      </c>
      <c r="C13">
        <v>2099.9</v>
      </c>
      <c r="D13">
        <v>1.38</v>
      </c>
      <c r="E13">
        <v>0.01</v>
      </c>
      <c r="F13">
        <v>510.89</v>
      </c>
    </row>
    <row r="14" spans="1:6" x14ac:dyDescent="0.25">
      <c r="A14" s="18">
        <v>42502.436805497688</v>
      </c>
      <c r="B14" t="s">
        <v>128</v>
      </c>
      <c r="C14">
        <v>4777.3999999999996</v>
      </c>
      <c r="D14">
        <v>0.92</v>
      </c>
      <c r="E14">
        <v>0</v>
      </c>
      <c r="F14">
        <v>521.65</v>
      </c>
    </row>
    <row r="15" spans="1:6" x14ac:dyDescent="0.25">
      <c r="A15" s="18">
        <v>42502.436805497688</v>
      </c>
      <c r="B15" t="s">
        <v>129</v>
      </c>
      <c r="C15">
        <v>5286.9</v>
      </c>
      <c r="D15">
        <v>0.87</v>
      </c>
      <c r="E15">
        <v>0</v>
      </c>
      <c r="F15">
        <v>532.29999999999995</v>
      </c>
    </row>
    <row r="16" spans="1:6" x14ac:dyDescent="0.25">
      <c r="A16" s="18">
        <v>42502.436805497688</v>
      </c>
      <c r="B16" t="s">
        <v>130</v>
      </c>
      <c r="C16">
        <v>5220.2</v>
      </c>
      <c r="D16">
        <v>0.88</v>
      </c>
      <c r="E16">
        <v>0</v>
      </c>
      <c r="F16">
        <v>542.95000000000005</v>
      </c>
    </row>
    <row r="17" spans="1:6" x14ac:dyDescent="0.25">
      <c r="A17" s="18">
        <v>42502.436805497688</v>
      </c>
      <c r="B17" t="s">
        <v>131</v>
      </c>
      <c r="C17">
        <v>10177.6</v>
      </c>
      <c r="D17">
        <v>0.63</v>
      </c>
      <c r="E17">
        <v>0</v>
      </c>
      <c r="F17">
        <v>553.62</v>
      </c>
    </row>
    <row r="18" spans="1:6" x14ac:dyDescent="0.25">
      <c r="A18" s="18">
        <v>42502.436805497688</v>
      </c>
      <c r="B18" t="s">
        <v>132</v>
      </c>
      <c r="C18">
        <v>10041.799999999999</v>
      </c>
      <c r="D18">
        <v>0.63</v>
      </c>
      <c r="E18">
        <v>0</v>
      </c>
      <c r="F18">
        <v>564.29999999999995</v>
      </c>
    </row>
    <row r="19" spans="1:6" x14ac:dyDescent="0.25">
      <c r="A19" s="18">
        <v>42502.436805497688</v>
      </c>
      <c r="B19" t="s">
        <v>133</v>
      </c>
      <c r="C19">
        <v>10039.1</v>
      </c>
      <c r="D19">
        <v>0.63</v>
      </c>
      <c r="E19">
        <v>0</v>
      </c>
      <c r="F19">
        <v>574.97</v>
      </c>
    </row>
    <row r="20" spans="1:6" x14ac:dyDescent="0.25">
      <c r="A20" s="18">
        <v>42505.584722222222</v>
      </c>
      <c r="B20" t="s">
        <v>116</v>
      </c>
      <c r="C20">
        <v>75.099999999999994</v>
      </c>
      <c r="D20">
        <v>7.3</v>
      </c>
      <c r="E20">
        <v>0.12</v>
      </c>
      <c r="F20">
        <v>393.77</v>
      </c>
    </row>
    <row r="21" spans="1:6" x14ac:dyDescent="0.25">
      <c r="A21" s="18">
        <v>42505.584722222222</v>
      </c>
      <c r="B21" t="s">
        <v>117</v>
      </c>
      <c r="C21">
        <v>77.400000000000006</v>
      </c>
      <c r="D21">
        <v>7.19</v>
      </c>
      <c r="E21">
        <v>0.11</v>
      </c>
      <c r="F21">
        <v>404.39</v>
      </c>
    </row>
    <row r="22" spans="1:6" x14ac:dyDescent="0.25">
      <c r="A22" s="18">
        <v>42505.584722164349</v>
      </c>
      <c r="B22" t="s">
        <v>118</v>
      </c>
      <c r="C22">
        <v>70.900000000000006</v>
      </c>
      <c r="D22">
        <v>7.51</v>
      </c>
      <c r="E22">
        <v>0.15</v>
      </c>
      <c r="F22">
        <v>415.03</v>
      </c>
    </row>
    <row r="23" spans="1:6" x14ac:dyDescent="0.25">
      <c r="A23" s="18">
        <v>42505.584722164349</v>
      </c>
      <c r="B23" t="s">
        <v>119</v>
      </c>
      <c r="C23">
        <v>259.2</v>
      </c>
      <c r="D23">
        <v>3.93</v>
      </c>
      <c r="E23">
        <v>0.03</v>
      </c>
      <c r="F23">
        <v>425.65</v>
      </c>
    </row>
    <row r="24" spans="1:6" x14ac:dyDescent="0.25">
      <c r="A24" s="18">
        <v>42505.584722164349</v>
      </c>
      <c r="B24" t="s">
        <v>120</v>
      </c>
      <c r="C24">
        <v>257.60000000000002</v>
      </c>
      <c r="D24">
        <v>3.94</v>
      </c>
      <c r="E24">
        <v>0.03</v>
      </c>
      <c r="F24">
        <v>436.28</v>
      </c>
    </row>
    <row r="25" spans="1:6" x14ac:dyDescent="0.25">
      <c r="A25" s="18">
        <v>42505.584722164349</v>
      </c>
      <c r="B25" t="s">
        <v>121</v>
      </c>
      <c r="C25">
        <v>273.8</v>
      </c>
      <c r="D25">
        <v>3.82</v>
      </c>
      <c r="E25">
        <v>0.09</v>
      </c>
      <c r="F25">
        <v>446.92</v>
      </c>
    </row>
    <row r="26" spans="1:6" x14ac:dyDescent="0.25">
      <c r="A26" s="18">
        <v>42505.584722164349</v>
      </c>
      <c r="B26" t="s">
        <v>122</v>
      </c>
      <c r="C26">
        <v>1041.4000000000001</v>
      </c>
      <c r="D26">
        <v>1.96</v>
      </c>
      <c r="E26">
        <v>0.01</v>
      </c>
      <c r="F26">
        <v>457.56</v>
      </c>
    </row>
    <row r="27" spans="1:6" x14ac:dyDescent="0.25">
      <c r="A27" s="18">
        <v>42505.584722164349</v>
      </c>
      <c r="B27" t="s">
        <v>123</v>
      </c>
      <c r="C27">
        <v>1064.5999999999999</v>
      </c>
      <c r="D27">
        <v>1.94</v>
      </c>
      <c r="E27">
        <v>0.01</v>
      </c>
      <c r="F27">
        <v>468.2</v>
      </c>
    </row>
    <row r="28" spans="1:6" x14ac:dyDescent="0.25">
      <c r="A28" s="18">
        <v>42505.584722164349</v>
      </c>
      <c r="B28" t="s">
        <v>124</v>
      </c>
      <c r="C28">
        <v>1065.8</v>
      </c>
      <c r="D28">
        <v>1.94</v>
      </c>
      <c r="E28">
        <v>0.01</v>
      </c>
      <c r="F28">
        <v>478.81</v>
      </c>
    </row>
    <row r="29" spans="1:6" x14ac:dyDescent="0.25">
      <c r="A29" s="18">
        <v>42505.584722164349</v>
      </c>
      <c r="B29" t="s">
        <v>125</v>
      </c>
      <c r="C29">
        <v>2048.3000000000002</v>
      </c>
      <c r="D29">
        <v>1.4</v>
      </c>
      <c r="E29">
        <v>0</v>
      </c>
      <c r="F29">
        <v>489.45</v>
      </c>
    </row>
    <row r="30" spans="1:6" x14ac:dyDescent="0.25">
      <c r="A30" s="18">
        <v>42505.584722164349</v>
      </c>
      <c r="B30" t="s">
        <v>126</v>
      </c>
      <c r="C30">
        <v>2122.1999999999998</v>
      </c>
      <c r="D30">
        <v>1.37</v>
      </c>
      <c r="E30">
        <v>0</v>
      </c>
      <c r="F30">
        <v>500.08</v>
      </c>
    </row>
    <row r="31" spans="1:6" x14ac:dyDescent="0.25">
      <c r="A31" s="18">
        <v>42505.584722164349</v>
      </c>
      <c r="B31" t="s">
        <v>127</v>
      </c>
      <c r="C31">
        <v>2073.5</v>
      </c>
      <c r="D31">
        <v>1.39</v>
      </c>
      <c r="E31">
        <v>0.02</v>
      </c>
      <c r="F31">
        <v>510.73</v>
      </c>
    </row>
    <row r="32" spans="1:6" x14ac:dyDescent="0.25">
      <c r="A32" s="18">
        <v>42505.584722164349</v>
      </c>
      <c r="B32" t="s">
        <v>128</v>
      </c>
      <c r="C32">
        <v>4746.3999999999996</v>
      </c>
      <c r="D32">
        <v>0.92</v>
      </c>
      <c r="E32">
        <v>0.01</v>
      </c>
      <c r="F32">
        <v>521.5</v>
      </c>
    </row>
    <row r="33" spans="1:6" x14ac:dyDescent="0.25">
      <c r="A33" s="18">
        <v>42505.584722164349</v>
      </c>
      <c r="B33" t="s">
        <v>129</v>
      </c>
      <c r="C33">
        <v>5181.2</v>
      </c>
      <c r="D33">
        <v>0.88</v>
      </c>
      <c r="E33">
        <v>0</v>
      </c>
      <c r="F33">
        <v>532.14</v>
      </c>
    </row>
    <row r="34" spans="1:6" x14ac:dyDescent="0.25">
      <c r="A34" s="18">
        <v>42505.584722164349</v>
      </c>
      <c r="B34" t="s">
        <v>130</v>
      </c>
      <c r="C34">
        <v>5177.1000000000004</v>
      </c>
      <c r="D34">
        <v>0.88</v>
      </c>
      <c r="E34">
        <v>0</v>
      </c>
      <c r="F34">
        <v>542.79</v>
      </c>
    </row>
    <row r="35" spans="1:6" x14ac:dyDescent="0.25">
      <c r="A35" s="18">
        <v>42505.584722164349</v>
      </c>
      <c r="B35" t="s">
        <v>131</v>
      </c>
      <c r="C35">
        <v>9997.7999999999993</v>
      </c>
      <c r="D35">
        <v>0.63</v>
      </c>
      <c r="E35">
        <v>0</v>
      </c>
      <c r="F35">
        <v>553.46</v>
      </c>
    </row>
    <row r="36" spans="1:6" x14ac:dyDescent="0.25">
      <c r="A36" s="18">
        <v>42505.584722164349</v>
      </c>
      <c r="B36" t="s">
        <v>132</v>
      </c>
      <c r="C36">
        <v>9897.2000000000007</v>
      </c>
      <c r="D36">
        <v>0.64</v>
      </c>
      <c r="E36">
        <v>0</v>
      </c>
      <c r="F36">
        <v>564.13</v>
      </c>
    </row>
    <row r="37" spans="1:6" x14ac:dyDescent="0.25">
      <c r="A37" s="18">
        <v>42505.584722164349</v>
      </c>
      <c r="B37" t="s">
        <v>133</v>
      </c>
      <c r="C37">
        <v>9970.2999999999993</v>
      </c>
      <c r="D37">
        <v>0.63</v>
      </c>
      <c r="E37">
        <v>0</v>
      </c>
      <c r="F37">
        <v>574.80999999999995</v>
      </c>
    </row>
    <row r="38" spans="1:6" x14ac:dyDescent="0.25">
      <c r="A38" s="18">
        <v>42506.541666666664</v>
      </c>
      <c r="B38" t="s">
        <v>116</v>
      </c>
      <c r="C38">
        <v>75.2</v>
      </c>
      <c r="D38">
        <v>7.29</v>
      </c>
      <c r="E38">
        <v>0.12</v>
      </c>
      <c r="F38">
        <v>393.85</v>
      </c>
    </row>
    <row r="39" spans="1:6" x14ac:dyDescent="0.25">
      <c r="A39" s="18">
        <v>42506.541666666664</v>
      </c>
      <c r="B39" t="s">
        <v>117</v>
      </c>
      <c r="C39">
        <v>72.8</v>
      </c>
      <c r="D39">
        <v>7.41</v>
      </c>
      <c r="E39">
        <v>0.16</v>
      </c>
      <c r="F39">
        <v>404.48</v>
      </c>
    </row>
    <row r="40" spans="1:6" x14ac:dyDescent="0.25">
      <c r="A40" s="18">
        <v>42506.541666666664</v>
      </c>
      <c r="B40" t="s">
        <v>118</v>
      </c>
      <c r="C40">
        <v>76.2</v>
      </c>
      <c r="D40">
        <v>7.25</v>
      </c>
      <c r="E40">
        <v>0.17</v>
      </c>
      <c r="F40">
        <v>415.11</v>
      </c>
    </row>
    <row r="41" spans="1:6" x14ac:dyDescent="0.25">
      <c r="A41" s="18">
        <v>42506.541666666664</v>
      </c>
      <c r="B41" t="s">
        <v>119</v>
      </c>
      <c r="C41">
        <v>249.1</v>
      </c>
      <c r="D41">
        <v>4.01</v>
      </c>
      <c r="E41">
        <v>0.04</v>
      </c>
      <c r="F41">
        <v>425.75</v>
      </c>
    </row>
    <row r="42" spans="1:6" x14ac:dyDescent="0.25">
      <c r="A42" s="18">
        <v>42506.541666666664</v>
      </c>
      <c r="B42" t="s">
        <v>120</v>
      </c>
      <c r="C42">
        <v>259.5</v>
      </c>
      <c r="D42">
        <v>3.93</v>
      </c>
      <c r="E42">
        <v>0.04</v>
      </c>
      <c r="F42">
        <v>436.38</v>
      </c>
    </row>
    <row r="43" spans="1:6" x14ac:dyDescent="0.25">
      <c r="A43" s="18">
        <v>42506.541666666664</v>
      </c>
      <c r="B43" t="s">
        <v>121</v>
      </c>
      <c r="C43">
        <v>274.8</v>
      </c>
      <c r="D43">
        <v>3.82</v>
      </c>
      <c r="E43">
        <v>0.09</v>
      </c>
      <c r="F43">
        <v>447.02</v>
      </c>
    </row>
    <row r="44" spans="1:6" x14ac:dyDescent="0.25">
      <c r="A44" s="18">
        <v>42506.541666666664</v>
      </c>
      <c r="B44" t="s">
        <v>122</v>
      </c>
      <c r="C44">
        <v>1056.7</v>
      </c>
      <c r="D44">
        <v>1.95</v>
      </c>
      <c r="E44">
        <v>0.01</v>
      </c>
      <c r="F44">
        <v>457.66</v>
      </c>
    </row>
    <row r="45" spans="1:6" x14ac:dyDescent="0.25">
      <c r="A45" s="18">
        <v>42506.541666666664</v>
      </c>
      <c r="B45" t="s">
        <v>123</v>
      </c>
      <c r="C45">
        <v>1070</v>
      </c>
      <c r="D45">
        <v>1.93</v>
      </c>
      <c r="E45">
        <v>0.01</v>
      </c>
      <c r="F45">
        <v>468.29</v>
      </c>
    </row>
    <row r="46" spans="1:6" x14ac:dyDescent="0.25">
      <c r="A46" s="18">
        <v>42506.541666666664</v>
      </c>
      <c r="B46" t="s">
        <v>124</v>
      </c>
      <c r="C46">
        <v>1061.7</v>
      </c>
      <c r="D46">
        <v>1.94</v>
      </c>
      <c r="E46">
        <v>0.01</v>
      </c>
      <c r="F46">
        <v>478.91</v>
      </c>
    </row>
    <row r="47" spans="1:6" x14ac:dyDescent="0.25">
      <c r="A47" s="18">
        <v>42506.541666666664</v>
      </c>
      <c r="B47" t="s">
        <v>125</v>
      </c>
      <c r="C47">
        <v>2018</v>
      </c>
      <c r="D47">
        <v>1.41</v>
      </c>
      <c r="E47">
        <v>0</v>
      </c>
      <c r="F47">
        <v>489.55</v>
      </c>
    </row>
    <row r="48" spans="1:6" x14ac:dyDescent="0.25">
      <c r="A48" s="18">
        <v>42506.541666666664</v>
      </c>
      <c r="B48" t="s">
        <v>126</v>
      </c>
      <c r="C48">
        <v>2068.1</v>
      </c>
      <c r="D48">
        <v>1.39</v>
      </c>
      <c r="E48">
        <v>0.01</v>
      </c>
      <c r="F48">
        <v>500.2</v>
      </c>
    </row>
    <row r="49" spans="1:6" x14ac:dyDescent="0.25">
      <c r="A49" s="18">
        <v>42506.541666666664</v>
      </c>
      <c r="B49" t="s">
        <v>127</v>
      </c>
      <c r="C49">
        <v>2049.9</v>
      </c>
      <c r="D49">
        <v>1.4</v>
      </c>
      <c r="E49">
        <v>0.02</v>
      </c>
      <c r="F49">
        <v>510.85</v>
      </c>
    </row>
    <row r="50" spans="1:6" x14ac:dyDescent="0.25">
      <c r="A50" s="18">
        <v>42506.541666666664</v>
      </c>
      <c r="B50" t="s">
        <v>128</v>
      </c>
      <c r="C50">
        <v>4730.3</v>
      </c>
      <c r="D50">
        <v>0.92</v>
      </c>
      <c r="E50">
        <v>0.01</v>
      </c>
      <c r="F50">
        <v>521.62</v>
      </c>
    </row>
    <row r="51" spans="1:6" x14ac:dyDescent="0.25">
      <c r="A51" s="18">
        <v>42506.541666666664</v>
      </c>
      <c r="B51" t="s">
        <v>129</v>
      </c>
      <c r="C51">
        <v>5143.2</v>
      </c>
      <c r="D51">
        <v>0.88</v>
      </c>
      <c r="E51">
        <v>0</v>
      </c>
      <c r="F51">
        <v>532.26</v>
      </c>
    </row>
    <row r="52" spans="1:6" x14ac:dyDescent="0.25">
      <c r="A52" s="18">
        <v>42506.541666666664</v>
      </c>
      <c r="B52" t="s">
        <v>130</v>
      </c>
      <c r="C52">
        <v>5203.1000000000004</v>
      </c>
      <c r="D52">
        <v>0.88</v>
      </c>
      <c r="E52">
        <v>0</v>
      </c>
      <c r="F52">
        <v>542.91</v>
      </c>
    </row>
    <row r="53" spans="1:6" x14ac:dyDescent="0.25">
      <c r="A53" s="18">
        <v>42506.541666666664</v>
      </c>
      <c r="B53" t="s">
        <v>131</v>
      </c>
      <c r="C53">
        <v>10083.4</v>
      </c>
      <c r="D53">
        <v>0.63</v>
      </c>
      <c r="E53">
        <v>0</v>
      </c>
      <c r="F53">
        <v>553.58000000000004</v>
      </c>
    </row>
    <row r="54" spans="1:6" x14ac:dyDescent="0.25">
      <c r="A54" s="18">
        <v>42506.541666666664</v>
      </c>
      <c r="B54" t="s">
        <v>132</v>
      </c>
      <c r="C54">
        <v>9889.7000000000007</v>
      </c>
      <c r="D54">
        <v>0.64</v>
      </c>
      <c r="E54">
        <v>0</v>
      </c>
      <c r="F54">
        <v>564.26</v>
      </c>
    </row>
    <row r="55" spans="1:6" x14ac:dyDescent="0.25">
      <c r="A55" s="18">
        <v>42506.541666666664</v>
      </c>
      <c r="B55" t="s">
        <v>133</v>
      </c>
      <c r="C55">
        <v>9879.2999999999993</v>
      </c>
      <c r="D55">
        <v>0.64</v>
      </c>
      <c r="E55">
        <v>0</v>
      </c>
      <c r="F55">
        <v>574.94000000000005</v>
      </c>
    </row>
    <row r="56" spans="1:6" x14ac:dyDescent="0.25">
      <c r="A56" s="18">
        <v>42530.357638888891</v>
      </c>
      <c r="B56" t="s">
        <v>116</v>
      </c>
      <c r="C56">
        <v>78</v>
      </c>
      <c r="D56">
        <v>7.16</v>
      </c>
      <c r="E56">
        <v>0.17</v>
      </c>
      <c r="F56">
        <v>393.83</v>
      </c>
    </row>
    <row r="57" spans="1:6" x14ac:dyDescent="0.25">
      <c r="A57" s="18">
        <v>42530.357638888891</v>
      </c>
      <c r="B57" t="s">
        <v>117</v>
      </c>
      <c r="C57">
        <v>73.8</v>
      </c>
      <c r="D57">
        <v>7.36</v>
      </c>
      <c r="E57">
        <v>0.72</v>
      </c>
      <c r="F57">
        <v>404.48</v>
      </c>
    </row>
    <row r="58" spans="1:6" x14ac:dyDescent="0.25">
      <c r="A58" s="18">
        <v>42530.357638888891</v>
      </c>
      <c r="B58" t="s">
        <v>118</v>
      </c>
      <c r="C58">
        <v>77.7</v>
      </c>
      <c r="D58">
        <v>7.17</v>
      </c>
      <c r="E58">
        <v>0.08</v>
      </c>
      <c r="F58">
        <v>415.1</v>
      </c>
    </row>
    <row r="59" spans="1:6" x14ac:dyDescent="0.25">
      <c r="A59" s="18">
        <v>42530.357638888891</v>
      </c>
      <c r="B59" t="s">
        <v>119</v>
      </c>
      <c r="C59">
        <v>265.2</v>
      </c>
      <c r="D59">
        <v>3.88</v>
      </c>
      <c r="E59">
        <v>0.03</v>
      </c>
      <c r="F59">
        <v>425.74</v>
      </c>
    </row>
    <row r="60" spans="1:6" x14ac:dyDescent="0.25">
      <c r="A60" s="18">
        <v>42530.357638888891</v>
      </c>
      <c r="B60" t="s">
        <v>120</v>
      </c>
      <c r="C60">
        <v>269.5</v>
      </c>
      <c r="D60">
        <v>3.85</v>
      </c>
      <c r="E60">
        <v>0.03</v>
      </c>
      <c r="F60">
        <v>436.38</v>
      </c>
    </row>
    <row r="61" spans="1:6" x14ac:dyDescent="0.25">
      <c r="A61" s="18">
        <v>42530.357638888891</v>
      </c>
      <c r="B61" t="s">
        <v>121</v>
      </c>
      <c r="C61">
        <v>276.3</v>
      </c>
      <c r="D61">
        <v>3.8</v>
      </c>
      <c r="E61">
        <v>0.26</v>
      </c>
      <c r="F61">
        <v>447.04</v>
      </c>
    </row>
    <row r="62" spans="1:6" x14ac:dyDescent="0.25">
      <c r="A62" s="18">
        <v>42530.357638888891</v>
      </c>
      <c r="B62" t="s">
        <v>122</v>
      </c>
      <c r="C62">
        <v>1073</v>
      </c>
      <c r="D62">
        <v>1.93</v>
      </c>
      <c r="E62">
        <v>0.01</v>
      </c>
      <c r="F62">
        <v>457.66</v>
      </c>
    </row>
    <row r="63" spans="1:6" x14ac:dyDescent="0.25">
      <c r="A63" s="18">
        <v>42530.357638888891</v>
      </c>
      <c r="B63" t="s">
        <v>123</v>
      </c>
      <c r="C63">
        <v>1065.2</v>
      </c>
      <c r="D63">
        <v>1.94</v>
      </c>
      <c r="E63">
        <v>0.01</v>
      </c>
      <c r="F63">
        <v>468.29</v>
      </c>
    </row>
    <row r="64" spans="1:6" x14ac:dyDescent="0.25">
      <c r="A64" s="18">
        <v>42530.357638888891</v>
      </c>
      <c r="B64" t="s">
        <v>124</v>
      </c>
      <c r="C64">
        <v>1100.2</v>
      </c>
      <c r="D64">
        <v>1.91</v>
      </c>
      <c r="E64">
        <v>0.01</v>
      </c>
      <c r="F64">
        <v>478.93</v>
      </c>
    </row>
    <row r="65" spans="1:6" x14ac:dyDescent="0.25">
      <c r="A65" s="18">
        <v>42530.357638888891</v>
      </c>
      <c r="B65" t="s">
        <v>125</v>
      </c>
      <c r="C65">
        <v>2074.4</v>
      </c>
      <c r="D65">
        <v>1.39</v>
      </c>
      <c r="E65">
        <v>0</v>
      </c>
      <c r="F65">
        <v>489.56</v>
      </c>
    </row>
    <row r="66" spans="1:6" x14ac:dyDescent="0.25">
      <c r="A66" s="18">
        <v>42530.357638888891</v>
      </c>
      <c r="B66" t="s">
        <v>126</v>
      </c>
      <c r="C66">
        <v>2062.6</v>
      </c>
      <c r="D66">
        <v>1.39</v>
      </c>
      <c r="E66">
        <v>0</v>
      </c>
      <c r="F66">
        <v>500.2</v>
      </c>
    </row>
    <row r="67" spans="1:6" x14ac:dyDescent="0.25">
      <c r="A67" s="18">
        <v>42530.357638888891</v>
      </c>
      <c r="B67" t="s">
        <v>127</v>
      </c>
      <c r="C67">
        <v>2052.6999999999998</v>
      </c>
      <c r="D67">
        <v>1.4</v>
      </c>
      <c r="E67">
        <v>0.03</v>
      </c>
      <c r="F67">
        <v>510.86</v>
      </c>
    </row>
    <row r="68" spans="1:6" x14ac:dyDescent="0.25">
      <c r="A68" s="18">
        <v>42530.357638888891</v>
      </c>
      <c r="B68" t="s">
        <v>128</v>
      </c>
      <c r="C68">
        <v>4697</v>
      </c>
      <c r="D68">
        <v>0.92</v>
      </c>
      <c r="E68">
        <v>0.01</v>
      </c>
      <c r="F68">
        <v>521.63</v>
      </c>
    </row>
    <row r="69" spans="1:6" x14ac:dyDescent="0.25">
      <c r="A69" s="18">
        <v>42530.357638888891</v>
      </c>
      <c r="B69" t="s">
        <v>129</v>
      </c>
      <c r="C69">
        <v>5114.5</v>
      </c>
      <c r="D69">
        <v>0.88</v>
      </c>
      <c r="E69">
        <v>0</v>
      </c>
      <c r="F69">
        <v>532.27</v>
      </c>
    </row>
    <row r="70" spans="1:6" x14ac:dyDescent="0.25">
      <c r="A70" s="18">
        <v>42530.357638888891</v>
      </c>
      <c r="B70" t="s">
        <v>130</v>
      </c>
      <c r="C70">
        <v>5175.2</v>
      </c>
      <c r="D70">
        <v>0.88</v>
      </c>
      <c r="E70">
        <v>0</v>
      </c>
      <c r="F70">
        <v>542.91</v>
      </c>
    </row>
    <row r="71" spans="1:6" x14ac:dyDescent="0.25">
      <c r="A71" s="18">
        <v>42530.357638888891</v>
      </c>
      <c r="B71" t="s">
        <v>131</v>
      </c>
      <c r="C71">
        <v>10202.700000000001</v>
      </c>
      <c r="D71">
        <v>0.63</v>
      </c>
      <c r="E71">
        <v>0</v>
      </c>
      <c r="F71">
        <v>553.58000000000004</v>
      </c>
    </row>
    <row r="72" spans="1:6" x14ac:dyDescent="0.25">
      <c r="A72" s="18">
        <v>42530.357638888891</v>
      </c>
      <c r="B72" t="s">
        <v>132</v>
      </c>
      <c r="C72">
        <v>10001.700000000001</v>
      </c>
      <c r="D72">
        <v>0.63</v>
      </c>
      <c r="E72">
        <v>0</v>
      </c>
      <c r="F72">
        <v>564.24</v>
      </c>
    </row>
    <row r="73" spans="1:6" x14ac:dyDescent="0.25">
      <c r="A73" s="18">
        <v>42530.357638888891</v>
      </c>
      <c r="B73" t="s">
        <v>133</v>
      </c>
      <c r="C73">
        <v>10004.5</v>
      </c>
      <c r="D73">
        <v>0.63</v>
      </c>
      <c r="E73">
        <v>0</v>
      </c>
      <c r="F73">
        <v>574.91999999999996</v>
      </c>
    </row>
    <row r="74" spans="1:6" x14ac:dyDescent="0.25">
      <c r="A74" s="18">
        <v>42531.56527777778</v>
      </c>
      <c r="B74" t="s">
        <v>116</v>
      </c>
      <c r="C74">
        <v>70.5</v>
      </c>
      <c r="D74">
        <v>7.53</v>
      </c>
      <c r="E74">
        <v>0.17</v>
      </c>
      <c r="F74">
        <v>393.71</v>
      </c>
    </row>
    <row r="75" spans="1:6" x14ac:dyDescent="0.25">
      <c r="A75" s="18">
        <v>42531.56527777778</v>
      </c>
      <c r="B75" t="s">
        <v>117</v>
      </c>
      <c r="C75">
        <v>70</v>
      </c>
      <c r="D75">
        <v>7.56</v>
      </c>
      <c r="E75">
        <v>0.33</v>
      </c>
      <c r="F75">
        <v>404.35</v>
      </c>
    </row>
    <row r="76" spans="1:6" x14ac:dyDescent="0.25">
      <c r="A76" s="18">
        <v>42531.56527777778</v>
      </c>
      <c r="B76" t="s">
        <v>118</v>
      </c>
      <c r="C76">
        <v>73.8</v>
      </c>
      <c r="D76">
        <v>7.36</v>
      </c>
      <c r="E76">
        <v>0.08</v>
      </c>
      <c r="F76">
        <v>414.97</v>
      </c>
    </row>
    <row r="77" spans="1:6" x14ac:dyDescent="0.25">
      <c r="A77" s="18">
        <v>42531.56527777778</v>
      </c>
      <c r="B77" t="s">
        <v>119</v>
      </c>
      <c r="C77">
        <v>248.5</v>
      </c>
      <c r="D77">
        <v>4.01</v>
      </c>
      <c r="E77">
        <v>0.02</v>
      </c>
      <c r="F77">
        <v>425.59</v>
      </c>
    </row>
    <row r="78" spans="1:6" x14ac:dyDescent="0.25">
      <c r="A78" s="18">
        <v>42531.56527777778</v>
      </c>
      <c r="B78" t="s">
        <v>120</v>
      </c>
      <c r="C78">
        <v>259.89999999999998</v>
      </c>
      <c r="D78">
        <v>3.92</v>
      </c>
      <c r="E78">
        <v>0.03</v>
      </c>
      <c r="F78">
        <v>436.22</v>
      </c>
    </row>
    <row r="79" spans="1:6" x14ac:dyDescent="0.25">
      <c r="A79" s="18">
        <v>42531.56527777778</v>
      </c>
      <c r="B79" t="s">
        <v>121</v>
      </c>
      <c r="C79">
        <v>287.2</v>
      </c>
      <c r="D79">
        <v>3.73</v>
      </c>
      <c r="E79">
        <v>0.16</v>
      </c>
      <c r="F79">
        <v>446.86</v>
      </c>
    </row>
    <row r="80" spans="1:6" x14ac:dyDescent="0.25">
      <c r="A80" s="18">
        <v>42531.56527777778</v>
      </c>
      <c r="B80" t="s">
        <v>122</v>
      </c>
      <c r="C80">
        <v>1052.7</v>
      </c>
      <c r="D80">
        <v>1.95</v>
      </c>
      <c r="E80">
        <v>0.01</v>
      </c>
      <c r="F80">
        <v>457.49</v>
      </c>
    </row>
    <row r="81" spans="1:6" x14ac:dyDescent="0.25">
      <c r="A81" s="18">
        <v>42531.56527777778</v>
      </c>
      <c r="B81" t="s">
        <v>123</v>
      </c>
      <c r="C81">
        <v>1055.3</v>
      </c>
      <c r="D81">
        <v>1.95</v>
      </c>
      <c r="E81">
        <v>0</v>
      </c>
      <c r="F81">
        <v>468.12</v>
      </c>
    </row>
    <row r="82" spans="1:6" x14ac:dyDescent="0.25">
      <c r="A82" s="18">
        <v>42531.56527777778</v>
      </c>
      <c r="B82" t="s">
        <v>124</v>
      </c>
      <c r="C82">
        <v>1080.2</v>
      </c>
      <c r="D82">
        <v>1.92</v>
      </c>
      <c r="E82">
        <v>0.01</v>
      </c>
      <c r="F82">
        <v>478.74</v>
      </c>
    </row>
    <row r="83" spans="1:6" x14ac:dyDescent="0.25">
      <c r="A83" s="18">
        <v>42531.56527777778</v>
      </c>
      <c r="B83" t="s">
        <v>125</v>
      </c>
      <c r="C83">
        <v>2026.8</v>
      </c>
      <c r="D83">
        <v>1.4</v>
      </c>
      <c r="E83">
        <v>0</v>
      </c>
      <c r="F83">
        <v>489.38</v>
      </c>
    </row>
    <row r="84" spans="1:6" x14ac:dyDescent="0.25">
      <c r="A84" s="18">
        <v>42531.56527777778</v>
      </c>
      <c r="B84" t="s">
        <v>126</v>
      </c>
      <c r="C84">
        <v>2082.1</v>
      </c>
      <c r="D84">
        <v>1.39</v>
      </c>
      <c r="E84">
        <v>0</v>
      </c>
      <c r="F84">
        <v>500.01</v>
      </c>
    </row>
    <row r="85" spans="1:6" x14ac:dyDescent="0.25">
      <c r="A85" s="18">
        <v>42531.56527777778</v>
      </c>
      <c r="B85" t="s">
        <v>127</v>
      </c>
      <c r="C85">
        <v>2097.5</v>
      </c>
      <c r="D85">
        <v>1.38</v>
      </c>
      <c r="E85">
        <v>0.02</v>
      </c>
      <c r="F85">
        <v>510.67</v>
      </c>
    </row>
    <row r="86" spans="1:6" x14ac:dyDescent="0.25">
      <c r="A86" s="18">
        <v>42531.56527777778</v>
      </c>
      <c r="B86" t="s">
        <v>128</v>
      </c>
      <c r="C86">
        <v>4650.6000000000004</v>
      </c>
      <c r="D86">
        <v>0.93</v>
      </c>
      <c r="E86">
        <v>0.01</v>
      </c>
      <c r="F86">
        <v>521.42999999999995</v>
      </c>
    </row>
    <row r="87" spans="1:6" x14ac:dyDescent="0.25">
      <c r="A87" s="18">
        <v>42531.56527777778</v>
      </c>
      <c r="B87" t="s">
        <v>129</v>
      </c>
      <c r="C87">
        <v>5146.5</v>
      </c>
      <c r="D87">
        <v>0.88</v>
      </c>
      <c r="E87">
        <v>0</v>
      </c>
      <c r="F87">
        <v>532.07000000000005</v>
      </c>
    </row>
    <row r="88" spans="1:6" x14ac:dyDescent="0.25">
      <c r="A88" s="18">
        <v>42531.56527777778</v>
      </c>
      <c r="B88" t="s">
        <v>130</v>
      </c>
      <c r="C88">
        <v>5167.3999999999996</v>
      </c>
      <c r="D88">
        <v>0.88</v>
      </c>
      <c r="E88">
        <v>0</v>
      </c>
      <c r="F88">
        <v>542.72</v>
      </c>
    </row>
    <row r="89" spans="1:6" x14ac:dyDescent="0.25">
      <c r="A89" s="18">
        <v>42531.56527777778</v>
      </c>
      <c r="B89" t="s">
        <v>131</v>
      </c>
      <c r="C89">
        <v>10092.5</v>
      </c>
      <c r="D89">
        <v>0.63</v>
      </c>
      <c r="E89">
        <v>0</v>
      </c>
      <c r="F89">
        <v>553.38</v>
      </c>
    </row>
    <row r="90" spans="1:6" x14ac:dyDescent="0.25">
      <c r="A90" s="18">
        <v>42531.56527777778</v>
      </c>
      <c r="B90" t="s">
        <v>132</v>
      </c>
      <c r="C90">
        <v>10097.5</v>
      </c>
      <c r="D90">
        <v>0.63</v>
      </c>
      <c r="E90">
        <v>0</v>
      </c>
      <c r="F90">
        <v>564.04</v>
      </c>
    </row>
    <row r="91" spans="1:6" x14ac:dyDescent="0.25">
      <c r="A91" s="18">
        <v>42531.56527777778</v>
      </c>
      <c r="B91" t="s">
        <v>133</v>
      </c>
      <c r="C91">
        <v>9948.9</v>
      </c>
      <c r="D91">
        <v>0.63</v>
      </c>
      <c r="E91">
        <v>0</v>
      </c>
      <c r="F91">
        <v>574.72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C2" sqref="C2:D19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113</v>
      </c>
      <c r="C1" t="s">
        <v>23</v>
      </c>
      <c r="D1" t="s">
        <v>21</v>
      </c>
      <c r="E1" t="s">
        <v>110</v>
      </c>
      <c r="F1" t="s">
        <v>111</v>
      </c>
      <c r="G1" t="s">
        <v>112</v>
      </c>
    </row>
    <row r="2" spans="1:7" x14ac:dyDescent="0.25">
      <c r="A2" t="s">
        <v>116</v>
      </c>
      <c r="B2" s="15" t="s">
        <v>114</v>
      </c>
      <c r="C2">
        <v>1.24833333333333</v>
      </c>
      <c r="D2">
        <v>9.1253166666666705E-2</v>
      </c>
      <c r="E2" s="1" t="s">
        <v>51</v>
      </c>
      <c r="F2" s="1">
        <f>(C2-'Calibration Data'!$L$29)/'Calibration Data'!$L$30</f>
        <v>0.14310937185893055</v>
      </c>
      <c r="G2" s="17">
        <f>'Calibration Data'!$L$19/ABS('Calibration Data'!$L$30)*SQRT(1/'Calibration Data'!$L$20+1+(F2-AVERAGE('Calibration Data'!$L$3:$L$9))^2/('Calibration Data'!$L$30^2*SUM('Calibration Data'!$J$3:$J$8)))</f>
        <v>0.12664752751722166</v>
      </c>
    </row>
    <row r="3" spans="1:7" x14ac:dyDescent="0.25">
      <c r="A3" t="s">
        <v>117</v>
      </c>
      <c r="B3" s="15" t="s">
        <v>114</v>
      </c>
      <c r="C3">
        <v>1.2170000000000001</v>
      </c>
      <c r="D3">
        <v>9.0106679999999995E-2</v>
      </c>
      <c r="E3" s="1" t="s">
        <v>51</v>
      </c>
      <c r="F3" s="1">
        <f>(C3-'Calibration Data'!$L$29)/'Calibration Data'!$L$30</f>
        <v>0.13939898818578988</v>
      </c>
      <c r="G3" s="17">
        <f>'Calibration Data'!$L$19/ABS('Calibration Data'!$L$30)*SQRT(1/'Calibration Data'!$L$20+1+(F3-AVERAGE('Calibration Data'!$L$3:$L$9))^2/('Calibration Data'!$L$30^2*SUM('Calibration Data'!$J$3:$J$8)))</f>
        <v>0.12664756457584936</v>
      </c>
    </row>
    <row r="4" spans="1:7" x14ac:dyDescent="0.25">
      <c r="A4" t="s">
        <v>118</v>
      </c>
      <c r="B4" s="15" t="s">
        <v>114</v>
      </c>
      <c r="C4">
        <v>1.2573333333333301</v>
      </c>
      <c r="D4">
        <v>9.1584159999999998E-2</v>
      </c>
      <c r="E4" s="1" t="s">
        <v>51</v>
      </c>
      <c r="F4" s="1">
        <f>(C4-'Calibration Data'!$L$29)/'Calibration Data'!$L$30</f>
        <v>0.14417512036079022</v>
      </c>
      <c r="G4" s="17">
        <f>'Calibration Data'!$L$19/ABS('Calibration Data'!$L$30)*SQRT(1/'Calibration Data'!$L$20+1+(F4-AVERAGE('Calibration Data'!$L$3:$L$9))^2/('Calibration Data'!$L$30^2*SUM('Calibration Data'!$J$3:$J$8)))</f>
        <v>0.12664751687292097</v>
      </c>
    </row>
    <row r="5" spans="1:7" x14ac:dyDescent="0.25">
      <c r="A5" t="s">
        <v>119</v>
      </c>
      <c r="B5" s="15" t="s">
        <v>114</v>
      </c>
      <c r="C5">
        <v>4.2709999999999999</v>
      </c>
      <c r="D5">
        <v>0.16878992000000001</v>
      </c>
      <c r="E5" s="1" t="s">
        <v>51</v>
      </c>
      <c r="F5" s="1">
        <f>(C5-'Calibration Data'!$L$29)/'Calibration Data'!$L$30</f>
        <v>0.50104297981683588</v>
      </c>
      <c r="G5" s="17">
        <f>'Calibration Data'!$L$19/ABS('Calibration Data'!$L$30)*SQRT(1/'Calibration Data'!$L$20+1+(F5-AVERAGE('Calibration Data'!$L$3:$L$9))^2/('Calibration Data'!$L$30^2*SUM('Calibration Data'!$J$3:$J$8)))</f>
        <v>0.12664395759655162</v>
      </c>
    </row>
    <row r="6" spans="1:7" x14ac:dyDescent="0.25">
      <c r="A6" t="s">
        <v>120</v>
      </c>
      <c r="B6" s="15" t="s">
        <v>114</v>
      </c>
      <c r="C6">
        <v>4.36466666666667</v>
      </c>
      <c r="D6">
        <v>0.17057117333333299</v>
      </c>
      <c r="E6" s="1" t="s">
        <v>51</v>
      </c>
      <c r="F6" s="1">
        <f>(C6-'Calibration Data'!$L$29)/'Calibration Data'!$L$30</f>
        <v>0.5121346586695239</v>
      </c>
      <c r="G6" s="17">
        <f>'Calibration Data'!$L$19/ABS('Calibration Data'!$L$30)*SQRT(1/'Calibration Data'!$L$20+1+(F6-AVERAGE('Calibration Data'!$L$3:$L$9))^2/('Calibration Data'!$L$30^2*SUM('Calibration Data'!$J$3:$J$8)))</f>
        <v>0.12664384713134941</v>
      </c>
    </row>
    <row r="7" spans="1:7" x14ac:dyDescent="0.25">
      <c r="A7" t="s">
        <v>121</v>
      </c>
      <c r="B7" s="15" t="s">
        <v>114</v>
      </c>
      <c r="C7">
        <v>4.6323333333333299</v>
      </c>
      <c r="D7">
        <v>0.175750726666667</v>
      </c>
      <c r="E7" s="1" t="s">
        <v>51</v>
      </c>
      <c r="F7" s="1">
        <f>(C7-'Calibration Data'!$L$29)/'Calibration Data'!$L$30</f>
        <v>0.54383080855816424</v>
      </c>
      <c r="G7" s="17">
        <f>'Calibration Data'!$L$19/ABS('Calibration Data'!$L$30)*SQRT(1/'Calibration Data'!$L$20+1+(F7-AVERAGE('Calibration Data'!$L$3:$L$9))^2/('Calibration Data'!$L$30^2*SUM('Calibration Data'!$J$3:$J$8)))</f>
        <v>0.12664353151328325</v>
      </c>
    </row>
    <row r="8" spans="1:7" ht="15.75" customHeight="1" x14ac:dyDescent="0.25">
      <c r="A8" t="s">
        <v>122</v>
      </c>
      <c r="B8" s="15" t="s">
        <v>114</v>
      </c>
      <c r="C8">
        <v>17.603000000000002</v>
      </c>
      <c r="D8">
        <v>0.34290643999999998</v>
      </c>
      <c r="E8" s="1" t="s">
        <v>51</v>
      </c>
      <c r="F8" s="1">
        <f>(C8-'Calibration Data'!$L$29)/'Calibration Data'!$L$30</f>
        <v>2.0797717605716186</v>
      </c>
      <c r="G8" s="17">
        <f>'Calibration Data'!$L$19/ABS('Calibration Data'!$L$30)*SQRT(1/'Calibration Data'!$L$20+1+(F8-AVERAGE('Calibration Data'!$L$3:$L$9))^2/('Calibration Data'!$L$30^2*SUM('Calibration Data'!$J$3:$J$8)))</f>
        <v>0.12662833123437872</v>
      </c>
    </row>
    <row r="9" spans="1:7" x14ac:dyDescent="0.25">
      <c r="A9" t="s">
        <v>123</v>
      </c>
      <c r="B9" s="15" t="s">
        <v>114</v>
      </c>
      <c r="C9">
        <v>17.746666666666702</v>
      </c>
      <c r="D9">
        <v>0.34393040000000002</v>
      </c>
      <c r="E9" s="1" t="s">
        <v>51</v>
      </c>
      <c r="F9" s="1">
        <f>(C9-'Calibration Data'!$L$29)/'Calibration Data'!$L$30</f>
        <v>2.0967842644346413</v>
      </c>
      <c r="G9" s="17">
        <f>'Calibration Data'!$L$19/ABS('Calibration Data'!$L$30)*SQRT(1/'Calibration Data'!$L$20+1+(F9-AVERAGE('Calibration Data'!$L$3:$L$9))^2/('Calibration Data'!$L$30^2*SUM('Calibration Data'!$J$3:$J$8)))</f>
        <v>0.12662816390379081</v>
      </c>
    </row>
    <row r="10" spans="1:7" x14ac:dyDescent="0.25">
      <c r="A10" t="s">
        <v>124</v>
      </c>
      <c r="B10" s="15" t="s">
        <v>114</v>
      </c>
      <c r="C10">
        <v>17.922333333333299</v>
      </c>
      <c r="D10">
        <v>0.34554258666666698</v>
      </c>
      <c r="E10" s="1" t="s">
        <v>51</v>
      </c>
      <c r="F10" s="1">
        <f>(C10-'Calibration Data'!$L$29)/'Calibration Data'!$L$30</f>
        <v>2.1175860963042643</v>
      </c>
      <c r="G10" s="17">
        <f>'Calibration Data'!$L$19/ABS('Calibration Data'!$L$30)*SQRT(1/'Calibration Data'!$L$20+1+(F10-AVERAGE('Calibration Data'!$L$3:$L$9))^2/('Calibration Data'!$L$30^2*SUM('Calibration Data'!$J$3:$J$8)))</f>
        <v>0.1266279593330791</v>
      </c>
    </row>
    <row r="11" spans="1:7" x14ac:dyDescent="0.25">
      <c r="A11" t="s">
        <v>125</v>
      </c>
      <c r="B11" s="15" t="s">
        <v>114</v>
      </c>
      <c r="C11">
        <v>33.962000000000003</v>
      </c>
      <c r="D11">
        <v>0.47614724000000003</v>
      </c>
      <c r="E11" s="1" t="s">
        <v>51</v>
      </c>
      <c r="F11" s="1">
        <f>(C11-'Calibration Data'!$L$29)/'Calibration Data'!$L$30</f>
        <v>4.0169472874518677</v>
      </c>
      <c r="G11" s="17">
        <f>'Calibration Data'!$L$19/ABS('Calibration Data'!$L$30)*SQRT(1/'Calibration Data'!$L$20+1+(F11-AVERAGE('Calibration Data'!$L$3:$L$9))^2/('Calibration Data'!$L$30^2*SUM('Calibration Data'!$J$3:$J$8)))</f>
        <v>0.12660942299683015</v>
      </c>
    </row>
    <row r="12" spans="1:7" x14ac:dyDescent="0.25">
      <c r="A12" t="s">
        <v>126</v>
      </c>
      <c r="B12" s="15" t="s">
        <v>114</v>
      </c>
      <c r="C12">
        <v>34.826666666666704</v>
      </c>
      <c r="D12">
        <v>0.48200106666666698</v>
      </c>
      <c r="E12" s="1" t="s">
        <v>51</v>
      </c>
      <c r="F12" s="1">
        <f>(C12-'Calibration Data'!$L$29)/'Calibration Data'!$L$30</f>
        <v>4.1193380879638708</v>
      </c>
      <c r="G12" s="17">
        <f>'Calibration Data'!$L$19/ABS('Calibration Data'!$L$30)*SQRT(1/'Calibration Data'!$L$20+1+(F12-AVERAGE('Calibration Data'!$L$3:$L$9))^2/('Calibration Data'!$L$30^2*SUM('Calibration Data'!$J$3:$J$8)))</f>
        <v>0.12660843174828001</v>
      </c>
    </row>
    <row r="13" spans="1:7" x14ac:dyDescent="0.25">
      <c r="A13" t="s">
        <v>127</v>
      </c>
      <c r="B13" s="15" t="s">
        <v>114</v>
      </c>
      <c r="C13">
        <v>34.578333333333298</v>
      </c>
      <c r="D13">
        <v>0.48063883333333302</v>
      </c>
      <c r="E13" s="1" t="s">
        <v>51</v>
      </c>
      <c r="F13" s="1">
        <f>(C13-'Calibration Data'!$L$29)/'Calibration Data'!$L$30</f>
        <v>4.0899313237458825</v>
      </c>
      <c r="G13" s="17">
        <f>'Calibration Data'!$L$19/ABS('Calibration Data'!$L$30)*SQRT(1/'Calibration Data'!$L$20+1+(F13-AVERAGE('Calibration Data'!$L$3:$L$9))^2/('Calibration Data'!$L$30^2*SUM('Calibration Data'!$J$3:$J$8)))</f>
        <v>0.12660871635221232</v>
      </c>
    </row>
    <row r="14" spans="1:7" x14ac:dyDescent="0.25">
      <c r="A14" t="s">
        <v>128</v>
      </c>
      <c r="B14" s="15" t="s">
        <v>114</v>
      </c>
      <c r="C14">
        <v>78.672333333333299</v>
      </c>
      <c r="D14">
        <v>0.72535891333333302</v>
      </c>
      <c r="E14" s="1" t="s">
        <v>51</v>
      </c>
      <c r="F14" s="1">
        <f>(C14-'Calibration Data'!$L$29)/'Calibration Data'!$L$30</f>
        <v>9.3113884838569962</v>
      </c>
      <c r="G14" s="17">
        <f>'Calibration Data'!$L$19/ABS('Calibration Data'!$L$30)*SQRT(1/'Calibration Data'!$L$20+1+(F14-AVERAGE('Calibration Data'!$L$3:$L$9))^2/('Calibration Data'!$L$30^2*SUM('Calibration Data'!$J$3:$J$8)))</f>
        <v>0.12655924203597535</v>
      </c>
    </row>
    <row r="15" spans="1:7" x14ac:dyDescent="0.25">
      <c r="A15" t="s">
        <v>129</v>
      </c>
      <c r="B15" s="15" t="s">
        <v>114</v>
      </c>
      <c r="C15">
        <v>86.241</v>
      </c>
      <c r="D15">
        <v>0.75719597999999999</v>
      </c>
      <c r="E15" s="1" t="s">
        <v>51</v>
      </c>
      <c r="F15" s="1">
        <f>(C15-'Calibration Data'!$L$29)/'Calibration Data'!$L$30</f>
        <v>10.207643501754243</v>
      </c>
      <c r="G15" s="17">
        <f>'Calibration Data'!$L$19/ABS('Calibration Data'!$L$30)*SQRT(1/'Calibration Data'!$L$20+1+(F15-AVERAGE('Calibration Data'!$L$3:$L$9))^2/('Calibration Data'!$L$30^2*SUM('Calibration Data'!$J$3:$J$8)))</f>
        <v>0.12655096430569307</v>
      </c>
    </row>
    <row r="16" spans="1:7" x14ac:dyDescent="0.25">
      <c r="A16" t="s">
        <v>130</v>
      </c>
      <c r="B16" s="15" t="s">
        <v>114</v>
      </c>
      <c r="C16">
        <v>86.476666666666702</v>
      </c>
      <c r="D16">
        <v>0.76099466666666704</v>
      </c>
      <c r="E16" s="1" t="s">
        <v>51</v>
      </c>
      <c r="F16" s="1">
        <f>(C16-'Calibration Data'!$L$29)/'Calibration Data'!$L$30</f>
        <v>10.235550323636277</v>
      </c>
      <c r="G16" s="17">
        <f>'Calibration Data'!$L$19/ABS('Calibration Data'!$L$30)*SQRT(1/'Calibration Data'!$L$20+1+(F16-AVERAGE('Calibration Data'!$L$3:$L$9))^2/('Calibration Data'!$L$30^2*SUM('Calibration Data'!$J$3:$J$8)))</f>
        <v>0.12655070757001566</v>
      </c>
    </row>
    <row r="17" spans="1:7" x14ac:dyDescent="0.25">
      <c r="A17" t="s">
        <v>131</v>
      </c>
      <c r="B17" s="15" t="s">
        <v>114</v>
      </c>
      <c r="C17">
        <v>168.51333333333301</v>
      </c>
      <c r="D17">
        <v>1.061634</v>
      </c>
      <c r="E17" s="1" t="s">
        <v>51</v>
      </c>
      <c r="F17" s="1">
        <f>(C17-'Calibration Data'!$L$29)/'Calibration Data'!$L$30</f>
        <v>19.950045278920751</v>
      </c>
      <c r="G17" s="17">
        <f>'Calibration Data'!$L$19/ABS('Calibration Data'!$L$30)*SQRT(1/'Calibration Data'!$L$20+1+(F17-AVERAGE('Calibration Data'!$L$3:$L$9))^2/('Calibration Data'!$L$30^2*SUM('Calibration Data'!$J$3:$J$8)))</f>
        <v>0.12646504295278754</v>
      </c>
    </row>
    <row r="18" spans="1:7" x14ac:dyDescent="0.25">
      <c r="A18" t="s">
        <v>132</v>
      </c>
      <c r="B18" s="15" t="s">
        <v>114</v>
      </c>
      <c r="C18">
        <v>166.42633333333299</v>
      </c>
      <c r="D18">
        <v>1.0551429533333301</v>
      </c>
      <c r="E18" s="1" t="s">
        <v>51</v>
      </c>
      <c r="F18" s="1">
        <f>(C18-'Calibration Data'!$L$29)/'Calibration Data'!$L$30</f>
        <v>19.702910042989512</v>
      </c>
      <c r="G18" s="17">
        <f>'Calibration Data'!$L$19/ABS('Calibration Data'!$L$30)*SQRT(1/'Calibration Data'!$L$20+1+(F18-AVERAGE('Calibration Data'!$L$3:$L$9))^2/('Calibration Data'!$L$30^2*SUM('Calibration Data'!$J$3:$J$8)))</f>
        <v>0.12646713056149872</v>
      </c>
    </row>
    <row r="19" spans="1:7" x14ac:dyDescent="0.25">
      <c r="A19" t="s">
        <v>133</v>
      </c>
      <c r="B19" s="15" t="s">
        <v>114</v>
      </c>
      <c r="C19">
        <v>166.14033333333299</v>
      </c>
      <c r="D19">
        <v>1.05000690666667</v>
      </c>
      <c r="E19" s="1" t="s">
        <v>51</v>
      </c>
      <c r="F19" s="1">
        <f>(C19-'Calibration Data'!$L$29)/'Calibration Data'!$L$30</f>
        <v>19.669042923930416</v>
      </c>
      <c r="G19" s="17">
        <f>'Calibration Data'!$L$19/ABS('Calibration Data'!$L$30)*SQRT(1/'Calibration Data'!$L$20+1+(F19-AVERAGE('Calibration Data'!$L$3:$L$9))^2/('Calibration Data'!$L$30^2*SUM('Calibration Data'!$J$3:$J$8)))</f>
        <v>0.1264674170180855</v>
      </c>
    </row>
    <row r="20" spans="1:7" x14ac:dyDescent="0.25">
      <c r="A20" s="15" t="s">
        <v>92</v>
      </c>
      <c r="B20" s="16" t="s">
        <v>115</v>
      </c>
    </row>
    <row r="21" spans="1:7" x14ac:dyDescent="0.25">
      <c r="A21" s="15" t="s">
        <v>93</v>
      </c>
      <c r="B21" s="16" t="s">
        <v>115</v>
      </c>
    </row>
    <row r="22" spans="1:7" x14ac:dyDescent="0.25">
      <c r="A22" s="15" t="s">
        <v>94</v>
      </c>
      <c r="B22" s="16" t="s">
        <v>115</v>
      </c>
    </row>
    <row r="23" spans="1:7" x14ac:dyDescent="0.25">
      <c r="A23" s="15" t="s">
        <v>95</v>
      </c>
      <c r="B23" s="16" t="s">
        <v>115</v>
      </c>
    </row>
    <row r="24" spans="1:7" x14ac:dyDescent="0.25">
      <c r="A24" s="15" t="s">
        <v>96</v>
      </c>
      <c r="B24" s="16" t="s">
        <v>115</v>
      </c>
    </row>
    <row r="25" spans="1:7" x14ac:dyDescent="0.25">
      <c r="A25" s="15" t="s">
        <v>97</v>
      </c>
      <c r="B25" s="16" t="s">
        <v>115</v>
      </c>
    </row>
    <row r="26" spans="1:7" x14ac:dyDescent="0.25">
      <c r="A26" s="15" t="s">
        <v>98</v>
      </c>
      <c r="B26" s="16" t="s">
        <v>115</v>
      </c>
    </row>
    <row r="27" spans="1:7" x14ac:dyDescent="0.25">
      <c r="A27" s="15" t="s">
        <v>99</v>
      </c>
      <c r="B27" s="16" t="s">
        <v>115</v>
      </c>
    </row>
    <row r="28" spans="1:7" x14ac:dyDescent="0.25">
      <c r="A28" s="15" t="s">
        <v>100</v>
      </c>
      <c r="B28" s="16" t="s">
        <v>115</v>
      </c>
    </row>
    <row r="29" spans="1:7" x14ac:dyDescent="0.25">
      <c r="A29" s="15" t="s">
        <v>101</v>
      </c>
      <c r="B29" s="16" t="s">
        <v>115</v>
      </c>
    </row>
    <row r="30" spans="1:7" x14ac:dyDescent="0.25">
      <c r="A30" s="15" t="s">
        <v>102</v>
      </c>
      <c r="B30" s="16" t="s">
        <v>115</v>
      </c>
    </row>
    <row r="31" spans="1:7" x14ac:dyDescent="0.25">
      <c r="A31" s="15" t="s">
        <v>103</v>
      </c>
      <c r="B31" s="16" t="s">
        <v>115</v>
      </c>
    </row>
    <row r="32" spans="1:7" x14ac:dyDescent="0.25">
      <c r="A32" s="15" t="s">
        <v>104</v>
      </c>
      <c r="B32" s="16" t="s">
        <v>115</v>
      </c>
    </row>
    <row r="33" spans="1:2" x14ac:dyDescent="0.25">
      <c r="A33" s="15" t="s">
        <v>105</v>
      </c>
      <c r="B33" s="16" t="s">
        <v>115</v>
      </c>
    </row>
    <row r="34" spans="1:2" x14ac:dyDescent="0.25">
      <c r="A34" s="15" t="s">
        <v>106</v>
      </c>
      <c r="B34" s="16" t="s">
        <v>115</v>
      </c>
    </row>
    <row r="35" spans="1:2" x14ac:dyDescent="0.25">
      <c r="A35" s="15" t="s">
        <v>107</v>
      </c>
      <c r="B35" s="16" t="s">
        <v>115</v>
      </c>
    </row>
    <row r="36" spans="1:2" x14ac:dyDescent="0.25">
      <c r="A36" s="15" t="s">
        <v>108</v>
      </c>
      <c r="B36" s="16" t="s">
        <v>115</v>
      </c>
    </row>
    <row r="37" spans="1:2" x14ac:dyDescent="0.25">
      <c r="A37" s="15" t="s">
        <v>109</v>
      </c>
      <c r="B37" s="16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L2" sqref="L2:L19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86</v>
      </c>
      <c r="H1" t="s">
        <v>87</v>
      </c>
      <c r="I1" t="s">
        <v>82</v>
      </c>
      <c r="J1" t="s">
        <v>83</v>
      </c>
      <c r="K1" t="s">
        <v>88</v>
      </c>
      <c r="L1" t="s">
        <v>89</v>
      </c>
      <c r="M1" t="s">
        <v>84</v>
      </c>
      <c r="N1" t="s">
        <v>85</v>
      </c>
      <c r="O1" t="s">
        <v>90</v>
      </c>
      <c r="P1" t="s">
        <v>91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  <c r="W1" t="s">
        <v>137</v>
      </c>
    </row>
    <row r="2" spans="1:23" x14ac:dyDescent="0.25">
      <c r="A2" t="s">
        <v>116</v>
      </c>
      <c r="B2">
        <v>0</v>
      </c>
      <c r="C2">
        <v>0</v>
      </c>
      <c r="D2" s="1">
        <v>6.97</v>
      </c>
      <c r="E2" s="1">
        <v>4.3999999999999997E-2</v>
      </c>
      <c r="F2" s="1">
        <v>1E-3</v>
      </c>
      <c r="G2" s="1">
        <v>100</v>
      </c>
      <c r="H2" s="1">
        <v>5</v>
      </c>
      <c r="I2" s="1">
        <f>'Count-&gt;Actual Activity'!F2</f>
        <v>0.14310937185893055</v>
      </c>
      <c r="J2" s="1">
        <f>'Count-&gt;Actual Activity'!G2</f>
        <v>0.12664752751722166</v>
      </c>
      <c r="K2" s="1">
        <v>10</v>
      </c>
      <c r="L2" s="1">
        <v>0.02</v>
      </c>
      <c r="M2" s="1"/>
      <c r="N2" s="1"/>
      <c r="O2" s="1"/>
      <c r="P2" s="1"/>
      <c r="Q2">
        <f>I2/K2</f>
        <v>1.4310937185893055E-2</v>
      </c>
      <c r="R2">
        <f>SQRT((L2/K2)^2+(J2/I2)^2)*Q2</f>
        <v>1.2664785093871381E-2</v>
      </c>
      <c r="S2">
        <f>B2*Parameters!$B$6</f>
        <v>0</v>
      </c>
      <c r="T2" t="e">
        <f>SQRT((C2/B2)^2+(Parameters!$C$6/Parameters!$B$6)^2)*'Bottle Results'!S2</f>
        <v>#DIV/0!</v>
      </c>
      <c r="U2">
        <f t="shared" ref="U2:U19" si="0">(S2-Q2*G2)/E2</f>
        <v>-32.524857240666037</v>
      </c>
      <c r="W2" t="e">
        <f t="shared" ref="W2:W19" si="1">(S2-Q2*G2)/S2</f>
        <v>#DIV/0!</v>
      </c>
    </row>
    <row r="3" spans="1:23" x14ac:dyDescent="0.25">
      <c r="A3" t="s">
        <v>117</v>
      </c>
      <c r="B3">
        <v>0</v>
      </c>
      <c r="C3">
        <v>0</v>
      </c>
      <c r="D3" s="1">
        <v>6.99</v>
      </c>
      <c r="E3" s="1">
        <v>4.1000000000000002E-2</v>
      </c>
      <c r="F3" s="1">
        <v>1E-3</v>
      </c>
      <c r="G3" s="1">
        <v>100</v>
      </c>
      <c r="H3" s="1">
        <v>5</v>
      </c>
      <c r="I3" s="1">
        <f>'Count-&gt;Actual Activity'!F3</f>
        <v>0.13939898818578988</v>
      </c>
      <c r="J3" s="1">
        <f>'Count-&gt;Actual Activity'!G3</f>
        <v>0.12664756457584936</v>
      </c>
      <c r="K3" s="1">
        <v>10</v>
      </c>
      <c r="L3" s="1">
        <v>0.02</v>
      </c>
      <c r="M3" s="1"/>
      <c r="N3" s="1"/>
      <c r="O3" s="1"/>
      <c r="P3" s="1"/>
      <c r="Q3">
        <f t="shared" ref="Q3:Q19" si="2">I3/K3</f>
        <v>1.3939898818578988E-2</v>
      </c>
      <c r="R3">
        <f t="shared" ref="R3:R19" si="3">SQRT((L3/K3)^2+(J3/I3)^2)*Q3</f>
        <v>1.2664787144403795E-2</v>
      </c>
      <c r="S3">
        <f>B3*Parameters!$B$6</f>
        <v>0</v>
      </c>
      <c r="T3" t="e">
        <f>SQRT((C3/B3)^2+(Parameters!$C$6/Parameters!$B$6)^2)*'Bottle Results'!S3</f>
        <v>#DIV/0!</v>
      </c>
      <c r="U3">
        <f t="shared" si="0"/>
        <v>-33.999753216046315</v>
      </c>
      <c r="W3" t="e">
        <f t="shared" si="1"/>
        <v>#DIV/0!</v>
      </c>
    </row>
    <row r="4" spans="1:23" x14ac:dyDescent="0.25">
      <c r="A4" t="s">
        <v>118</v>
      </c>
      <c r="B4">
        <v>0</v>
      </c>
      <c r="C4">
        <v>0</v>
      </c>
      <c r="D4" s="1">
        <v>6.99</v>
      </c>
      <c r="E4" s="1">
        <v>4.7E-2</v>
      </c>
      <c r="F4" s="1">
        <v>1E-3</v>
      </c>
      <c r="G4" s="1">
        <v>100</v>
      </c>
      <c r="H4" s="1">
        <v>5</v>
      </c>
      <c r="I4" s="1">
        <f>'Count-&gt;Actual Activity'!F4</f>
        <v>0.14417512036079022</v>
      </c>
      <c r="J4" s="1">
        <f>'Count-&gt;Actual Activity'!G4</f>
        <v>0.12664751687292097</v>
      </c>
      <c r="K4" s="1">
        <v>10</v>
      </c>
      <c r="L4" s="1">
        <v>0.02</v>
      </c>
      <c r="M4" s="1"/>
      <c r="N4" s="1"/>
      <c r="O4" s="1"/>
      <c r="P4" s="1"/>
      <c r="Q4">
        <f t="shared" si="2"/>
        <v>1.4417512036079022E-2</v>
      </c>
      <c r="R4">
        <f t="shared" si="3"/>
        <v>1.2664784512946965E-2</v>
      </c>
      <c r="S4">
        <f>B4*Parameters!$B$6</f>
        <v>0</v>
      </c>
      <c r="T4" t="e">
        <f>SQRT((C4/B4)^2+(Parameters!$C$6/Parameters!$B$6)^2)*'Bottle Results'!S4</f>
        <v>#DIV/0!</v>
      </c>
      <c r="U4">
        <f t="shared" si="0"/>
        <v>-30.675557523572387</v>
      </c>
      <c r="W4" t="e">
        <f t="shared" si="1"/>
        <v>#DIV/0!</v>
      </c>
    </row>
    <row r="5" spans="1:23" x14ac:dyDescent="0.25">
      <c r="A5" t="s">
        <v>119</v>
      </c>
      <c r="B5" s="17">
        <v>6.9499999999999996E-3</v>
      </c>
      <c r="C5" s="17">
        <v>1.0000000000000001E-5</v>
      </c>
      <c r="D5" s="1">
        <v>6.95</v>
      </c>
      <c r="E5" s="1">
        <v>3.3000000000000002E-2</v>
      </c>
      <c r="F5" s="1">
        <v>1E-3</v>
      </c>
      <c r="G5" s="1">
        <v>100</v>
      </c>
      <c r="H5" s="1">
        <v>5</v>
      </c>
      <c r="I5" s="1">
        <f>'Count-&gt;Actual Activity'!F5</f>
        <v>0.50104297981683588</v>
      </c>
      <c r="J5" s="1">
        <f>'Count-&gt;Actual Activity'!G5</f>
        <v>0.12664395759655162</v>
      </c>
      <c r="K5" s="1">
        <v>10</v>
      </c>
      <c r="L5" s="1">
        <v>0.02</v>
      </c>
      <c r="M5" s="1"/>
      <c r="N5" s="1"/>
      <c r="O5" s="1"/>
      <c r="P5" s="1"/>
      <c r="Q5">
        <f t="shared" si="2"/>
        <v>5.0104297981683588E-2</v>
      </c>
      <c r="R5">
        <f t="shared" si="3"/>
        <v>1.2664792209897347E-2</v>
      </c>
      <c r="S5">
        <f>B5*Parameters!$B$6</f>
        <v>9.778649999999999</v>
      </c>
      <c r="T5">
        <f>SQRT((C5/B5)^2+(Parameters!$C$6/Parameters!$B$6)^2)*'Bottle Results'!S5</f>
        <v>0.43112964975747142</v>
      </c>
      <c r="U5">
        <f t="shared" si="0"/>
        <v>144.49152126762547</v>
      </c>
      <c r="W5">
        <f t="shared" si="1"/>
        <v>0.48761538676930261</v>
      </c>
    </row>
    <row r="6" spans="1:23" x14ac:dyDescent="0.25">
      <c r="A6" t="s">
        <v>120</v>
      </c>
      <c r="B6" s="17">
        <v>6.9499999999999996E-3</v>
      </c>
      <c r="C6" s="17">
        <v>1.0000000000000001E-5</v>
      </c>
      <c r="D6" s="1">
        <v>7.01</v>
      </c>
      <c r="E6" s="1">
        <v>4.7E-2</v>
      </c>
      <c r="F6" s="1">
        <v>1E-3</v>
      </c>
      <c r="G6" s="1">
        <v>100</v>
      </c>
      <c r="H6" s="1">
        <v>5</v>
      </c>
      <c r="I6" s="1">
        <f>'Count-&gt;Actual Activity'!F6</f>
        <v>0.5121346586695239</v>
      </c>
      <c r="J6" s="1">
        <f>'Count-&gt;Actual Activity'!G6</f>
        <v>0.12664384713134941</v>
      </c>
      <c r="K6" s="1">
        <v>10</v>
      </c>
      <c r="L6" s="1">
        <v>0.02</v>
      </c>
      <c r="M6" s="1"/>
      <c r="N6" s="1"/>
      <c r="O6" s="1"/>
      <c r="P6" s="1"/>
      <c r="Q6">
        <f t="shared" si="2"/>
        <v>5.1213465866952392E-2</v>
      </c>
      <c r="R6">
        <f t="shared" si="3"/>
        <v>1.2664798910311621E-2</v>
      </c>
      <c r="S6">
        <f>B6*Parameters!$B$6</f>
        <v>9.778649999999999</v>
      </c>
      <c r="T6">
        <f>SQRT((C6/B6)^2+(Parameters!$C$6/Parameters!$B$6)^2)*'Bottle Results'!S6</f>
        <v>0.43112964975747142</v>
      </c>
      <c r="U6">
        <f t="shared" si="0"/>
        <v>99.091561985207662</v>
      </c>
      <c r="W6">
        <f t="shared" si="1"/>
        <v>0.47627263613124105</v>
      </c>
    </row>
    <row r="7" spans="1:23" x14ac:dyDescent="0.25">
      <c r="A7" t="s">
        <v>121</v>
      </c>
      <c r="B7" s="17">
        <v>6.9499999999999996E-3</v>
      </c>
      <c r="C7" s="17">
        <v>1.0000000000000001E-5</v>
      </c>
      <c r="D7" s="1">
        <v>6.96</v>
      </c>
      <c r="E7" s="1">
        <v>3.6999999999999998E-2</v>
      </c>
      <c r="F7" s="1">
        <v>1E-3</v>
      </c>
      <c r="G7" s="1">
        <v>100</v>
      </c>
      <c r="H7" s="1">
        <v>5</v>
      </c>
      <c r="I7" s="1">
        <f>'Count-&gt;Actual Activity'!F7</f>
        <v>0.54383080855816424</v>
      </c>
      <c r="J7" s="1">
        <f>'Count-&gt;Actual Activity'!G7</f>
        <v>0.12664353151328325</v>
      </c>
      <c r="K7" s="1">
        <v>10</v>
      </c>
      <c r="L7" s="1">
        <v>0.02</v>
      </c>
      <c r="M7" s="1"/>
      <c r="N7" s="1"/>
      <c r="O7" s="1"/>
      <c r="P7" s="1"/>
      <c r="Q7">
        <f t="shared" si="2"/>
        <v>5.4383080855816425E-2</v>
      </c>
      <c r="R7">
        <f t="shared" si="3"/>
        <v>1.2664820204783531E-2</v>
      </c>
      <c r="S7">
        <f>B7*Parameters!$B$6</f>
        <v>9.778649999999999</v>
      </c>
      <c r="T7">
        <f>SQRT((C7/B7)^2+(Parameters!$C$6/Parameters!$B$6)^2)*'Bottle Results'!S7</f>
        <v>0.43112964975747142</v>
      </c>
      <c r="U7">
        <f t="shared" si="0"/>
        <v>117.30653822752316</v>
      </c>
      <c r="W7">
        <f t="shared" si="1"/>
        <v>0.44385901064240535</v>
      </c>
    </row>
    <row r="8" spans="1:23" ht="15.75" customHeight="1" x14ac:dyDescent="0.25">
      <c r="A8" t="s">
        <v>122</v>
      </c>
      <c r="B8" s="17">
        <v>3.4799999999999998E-2</v>
      </c>
      <c r="C8" s="17">
        <v>1E-4</v>
      </c>
      <c r="D8" s="1">
        <v>6.99</v>
      </c>
      <c r="E8" s="1">
        <v>3.5000000000000003E-2</v>
      </c>
      <c r="F8" s="1">
        <v>1E-3</v>
      </c>
      <c r="G8" s="1">
        <v>100</v>
      </c>
      <c r="H8" s="1">
        <v>5</v>
      </c>
      <c r="I8" s="1">
        <f>'Count-&gt;Actual Activity'!F8</f>
        <v>2.0797717605716186</v>
      </c>
      <c r="J8" s="1">
        <f>'Count-&gt;Actual Activity'!G8</f>
        <v>0.12662833123437872</v>
      </c>
      <c r="K8" s="1">
        <v>10</v>
      </c>
      <c r="L8" s="1">
        <v>0.02</v>
      </c>
      <c r="M8" s="1"/>
      <c r="N8" s="1"/>
      <c r="O8" s="1"/>
      <c r="P8" s="1"/>
      <c r="Q8">
        <f t="shared" si="2"/>
        <v>0.20797717605716187</v>
      </c>
      <c r="R8">
        <f t="shared" si="3"/>
        <v>1.266966300795243E-2</v>
      </c>
      <c r="S8">
        <f>B8*Parameters!$B$6</f>
        <v>48.9636</v>
      </c>
      <c r="T8">
        <f>SQRT((C8/B8)^2+(Parameters!$C$6/Parameters!$B$6)^2)*'Bottle Results'!S8</f>
        <v>2.1621827512955516</v>
      </c>
      <c r="U8">
        <f t="shared" si="0"/>
        <v>804.73949697953742</v>
      </c>
      <c r="W8">
        <f t="shared" si="1"/>
        <v>0.57524124848425795</v>
      </c>
    </row>
    <row r="9" spans="1:23" x14ac:dyDescent="0.25">
      <c r="A9" t="s">
        <v>123</v>
      </c>
      <c r="B9" s="17">
        <v>3.4799999999999998E-2</v>
      </c>
      <c r="C9" s="17">
        <v>1E-4</v>
      </c>
      <c r="D9" s="1">
        <v>7.01</v>
      </c>
      <c r="E9" s="1">
        <v>3.5000000000000003E-2</v>
      </c>
      <c r="F9" s="1">
        <v>1E-3</v>
      </c>
      <c r="G9" s="1">
        <v>100</v>
      </c>
      <c r="H9" s="1">
        <v>5</v>
      </c>
      <c r="I9" s="1">
        <f>'Count-&gt;Actual Activity'!F9</f>
        <v>2.0967842644346413</v>
      </c>
      <c r="J9" s="1">
        <f>'Count-&gt;Actual Activity'!G9</f>
        <v>0.12662816390379081</v>
      </c>
      <c r="K9" s="1">
        <v>10</v>
      </c>
      <c r="L9" s="1">
        <v>0.02</v>
      </c>
      <c r="M9" s="1"/>
      <c r="N9" s="1"/>
      <c r="O9" s="1"/>
      <c r="P9" s="1"/>
      <c r="Q9">
        <f t="shared" si="2"/>
        <v>0.20967842644346413</v>
      </c>
      <c r="R9">
        <f t="shared" si="3"/>
        <v>1.2669758447046901E-2</v>
      </c>
      <c r="S9">
        <f>B9*Parameters!$B$6</f>
        <v>48.9636</v>
      </c>
      <c r="T9">
        <f>SQRT((C9/B9)^2+(Parameters!$C$6/Parameters!$B$6)^2)*'Bottle Results'!S9</f>
        <v>2.1621827512955516</v>
      </c>
      <c r="U9">
        <f t="shared" si="0"/>
        <v>799.87878159010245</v>
      </c>
      <c r="W9">
        <f t="shared" si="1"/>
        <v>0.57176672784790306</v>
      </c>
    </row>
    <row r="10" spans="1:23" x14ac:dyDescent="0.25">
      <c r="A10" t="s">
        <v>124</v>
      </c>
      <c r="B10" s="17">
        <v>3.4799999999999998E-2</v>
      </c>
      <c r="C10" s="17">
        <v>1E-4</v>
      </c>
      <c r="D10" s="1">
        <v>6.95</v>
      </c>
      <c r="E10" s="1">
        <v>3.9E-2</v>
      </c>
      <c r="F10" s="1">
        <v>1E-3</v>
      </c>
      <c r="G10" s="1">
        <v>100</v>
      </c>
      <c r="H10" s="1">
        <v>5</v>
      </c>
      <c r="I10" s="1">
        <f>'Count-&gt;Actual Activity'!F10</f>
        <v>2.1175860963042643</v>
      </c>
      <c r="J10" s="1">
        <f>'Count-&gt;Actual Activity'!G10</f>
        <v>0.1266279593330791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0.21175860963042642</v>
      </c>
      <c r="R10">
        <f t="shared" si="3"/>
        <v>1.266987638785832E-2</v>
      </c>
      <c r="S10">
        <f>B10*Parameters!$B$6</f>
        <v>48.9636</v>
      </c>
      <c r="T10">
        <f>SQRT((C10/B10)^2+(Parameters!$C$6/Parameters!$B$6)^2)*'Bottle Results'!S10</f>
        <v>2.1621827512955516</v>
      </c>
      <c r="U10">
        <f t="shared" si="0"/>
        <v>712.50612915275281</v>
      </c>
      <c r="W10">
        <f t="shared" si="1"/>
        <v>0.56751830006284998</v>
      </c>
    </row>
    <row r="11" spans="1:23" x14ac:dyDescent="0.25">
      <c r="A11" t="s">
        <v>125</v>
      </c>
      <c r="B11" s="17">
        <v>6.9500000000000006E-2</v>
      </c>
      <c r="C11" s="17">
        <v>1E-4</v>
      </c>
      <c r="D11" s="1">
        <v>6.95</v>
      </c>
      <c r="E11" s="1">
        <v>3.5999999999999997E-2</v>
      </c>
      <c r="F11" s="1">
        <v>1E-3</v>
      </c>
      <c r="G11" s="1">
        <v>100</v>
      </c>
      <c r="H11" s="1">
        <v>5</v>
      </c>
      <c r="I11" s="1">
        <f>'Count-&gt;Actual Activity'!F11</f>
        <v>4.0169472874518677</v>
      </c>
      <c r="J11" s="1">
        <f>'Count-&gt;Actual Activity'!G11</f>
        <v>0.12660942299683015</v>
      </c>
      <c r="K11" s="1">
        <v>10</v>
      </c>
      <c r="L11" s="1">
        <v>0.02</v>
      </c>
      <c r="M11" s="1"/>
      <c r="N11" s="1"/>
      <c r="O11" s="1"/>
      <c r="P11" s="1"/>
      <c r="Q11">
        <f t="shared" si="2"/>
        <v>0.40169472874518675</v>
      </c>
      <c r="R11">
        <f t="shared" si="3"/>
        <v>1.2686405895142614E-2</v>
      </c>
      <c r="S11">
        <f>B11*Parameters!$B$6</f>
        <v>97.786500000000004</v>
      </c>
      <c r="T11">
        <f>SQRT((C11/B11)^2+(Parameters!$C$6/Parameters!$B$6)^2)*'Bottle Results'!S11</f>
        <v>4.3112964975747143</v>
      </c>
      <c r="U11">
        <f t="shared" si="0"/>
        <v>1600.4729757078148</v>
      </c>
      <c r="W11">
        <f t="shared" si="1"/>
        <v>0.58921248971464701</v>
      </c>
    </row>
    <row r="12" spans="1:23" x14ac:dyDescent="0.25">
      <c r="A12" t="s">
        <v>126</v>
      </c>
      <c r="B12" s="17">
        <v>6.9500000000000006E-2</v>
      </c>
      <c r="C12" s="17">
        <v>1E-4</v>
      </c>
      <c r="D12" s="1">
        <v>6.96</v>
      </c>
      <c r="E12" s="1">
        <v>4.2000000000000003E-2</v>
      </c>
      <c r="F12" s="1">
        <v>1E-3</v>
      </c>
      <c r="G12" s="1">
        <v>100</v>
      </c>
      <c r="H12" s="1">
        <v>5</v>
      </c>
      <c r="I12" s="1">
        <f>'Count-&gt;Actual Activity'!F12</f>
        <v>4.1193380879638708</v>
      </c>
      <c r="J12" s="1">
        <f>'Count-&gt;Actual Activity'!G12</f>
        <v>0.12660843174828001</v>
      </c>
      <c r="K12" s="1">
        <v>10</v>
      </c>
      <c r="L12" s="1">
        <v>0.02</v>
      </c>
      <c r="M12" s="1"/>
      <c r="N12" s="1"/>
      <c r="O12" s="1"/>
      <c r="P12" s="1"/>
      <c r="Q12">
        <f t="shared" si="2"/>
        <v>0.41193380879638708</v>
      </c>
      <c r="R12">
        <f t="shared" si="3"/>
        <v>1.2687620255544646E-2</v>
      </c>
      <c r="S12">
        <f>B12*Parameters!$B$6</f>
        <v>97.786500000000004</v>
      </c>
      <c r="T12">
        <f>SQRT((C12/B12)^2+(Parameters!$C$6/Parameters!$B$6)^2)*'Bottle Results'!S12</f>
        <v>4.3112964975747143</v>
      </c>
      <c r="U12">
        <f t="shared" si="0"/>
        <v>1347.4552171514592</v>
      </c>
      <c r="W12">
        <f t="shared" si="1"/>
        <v>0.57874163734627271</v>
      </c>
    </row>
    <row r="13" spans="1:23" x14ac:dyDescent="0.25">
      <c r="A13" t="s">
        <v>127</v>
      </c>
      <c r="B13" s="17">
        <v>6.9500000000000006E-2</v>
      </c>
      <c r="C13" s="17">
        <v>1E-4</v>
      </c>
      <c r="D13" s="1">
        <v>7.01</v>
      </c>
      <c r="E13" s="1">
        <v>3.3000000000000002E-2</v>
      </c>
      <c r="F13" s="1">
        <v>1E-3</v>
      </c>
      <c r="G13" s="1">
        <v>100</v>
      </c>
      <c r="H13" s="1">
        <v>5</v>
      </c>
      <c r="I13" s="1">
        <f>'Count-&gt;Actual Activity'!F13</f>
        <v>4.0899313237458825</v>
      </c>
      <c r="J13" s="1">
        <f>'Count-&gt;Actual Activity'!G13</f>
        <v>0.12660871635221232</v>
      </c>
      <c r="K13" s="1">
        <v>10</v>
      </c>
      <c r="L13" s="1">
        <v>0.02</v>
      </c>
      <c r="M13" s="1"/>
      <c r="N13" s="1"/>
      <c r="O13" s="1"/>
      <c r="P13" s="1"/>
      <c r="Q13">
        <f t="shared" si="2"/>
        <v>0.40899313237458823</v>
      </c>
      <c r="R13">
        <f t="shared" si="3"/>
        <v>1.2687268109915068E-2</v>
      </c>
      <c r="S13">
        <f>B13*Parameters!$B$6</f>
        <v>97.786500000000004</v>
      </c>
      <c r="T13">
        <f>SQRT((C13/B13)^2+(Parameters!$C$6/Parameters!$B$6)^2)*'Bottle Results'!S13</f>
        <v>4.3112964975747143</v>
      </c>
      <c r="U13">
        <f t="shared" si="0"/>
        <v>1723.8541443194297</v>
      </c>
      <c r="W13">
        <f t="shared" si="1"/>
        <v>0.58174887906348194</v>
      </c>
    </row>
    <row r="14" spans="1:23" x14ac:dyDescent="0.25">
      <c r="A14" t="s">
        <v>128</v>
      </c>
      <c r="B14" s="17">
        <v>0.17399999999999999</v>
      </c>
      <c r="C14" s="17">
        <v>1E-3</v>
      </c>
      <c r="D14" s="1">
        <v>6.99</v>
      </c>
      <c r="E14" s="1">
        <v>3.3000000000000002E-2</v>
      </c>
      <c r="F14" s="1">
        <v>1E-3</v>
      </c>
      <c r="G14" s="1">
        <v>100</v>
      </c>
      <c r="H14" s="1">
        <v>5</v>
      </c>
      <c r="I14" s="1">
        <f>'Count-&gt;Actual Activity'!F14</f>
        <v>9.3113884838569962</v>
      </c>
      <c r="J14" s="1">
        <f>'Count-&gt;Actual Activity'!G14</f>
        <v>0.12655924203597535</v>
      </c>
      <c r="K14" s="1">
        <v>10</v>
      </c>
      <c r="L14" s="1">
        <v>0.02</v>
      </c>
      <c r="M14" s="1"/>
      <c r="N14" s="1"/>
      <c r="O14" s="1"/>
      <c r="P14" s="1"/>
      <c r="Q14">
        <f t="shared" si="2"/>
        <v>0.9311388483856996</v>
      </c>
      <c r="R14">
        <f t="shared" si="3"/>
        <v>1.2792204488167709E-2</v>
      </c>
      <c r="S14">
        <f>B14*Parameters!$B$6</f>
        <v>244.81799999999998</v>
      </c>
      <c r="T14">
        <f>SQRT((C14/B14)^2+(Parameters!$C$6/Parameters!$B$6)^2)*'Bottle Results'!S14</f>
        <v>10.879365468629134</v>
      </c>
      <c r="U14">
        <f t="shared" si="0"/>
        <v>4597.0943988312129</v>
      </c>
      <c r="W14">
        <f t="shared" si="1"/>
        <v>0.61966078949027459</v>
      </c>
    </row>
    <row r="15" spans="1:23" x14ac:dyDescent="0.25">
      <c r="A15" t="s">
        <v>129</v>
      </c>
      <c r="B15" s="17">
        <v>0.17399999999999999</v>
      </c>
      <c r="C15" s="17">
        <v>1E-3</v>
      </c>
      <c r="D15" s="1">
        <v>7.02</v>
      </c>
      <c r="E15" s="1">
        <v>3.1E-2</v>
      </c>
      <c r="F15" s="1">
        <v>1E-3</v>
      </c>
      <c r="G15" s="1">
        <v>100</v>
      </c>
      <c r="H15" s="1">
        <v>5</v>
      </c>
      <c r="I15" s="1">
        <f>'Count-&gt;Actual Activity'!F15</f>
        <v>10.207643501754243</v>
      </c>
      <c r="J15" s="1">
        <f>'Count-&gt;Actual Activity'!G15</f>
        <v>0.12655096430569307</v>
      </c>
      <c r="K15" s="1">
        <v>10</v>
      </c>
      <c r="L15" s="1">
        <v>0.02</v>
      </c>
      <c r="M15" s="1"/>
      <c r="N15" s="1"/>
      <c r="O15" s="1"/>
      <c r="P15" s="1"/>
      <c r="Q15">
        <f t="shared" si="2"/>
        <v>1.0207643501754242</v>
      </c>
      <c r="R15">
        <f t="shared" si="3"/>
        <v>1.28187091823383E-2</v>
      </c>
      <c r="S15">
        <f>B15*Parameters!$B$6</f>
        <v>244.81799999999998</v>
      </c>
      <c r="T15">
        <f>SQRT((C15/B15)^2+(Parameters!$C$6/Parameters!$B$6)^2)*'Bottle Results'!S15</f>
        <v>10.879365468629134</v>
      </c>
      <c r="U15">
        <f t="shared" si="0"/>
        <v>4604.5666123373403</v>
      </c>
      <c r="W15">
        <f t="shared" si="1"/>
        <v>0.58305175674361187</v>
      </c>
    </row>
    <row r="16" spans="1:23" x14ac:dyDescent="0.25">
      <c r="A16" t="s">
        <v>130</v>
      </c>
      <c r="B16" s="17">
        <v>0.17399999999999999</v>
      </c>
      <c r="C16" s="17">
        <v>1E-3</v>
      </c>
      <c r="D16" s="1">
        <v>7.04</v>
      </c>
      <c r="E16" s="1">
        <v>4.4999999999999998E-2</v>
      </c>
      <c r="F16" s="1">
        <v>1E-3</v>
      </c>
      <c r="G16" s="1">
        <v>100</v>
      </c>
      <c r="H16" s="1">
        <v>5</v>
      </c>
      <c r="I16" s="1">
        <f>'Count-&gt;Actual Activity'!F16</f>
        <v>10.235550323636277</v>
      </c>
      <c r="J16" s="1">
        <f>'Count-&gt;Actual Activity'!G16</f>
        <v>0.12655070757001566</v>
      </c>
      <c r="K16" s="1">
        <v>10</v>
      </c>
      <c r="L16" s="1">
        <v>0.02</v>
      </c>
      <c r="M16" s="1"/>
      <c r="N16" s="1"/>
      <c r="O16" s="1"/>
      <c r="P16" s="1"/>
      <c r="Q16">
        <f t="shared" si="2"/>
        <v>1.0235550323636278</v>
      </c>
      <c r="R16">
        <f t="shared" si="3"/>
        <v>1.2819573919667683E-2</v>
      </c>
      <c r="S16">
        <f>B16*Parameters!$B$6</f>
        <v>244.81799999999998</v>
      </c>
      <c r="T16">
        <f>SQRT((C16/B16)^2+(Parameters!$C$6/Parameters!$B$6)^2)*'Bottle Results'!S16</f>
        <v>10.879365468629134</v>
      </c>
      <c r="U16">
        <f t="shared" si="0"/>
        <v>3165.83326141416</v>
      </c>
      <c r="W16">
        <f t="shared" si="1"/>
        <v>0.58191185600583784</v>
      </c>
    </row>
    <row r="17" spans="1:23" x14ac:dyDescent="0.25">
      <c r="A17" t="s">
        <v>131</v>
      </c>
      <c r="B17" s="17">
        <v>0.34799999999999998</v>
      </c>
      <c r="C17" s="17">
        <v>1E-3</v>
      </c>
      <c r="D17" s="1">
        <v>6.97</v>
      </c>
      <c r="E17" s="1">
        <v>4.1000000000000002E-2</v>
      </c>
      <c r="F17" s="1">
        <v>1E-3</v>
      </c>
      <c r="G17" s="1">
        <v>100</v>
      </c>
      <c r="H17" s="1">
        <v>5</v>
      </c>
      <c r="I17" s="1">
        <f>'Count-&gt;Actual Activity'!F17</f>
        <v>19.950045278920751</v>
      </c>
      <c r="J17" s="1">
        <f>'Count-&gt;Actual Activity'!G17</f>
        <v>0.12646504295278754</v>
      </c>
      <c r="K17" s="1">
        <v>10</v>
      </c>
      <c r="L17" s="1">
        <v>0.02</v>
      </c>
      <c r="Q17">
        <f t="shared" si="2"/>
        <v>1.9950045278920752</v>
      </c>
      <c r="R17">
        <f t="shared" si="3"/>
        <v>1.3261004605826196E-2</v>
      </c>
      <c r="S17">
        <f>B17*Parameters!$B$6</f>
        <v>489.63599999999997</v>
      </c>
      <c r="T17">
        <f>SQRT((C17/B17)^2+(Parameters!$C$6/Parameters!$B$6)^2)*'Bottle Results'!S17</f>
        <v>21.621827512955516</v>
      </c>
      <c r="U17">
        <f t="shared" si="0"/>
        <v>7076.4767612388396</v>
      </c>
      <c r="W17">
        <f t="shared" si="1"/>
        <v>0.59255354428757778</v>
      </c>
    </row>
    <row r="18" spans="1:23" x14ac:dyDescent="0.25">
      <c r="A18" t="s">
        <v>132</v>
      </c>
      <c r="B18" s="17">
        <v>0.34799999999999998</v>
      </c>
      <c r="C18" s="17">
        <v>1E-3</v>
      </c>
      <c r="D18" s="1">
        <v>7.02</v>
      </c>
      <c r="E18" s="1">
        <v>3.4000000000000002E-2</v>
      </c>
      <c r="F18" s="1">
        <v>1E-3</v>
      </c>
      <c r="G18" s="1">
        <v>100</v>
      </c>
      <c r="H18" s="1">
        <v>5</v>
      </c>
      <c r="I18" s="1">
        <f>'Count-&gt;Actual Activity'!F18</f>
        <v>19.702910042989512</v>
      </c>
      <c r="J18" s="1">
        <f>'Count-&gt;Actual Activity'!G18</f>
        <v>0.12646713056149872</v>
      </c>
      <c r="K18" s="1">
        <v>10</v>
      </c>
      <c r="L18" s="1">
        <v>0.02</v>
      </c>
      <c r="Q18">
        <f t="shared" si="2"/>
        <v>1.9702910042989512</v>
      </c>
      <c r="R18">
        <f t="shared" si="3"/>
        <v>1.3246416031933963E-2</v>
      </c>
      <c r="S18">
        <f>B18*Parameters!$B$6</f>
        <v>489.63599999999997</v>
      </c>
      <c r="T18">
        <f>SQRT((C18/B18)^2+(Parameters!$C$6/Parameters!$B$6)^2)*'Bottle Results'!S18</f>
        <v>21.621827512955516</v>
      </c>
      <c r="U18">
        <f t="shared" si="0"/>
        <v>8606.08528147367</v>
      </c>
      <c r="W18">
        <f t="shared" si="1"/>
        <v>0.59760086997301021</v>
      </c>
    </row>
    <row r="19" spans="1:23" x14ac:dyDescent="0.25">
      <c r="A19" t="s">
        <v>133</v>
      </c>
      <c r="B19" s="17">
        <v>0.34799999999999998</v>
      </c>
      <c r="C19" s="17">
        <v>1E-3</v>
      </c>
      <c r="D19" s="1">
        <v>6.96</v>
      </c>
      <c r="E19" s="1">
        <v>3.7999999999999999E-2</v>
      </c>
      <c r="F19" s="1">
        <v>1E-3</v>
      </c>
      <c r="G19" s="1">
        <v>100</v>
      </c>
      <c r="H19" s="1">
        <v>5</v>
      </c>
      <c r="I19" s="1">
        <f>'Count-&gt;Actual Activity'!F19</f>
        <v>19.669042923930416</v>
      </c>
      <c r="J19" s="1">
        <f>'Count-&gt;Actual Activity'!G19</f>
        <v>0.1264674170180855</v>
      </c>
      <c r="K19" s="1">
        <v>10</v>
      </c>
      <c r="L19" s="1">
        <v>0.02</v>
      </c>
      <c r="Q19">
        <f t="shared" si="2"/>
        <v>1.9669042923930415</v>
      </c>
      <c r="R19">
        <f t="shared" si="3"/>
        <v>1.3244429985997891E-2</v>
      </c>
      <c r="S19">
        <f>B19*Parameters!$B$6</f>
        <v>489.63599999999997</v>
      </c>
      <c r="T19">
        <f>SQRT((C19/B19)^2+(Parameters!$C$6/Parameters!$B$6)^2)*'Bottle Results'!S19</f>
        <v>21.621827512955516</v>
      </c>
      <c r="U19">
        <f t="shared" si="0"/>
        <v>7709.0939673867315</v>
      </c>
      <c r="W19">
        <f t="shared" si="1"/>
        <v>0.59829254948716148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3" sqref="B3:J7"/>
    </sheetView>
  </sheetViews>
  <sheetFormatPr defaultRowHeight="15" x14ac:dyDescent="0.25"/>
  <sheetData>
    <row r="1" spans="1:10" x14ac:dyDescent="0.25">
      <c r="A1" t="s">
        <v>15</v>
      </c>
      <c r="B1" t="s">
        <v>29</v>
      </c>
      <c r="C1" t="s">
        <v>134</v>
      </c>
      <c r="D1" t="s">
        <v>31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</row>
    <row r="2" spans="1:10" x14ac:dyDescent="0.25">
      <c r="A2">
        <v>0</v>
      </c>
      <c r="B2">
        <f>AVERAGE('Bottle Results'!Q2:Q4)</f>
        <v>1.4222782680183689E-2</v>
      </c>
      <c r="C2">
        <f>_xlfn.STDEV.S('Bottle Results'!Q2:Q4)</f>
        <v>2.5071300133884295E-4</v>
      </c>
      <c r="D2">
        <f>AVERAGE('Bottle Results'!U2:U4)</f>
        <v>-32.400055993428246</v>
      </c>
      <c r="E2">
        <f>_xlfn.STDEV.S('Bottle Results'!U2:U4)</f>
        <v>1.6656082264295036</v>
      </c>
      <c r="F2">
        <f>AVERAGE('Bottle Results'!S2:S4)</f>
        <v>0</v>
      </c>
      <c r="G2" t="e">
        <f>AVERAGE('Bottle Results'!W2:W4)</f>
        <v>#DIV/0!</v>
      </c>
      <c r="I2">
        <f>AVERAGE('Bottle Results'!D2:D4)</f>
        <v>6.9833333333333343</v>
      </c>
      <c r="J2">
        <f>_xlfn.STDEV.S('Bottle Results'!D2:D4)</f>
        <v>1.1547005383792781E-2</v>
      </c>
    </row>
    <row r="3" spans="1:10" x14ac:dyDescent="0.25">
      <c r="A3">
        <v>10</v>
      </c>
      <c r="B3">
        <f>AVERAGE('Bottle Results'!Q5:Q7)</f>
        <v>5.1900281568150797E-2</v>
      </c>
      <c r="C3">
        <f>_xlfn.STDEV.S('Bottle Results'!Q5:Q7)</f>
        <v>2.2205365515011485E-3</v>
      </c>
      <c r="D3">
        <f>AVERAGE('Bottle Results'!U5:U7)</f>
        <v>120.2965404934521</v>
      </c>
      <c r="E3">
        <f>_xlfn.STDEV.S('Bottle Results'!U5:U7)</f>
        <v>22.847191531433218</v>
      </c>
      <c r="F3">
        <f>AVERAGE('Bottle Results'!S5:S7)</f>
        <v>9.778649999999999</v>
      </c>
      <c r="G3">
        <f>AVERAGE('Bottle Results'!W5:W7)</f>
        <v>0.469249011180983</v>
      </c>
      <c r="H3">
        <f>_xlfn.STDEV.S('Bottle Results'!W5:W7)</f>
        <v>2.2708007255614518E-2</v>
      </c>
      <c r="I3">
        <f>AVERAGE('Bottle Results'!D5:D7)</f>
        <v>6.9733333333333336</v>
      </c>
      <c r="J3">
        <f>_xlfn.STDEV.S('Bottle Results'!D5:D7)</f>
        <v>3.2145502536643E-2</v>
      </c>
    </row>
    <row r="4" spans="1:10" x14ac:dyDescent="0.25">
      <c r="A4">
        <v>50</v>
      </c>
      <c r="B4">
        <f>AVERAGE('Bottle Results'!Q8:Q10)</f>
        <v>0.20980473737701746</v>
      </c>
      <c r="C4">
        <f>_xlfn.STDEV.S('Bottle Results'!Q8:Q10)</f>
        <v>1.893878508829014E-3</v>
      </c>
      <c r="D4">
        <f>AVERAGE('Bottle Results'!U8:U10)</f>
        <v>772.37480257413097</v>
      </c>
      <c r="E4">
        <f>_xlfn.STDEV.S('Bottle Results'!U8:U10)</f>
        <v>51.904722149829389</v>
      </c>
      <c r="F4">
        <f>AVERAGE('Bottle Results'!S8:S10)</f>
        <v>48.963600000000007</v>
      </c>
      <c r="G4">
        <f>AVERAGE('Bottle Results'!W8:W10)</f>
        <v>0.57150875879833707</v>
      </c>
      <c r="H4">
        <f>_xlfn.STDEV.S('Bottle Results'!W8:W10)</f>
        <v>3.8679315018278803E-3</v>
      </c>
      <c r="I4">
        <f>AVERAGE('Bottle Results'!D8:D10)</f>
        <v>6.9833333333333334</v>
      </c>
      <c r="J4">
        <f>_xlfn.STDEV.S('Bottle Results'!D8:D10)</f>
        <v>3.0550504633038766E-2</v>
      </c>
    </row>
    <row r="5" spans="1:10" x14ac:dyDescent="0.25">
      <c r="A5">
        <v>100</v>
      </c>
      <c r="B5">
        <f>AVERAGE('Bottle Results'!Q11:Q13)</f>
        <v>0.40754055663872069</v>
      </c>
      <c r="C5">
        <f>_xlfn.STDEV.S('Bottle Results'!Q11:Q13)</f>
        <v>5.2718281719955091E-3</v>
      </c>
      <c r="D5">
        <f>AVERAGE('Bottle Results'!U11:U13)</f>
        <v>1557.2607790595678</v>
      </c>
      <c r="E5">
        <f>_xlfn.STDEV.S('Bottle Results'!U11:U13)</f>
        <v>191.88410186275289</v>
      </c>
      <c r="F5">
        <f>AVERAGE('Bottle Results'!S11:S13)</f>
        <v>97.786500000000004</v>
      </c>
      <c r="G5">
        <f>AVERAGE('Bottle Results'!W11:W13)</f>
        <v>0.58323433537480052</v>
      </c>
      <c r="H5">
        <f>_xlfn.STDEV.S('Bottle Results'!W11:W13)</f>
        <v>5.3911615325178009E-3</v>
      </c>
      <c r="I5">
        <f>AVERAGE('Bottle Results'!D11:D13)</f>
        <v>6.9733333333333336</v>
      </c>
      <c r="J5">
        <f>_xlfn.STDEV.S('Bottle Results'!D3:D11)</f>
        <v>2.5385910352879595E-2</v>
      </c>
    </row>
    <row r="6" spans="1:10" x14ac:dyDescent="0.25">
      <c r="A6">
        <v>250</v>
      </c>
      <c r="B6">
        <f>AVERAGE('Bottle Results'!Q14:Q16)</f>
        <v>0.99181941030825049</v>
      </c>
      <c r="C6">
        <f>_xlfn.STDEV.S('Bottle Results'!Q14:Q16)</f>
        <v>5.2569429549846669E-2</v>
      </c>
      <c r="D6">
        <f>AVERAGE('Bottle Results'!U14:U16)</f>
        <v>4122.4980908609041</v>
      </c>
      <c r="E6">
        <f>_xlfn.STDEV.S('Bottle Results'!U14:U16)</f>
        <v>828.50446916051305</v>
      </c>
      <c r="F6">
        <f>AVERAGE('Bottle Results'!S14:S16)</f>
        <v>244.81799999999998</v>
      </c>
      <c r="G6">
        <f>AVERAGE('Bottle Results'!W14:W16)</f>
        <v>0.59487480074657484</v>
      </c>
      <c r="H6">
        <f>_xlfn.STDEV.S('Bottle Results'!W14:W16)</f>
        <v>2.1472861288731531E-2</v>
      </c>
      <c r="I6">
        <f>AVERAGE('Bottle Results'!D14:D16)</f>
        <v>7.0166666666666666</v>
      </c>
      <c r="J6">
        <f>_xlfn.STDEV.S('Bottle Results'!D14:D16)</f>
        <v>2.5166114784235707E-2</v>
      </c>
    </row>
    <row r="7" spans="1:10" x14ac:dyDescent="0.25">
      <c r="A7">
        <v>500</v>
      </c>
      <c r="B7">
        <f>AVERAGE('Bottle Results'!Q17:Q19)</f>
        <v>1.9773999415280228</v>
      </c>
      <c r="C7">
        <f>_xlfn.STDEV.S('Bottle Results'!Q17:Q19)</f>
        <v>1.5339770212439482E-2</v>
      </c>
      <c r="D7">
        <f>AVERAGE('Bottle Results'!U17:U19)</f>
        <v>7797.2186700330813</v>
      </c>
      <c r="E7">
        <f>_xlfn.STDEV.S('Bottle Results'!U17:U19)</f>
        <v>768.60264682482546</v>
      </c>
      <c r="F7">
        <f>AVERAGE('Bottle Results'!S17:S19)</f>
        <v>489.63599999999997</v>
      </c>
      <c r="G7">
        <f>AVERAGE('Bottle Results'!W17:W19)</f>
        <v>0.59614898791591653</v>
      </c>
      <c r="H7">
        <f>_xlfn.STDEV.S('Bottle Results'!W17:W19)</f>
        <v>3.1328926411537312E-3</v>
      </c>
      <c r="I7">
        <f>AVERAGE('Bottle Results'!D17:D19)</f>
        <v>6.9833333333333334</v>
      </c>
      <c r="J7">
        <f>_xlfn.STDEV.S('Bottle Results'!D17:D19)</f>
        <v>3.2145502536643007E-2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2017-04-19T17:38:38Z</dcterms:modified>
</cp:coreProperties>
</file>