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7\"/>
    </mc:Choice>
  </mc:AlternateContent>
  <bookViews>
    <workbookView xWindow="0" yWindow="0" windowWidth="7470" windowHeight="12285" activeTab="3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/>
  <c r="F10" i="2"/>
  <c r="G10" i="2" s="1"/>
  <c r="F11" i="2"/>
  <c r="G11" i="2" s="1"/>
  <c r="F12" i="2"/>
  <c r="G12" i="2" s="1"/>
  <c r="F13" i="2"/>
  <c r="G13" i="2" s="1"/>
  <c r="F14" i="2"/>
  <c r="G14" i="2"/>
  <c r="F15" i="2"/>
  <c r="G15" i="2" s="1"/>
  <c r="F16" i="2"/>
  <c r="G16" i="2" s="1"/>
  <c r="F17" i="2"/>
  <c r="G17" i="2" s="1"/>
  <c r="F18" i="2"/>
  <c r="G18" i="2" s="1"/>
  <c r="F19" i="2"/>
  <c r="G19" i="2" s="1"/>
  <c r="F2" i="2"/>
  <c r="G2" i="2" s="1"/>
  <c r="L10" i="7"/>
  <c r="K9" i="7"/>
  <c r="G9" i="7"/>
  <c r="D9" i="7"/>
  <c r="L9" i="7" s="1"/>
  <c r="C9" i="7"/>
  <c r="E9" i="7" s="1"/>
  <c r="K8" i="7"/>
  <c r="I8" i="7"/>
  <c r="H8" i="7"/>
  <c r="E8" i="7"/>
  <c r="D8" i="7"/>
  <c r="L8" i="7" s="1"/>
  <c r="L7" i="7"/>
  <c r="K7" i="7"/>
  <c r="I7" i="7"/>
  <c r="E7" i="7"/>
  <c r="D7" i="7"/>
  <c r="K6" i="7"/>
  <c r="H6" i="7"/>
  <c r="I6" i="7" s="1"/>
  <c r="E6" i="7"/>
  <c r="D6" i="7"/>
  <c r="L6" i="7" s="1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8" i="7" l="1"/>
  <c r="J5" i="7"/>
  <c r="J6" i="7"/>
  <c r="J7" i="7"/>
  <c r="J3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R8" i="5" s="1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4" i="5" l="1"/>
  <c r="R14" i="5"/>
  <c r="R18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H5" i="8" l="1"/>
  <c r="G3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<sst xmlns="http://schemas.openxmlformats.org/spreadsheetml/2006/main" count="374" uniqueCount="147">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</sst>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General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5392"/>
        <c:axId val="91384608"/>
      </c:scatterChart>
      <c:valAx>
        <c:axId val="9138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84608"/>
        <c:crosses val="autoZero"/>
        <c:crossBetween val="midCat"/>
      </c:valAx>
      <c:valAx>
        <c:axId val="9138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8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141</v>
      </c>
    </row>
    <row r="5" spans="1:5" x14ac:dyDescent="0.25">
      <c r="A5" t="s">
        <v>22</v>
      </c>
      <c r="B5" t="s">
        <v>142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C92" sqref="C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42502.436805555553</v>
      </c>
      <c r="B2" t="s">
        <v>116</v>
      </c>
      <c r="C2">
        <v>75.7</v>
      </c>
      <c r="D2">
        <v>7.27</v>
      </c>
      <c r="E2">
        <v>0.21</v>
      </c>
      <c r="F2">
        <v>393.83</v>
      </c>
    </row>
    <row r="3" spans="1:6" x14ac:dyDescent="0.25">
      <c r="A3" s="18">
        <v>42502.436805555553</v>
      </c>
      <c r="B3" t="s">
        <v>117</v>
      </c>
      <c r="C3">
        <v>71.099999999999994</v>
      </c>
      <c r="D3">
        <v>7.5</v>
      </c>
      <c r="E3">
        <v>0.25</v>
      </c>
      <c r="F3">
        <v>404.47</v>
      </c>
    </row>
    <row r="4" spans="1:6" x14ac:dyDescent="0.25">
      <c r="A4" s="18">
        <v>42502.436805497688</v>
      </c>
      <c r="B4" t="s">
        <v>118</v>
      </c>
      <c r="C4">
        <v>78.599999999999994</v>
      </c>
      <c r="D4">
        <v>7.13</v>
      </c>
      <c r="E4">
        <v>0.19</v>
      </c>
      <c r="F4">
        <v>415.11</v>
      </c>
    </row>
    <row r="5" spans="1:6" x14ac:dyDescent="0.25">
      <c r="A5" s="18">
        <v>42502.436805497688</v>
      </c>
      <c r="B5" t="s">
        <v>119</v>
      </c>
      <c r="C5">
        <v>259.3</v>
      </c>
      <c r="D5">
        <v>3.93</v>
      </c>
      <c r="E5">
        <v>7.0000000000000007E-2</v>
      </c>
      <c r="F5">
        <v>425.75</v>
      </c>
    </row>
    <row r="6" spans="1:6" x14ac:dyDescent="0.25">
      <c r="A6" s="18">
        <v>42502.436805497688</v>
      </c>
      <c r="B6" t="s">
        <v>120</v>
      </c>
      <c r="C6">
        <v>262.89999999999998</v>
      </c>
      <c r="D6">
        <v>3.9</v>
      </c>
      <c r="E6">
        <v>7.0000000000000007E-2</v>
      </c>
      <c r="F6">
        <v>436.4</v>
      </c>
    </row>
    <row r="7" spans="1:6" x14ac:dyDescent="0.25">
      <c r="A7" s="18">
        <v>42502.436805497688</v>
      </c>
      <c r="B7" t="s">
        <v>121</v>
      </c>
      <c r="C7">
        <v>277.60000000000002</v>
      </c>
      <c r="D7">
        <v>3.8</v>
      </c>
      <c r="E7">
        <v>7.0000000000000007E-2</v>
      </c>
      <c r="F7">
        <v>447.04</v>
      </c>
    </row>
    <row r="8" spans="1:6" x14ac:dyDescent="0.25">
      <c r="A8" s="18">
        <v>42502.436805497688</v>
      </c>
      <c r="B8" t="s">
        <v>122</v>
      </c>
      <c r="C8">
        <v>1057.0999999999999</v>
      </c>
      <c r="D8">
        <v>1.95</v>
      </c>
      <c r="E8">
        <v>0.02</v>
      </c>
      <c r="F8">
        <v>457.66</v>
      </c>
    </row>
    <row r="9" spans="1:6" x14ac:dyDescent="0.25">
      <c r="A9" s="18">
        <v>42502.436805497688</v>
      </c>
      <c r="B9" t="s">
        <v>123</v>
      </c>
      <c r="C9">
        <v>1068.9000000000001</v>
      </c>
      <c r="D9">
        <v>1.93</v>
      </c>
      <c r="E9">
        <v>0.02</v>
      </c>
      <c r="F9">
        <v>468.32</v>
      </c>
    </row>
    <row r="10" spans="1:6" x14ac:dyDescent="0.25">
      <c r="A10" s="18">
        <v>42502.436805497688</v>
      </c>
      <c r="B10" t="s">
        <v>124</v>
      </c>
      <c r="C10">
        <v>1068.8</v>
      </c>
      <c r="D10">
        <v>1.93</v>
      </c>
      <c r="E10">
        <v>0.01</v>
      </c>
      <c r="F10">
        <v>478.95</v>
      </c>
    </row>
    <row r="11" spans="1:6" x14ac:dyDescent="0.25">
      <c r="A11" s="18">
        <v>42502.436805497688</v>
      </c>
      <c r="B11" t="s">
        <v>125</v>
      </c>
      <c r="C11">
        <v>2021.1</v>
      </c>
      <c r="D11">
        <v>1.41</v>
      </c>
      <c r="E11">
        <v>0.01</v>
      </c>
      <c r="F11">
        <v>489.61</v>
      </c>
    </row>
    <row r="12" spans="1:6" x14ac:dyDescent="0.25">
      <c r="A12" s="18">
        <v>42502.436805497688</v>
      </c>
      <c r="B12" t="s">
        <v>126</v>
      </c>
      <c r="C12">
        <v>2113</v>
      </c>
      <c r="D12">
        <v>1.38</v>
      </c>
      <c r="E12">
        <v>0.01</v>
      </c>
      <c r="F12">
        <v>500.24</v>
      </c>
    </row>
    <row r="13" spans="1:6" x14ac:dyDescent="0.25">
      <c r="A13" s="18">
        <v>42502.436805497688</v>
      </c>
      <c r="B13" t="s">
        <v>127</v>
      </c>
      <c r="C13">
        <v>2099.9</v>
      </c>
      <c r="D13">
        <v>1.38</v>
      </c>
      <c r="E13">
        <v>0.01</v>
      </c>
      <c r="F13">
        <v>510.89</v>
      </c>
    </row>
    <row r="14" spans="1:6" x14ac:dyDescent="0.25">
      <c r="A14" s="18">
        <v>42502.436805497688</v>
      </c>
      <c r="B14" t="s">
        <v>128</v>
      </c>
      <c r="C14">
        <v>4777.3999999999996</v>
      </c>
      <c r="D14">
        <v>0.92</v>
      </c>
      <c r="E14">
        <v>0</v>
      </c>
      <c r="F14">
        <v>521.65</v>
      </c>
    </row>
    <row r="15" spans="1:6" x14ac:dyDescent="0.25">
      <c r="A15" s="18">
        <v>42502.436805497688</v>
      </c>
      <c r="B15" t="s">
        <v>129</v>
      </c>
      <c r="C15">
        <v>5286.9</v>
      </c>
      <c r="D15">
        <v>0.87</v>
      </c>
      <c r="E15">
        <v>0</v>
      </c>
      <c r="F15">
        <v>532.29999999999995</v>
      </c>
    </row>
    <row r="16" spans="1:6" x14ac:dyDescent="0.25">
      <c r="A16" s="18">
        <v>42502.436805497688</v>
      </c>
      <c r="B16" t="s">
        <v>130</v>
      </c>
      <c r="C16">
        <v>5220.2</v>
      </c>
      <c r="D16">
        <v>0.88</v>
      </c>
      <c r="E16">
        <v>0</v>
      </c>
      <c r="F16">
        <v>542.95000000000005</v>
      </c>
    </row>
    <row r="17" spans="1:6" x14ac:dyDescent="0.25">
      <c r="A17" s="18">
        <v>42502.436805497688</v>
      </c>
      <c r="B17" t="s">
        <v>131</v>
      </c>
      <c r="C17">
        <v>10177.6</v>
      </c>
      <c r="D17">
        <v>0.63</v>
      </c>
      <c r="E17">
        <v>0</v>
      </c>
      <c r="F17">
        <v>553.62</v>
      </c>
    </row>
    <row r="18" spans="1:6" x14ac:dyDescent="0.25">
      <c r="A18" s="18">
        <v>42502.436805497688</v>
      </c>
      <c r="B18" t="s">
        <v>132</v>
      </c>
      <c r="C18">
        <v>10041.799999999999</v>
      </c>
      <c r="D18">
        <v>0.63</v>
      </c>
      <c r="E18">
        <v>0</v>
      </c>
      <c r="F18">
        <v>564.29999999999995</v>
      </c>
    </row>
    <row r="19" spans="1:6" x14ac:dyDescent="0.25">
      <c r="A19" s="18">
        <v>42502.436805497688</v>
      </c>
      <c r="B19" t="s">
        <v>133</v>
      </c>
      <c r="C19">
        <v>10039.1</v>
      </c>
      <c r="D19">
        <v>0.63</v>
      </c>
      <c r="E19">
        <v>0</v>
      </c>
      <c r="F19">
        <v>574.97</v>
      </c>
    </row>
    <row r="20" spans="1:6" x14ac:dyDescent="0.25">
      <c r="A20" s="18">
        <v>42505.584722222222</v>
      </c>
      <c r="B20" t="s">
        <v>116</v>
      </c>
      <c r="C20">
        <v>75.099999999999994</v>
      </c>
      <c r="D20">
        <v>7.3</v>
      </c>
      <c r="E20">
        <v>0.12</v>
      </c>
      <c r="F20">
        <v>393.77</v>
      </c>
    </row>
    <row r="21" spans="1:6" x14ac:dyDescent="0.25">
      <c r="A21" s="18">
        <v>42505.584722222222</v>
      </c>
      <c r="B21" t="s">
        <v>117</v>
      </c>
      <c r="C21">
        <v>77.400000000000006</v>
      </c>
      <c r="D21">
        <v>7.19</v>
      </c>
      <c r="E21">
        <v>0.11</v>
      </c>
      <c r="F21">
        <v>404.39</v>
      </c>
    </row>
    <row r="22" spans="1:6" x14ac:dyDescent="0.25">
      <c r="A22" s="18">
        <v>42505.584722164349</v>
      </c>
      <c r="B22" t="s">
        <v>118</v>
      </c>
      <c r="C22">
        <v>70.900000000000006</v>
      </c>
      <c r="D22">
        <v>7.51</v>
      </c>
      <c r="E22">
        <v>0.15</v>
      </c>
      <c r="F22">
        <v>415.03</v>
      </c>
    </row>
    <row r="23" spans="1:6" x14ac:dyDescent="0.25">
      <c r="A23" s="18">
        <v>42505.584722164349</v>
      </c>
      <c r="B23" t="s">
        <v>119</v>
      </c>
      <c r="C23">
        <v>259.2</v>
      </c>
      <c r="D23">
        <v>3.93</v>
      </c>
      <c r="E23">
        <v>0.03</v>
      </c>
      <c r="F23">
        <v>425.65</v>
      </c>
    </row>
    <row r="24" spans="1:6" x14ac:dyDescent="0.25">
      <c r="A24" s="18">
        <v>42505.584722164349</v>
      </c>
      <c r="B24" t="s">
        <v>120</v>
      </c>
      <c r="C24">
        <v>257.60000000000002</v>
      </c>
      <c r="D24">
        <v>3.94</v>
      </c>
      <c r="E24">
        <v>0.03</v>
      </c>
      <c r="F24">
        <v>436.28</v>
      </c>
    </row>
    <row r="25" spans="1:6" x14ac:dyDescent="0.25">
      <c r="A25" s="18">
        <v>42505.584722164349</v>
      </c>
      <c r="B25" t="s">
        <v>121</v>
      </c>
      <c r="C25">
        <v>273.8</v>
      </c>
      <c r="D25">
        <v>3.82</v>
      </c>
      <c r="E25">
        <v>0.09</v>
      </c>
      <c r="F25">
        <v>446.92</v>
      </c>
    </row>
    <row r="26" spans="1:6" x14ac:dyDescent="0.25">
      <c r="A26" s="18">
        <v>42505.584722164349</v>
      </c>
      <c r="B26" t="s">
        <v>122</v>
      </c>
      <c r="C26">
        <v>1041.4000000000001</v>
      </c>
      <c r="D26">
        <v>1.96</v>
      </c>
      <c r="E26">
        <v>0.01</v>
      </c>
      <c r="F26">
        <v>457.56</v>
      </c>
    </row>
    <row r="27" spans="1:6" x14ac:dyDescent="0.25">
      <c r="A27" s="18">
        <v>42505.584722164349</v>
      </c>
      <c r="B27" t="s">
        <v>123</v>
      </c>
      <c r="C27">
        <v>1064.5999999999999</v>
      </c>
      <c r="D27">
        <v>1.94</v>
      </c>
      <c r="E27">
        <v>0.01</v>
      </c>
      <c r="F27">
        <v>468.2</v>
      </c>
    </row>
    <row r="28" spans="1:6" x14ac:dyDescent="0.25">
      <c r="A28" s="18">
        <v>42505.584722164349</v>
      </c>
      <c r="B28" t="s">
        <v>124</v>
      </c>
      <c r="C28">
        <v>1065.8</v>
      </c>
      <c r="D28">
        <v>1.94</v>
      </c>
      <c r="E28">
        <v>0.01</v>
      </c>
      <c r="F28">
        <v>478.81</v>
      </c>
    </row>
    <row r="29" spans="1:6" x14ac:dyDescent="0.25">
      <c r="A29" s="18">
        <v>42505.584722164349</v>
      </c>
      <c r="B29" t="s">
        <v>125</v>
      </c>
      <c r="C29">
        <v>2048.3000000000002</v>
      </c>
      <c r="D29">
        <v>1.4</v>
      </c>
      <c r="E29">
        <v>0</v>
      </c>
      <c r="F29">
        <v>489.45</v>
      </c>
    </row>
    <row r="30" spans="1:6" x14ac:dyDescent="0.25">
      <c r="A30" s="18">
        <v>42505.584722164349</v>
      </c>
      <c r="B30" t="s">
        <v>126</v>
      </c>
      <c r="C30">
        <v>2122.1999999999998</v>
      </c>
      <c r="D30">
        <v>1.37</v>
      </c>
      <c r="E30">
        <v>0</v>
      </c>
      <c r="F30">
        <v>500.08</v>
      </c>
    </row>
    <row r="31" spans="1:6" x14ac:dyDescent="0.25">
      <c r="A31" s="18">
        <v>42505.584722164349</v>
      </c>
      <c r="B31" t="s">
        <v>127</v>
      </c>
      <c r="C31">
        <v>2073.5</v>
      </c>
      <c r="D31">
        <v>1.39</v>
      </c>
      <c r="E31">
        <v>0.02</v>
      </c>
      <c r="F31">
        <v>510.73</v>
      </c>
    </row>
    <row r="32" spans="1:6" x14ac:dyDescent="0.25">
      <c r="A32" s="18">
        <v>42505.584722164349</v>
      </c>
      <c r="B32" t="s">
        <v>128</v>
      </c>
      <c r="C32">
        <v>4746.3999999999996</v>
      </c>
      <c r="D32">
        <v>0.92</v>
      </c>
      <c r="E32">
        <v>0.01</v>
      </c>
      <c r="F32">
        <v>521.5</v>
      </c>
    </row>
    <row r="33" spans="1:6" x14ac:dyDescent="0.25">
      <c r="A33" s="18">
        <v>42505.584722164349</v>
      </c>
      <c r="B33" t="s">
        <v>129</v>
      </c>
      <c r="C33">
        <v>5181.2</v>
      </c>
      <c r="D33">
        <v>0.88</v>
      </c>
      <c r="E33">
        <v>0</v>
      </c>
      <c r="F33">
        <v>532.14</v>
      </c>
    </row>
    <row r="34" spans="1:6" x14ac:dyDescent="0.25">
      <c r="A34" s="18">
        <v>42505.584722164349</v>
      </c>
      <c r="B34" t="s">
        <v>130</v>
      </c>
      <c r="C34">
        <v>5177.1000000000004</v>
      </c>
      <c r="D34">
        <v>0.88</v>
      </c>
      <c r="E34">
        <v>0</v>
      </c>
      <c r="F34">
        <v>542.79</v>
      </c>
    </row>
    <row r="35" spans="1:6" x14ac:dyDescent="0.25">
      <c r="A35" s="18">
        <v>42505.584722164349</v>
      </c>
      <c r="B35" t="s">
        <v>131</v>
      </c>
      <c r="C35">
        <v>9997.7999999999993</v>
      </c>
      <c r="D35">
        <v>0.63</v>
      </c>
      <c r="E35">
        <v>0</v>
      </c>
      <c r="F35">
        <v>553.46</v>
      </c>
    </row>
    <row r="36" spans="1:6" x14ac:dyDescent="0.25">
      <c r="A36" s="18">
        <v>42505.584722164349</v>
      </c>
      <c r="B36" t="s">
        <v>132</v>
      </c>
      <c r="C36">
        <v>9897.2000000000007</v>
      </c>
      <c r="D36">
        <v>0.64</v>
      </c>
      <c r="E36">
        <v>0</v>
      </c>
      <c r="F36">
        <v>564.13</v>
      </c>
    </row>
    <row r="37" spans="1:6" x14ac:dyDescent="0.25">
      <c r="A37" s="18">
        <v>42505.584722164349</v>
      </c>
      <c r="B37" t="s">
        <v>133</v>
      </c>
      <c r="C37">
        <v>9970.2999999999993</v>
      </c>
      <c r="D37">
        <v>0.63</v>
      </c>
      <c r="E37">
        <v>0</v>
      </c>
      <c r="F37">
        <v>574.80999999999995</v>
      </c>
    </row>
    <row r="38" spans="1:6" x14ac:dyDescent="0.25">
      <c r="A38" s="18">
        <v>42506.541666666664</v>
      </c>
      <c r="B38" t="s">
        <v>116</v>
      </c>
      <c r="C38">
        <v>75.2</v>
      </c>
      <c r="D38">
        <v>7.29</v>
      </c>
      <c r="E38">
        <v>0.12</v>
      </c>
      <c r="F38">
        <v>393.85</v>
      </c>
    </row>
    <row r="39" spans="1:6" x14ac:dyDescent="0.25">
      <c r="A39" s="18">
        <v>42506.541666666664</v>
      </c>
      <c r="B39" t="s">
        <v>117</v>
      </c>
      <c r="C39">
        <v>72.8</v>
      </c>
      <c r="D39">
        <v>7.41</v>
      </c>
      <c r="E39">
        <v>0.16</v>
      </c>
      <c r="F39">
        <v>404.48</v>
      </c>
    </row>
    <row r="40" spans="1:6" x14ac:dyDescent="0.25">
      <c r="A40" s="18">
        <v>42506.541666666664</v>
      </c>
      <c r="B40" t="s">
        <v>118</v>
      </c>
      <c r="C40">
        <v>76.2</v>
      </c>
      <c r="D40">
        <v>7.25</v>
      </c>
      <c r="E40">
        <v>0.17</v>
      </c>
      <c r="F40">
        <v>415.11</v>
      </c>
    </row>
    <row r="41" spans="1:6" x14ac:dyDescent="0.25">
      <c r="A41" s="18">
        <v>42506.541666666664</v>
      </c>
      <c r="B41" t="s">
        <v>119</v>
      </c>
      <c r="C41">
        <v>249.1</v>
      </c>
      <c r="D41">
        <v>4.01</v>
      </c>
      <c r="E41">
        <v>0.04</v>
      </c>
      <c r="F41">
        <v>425.75</v>
      </c>
    </row>
    <row r="42" spans="1:6" x14ac:dyDescent="0.25">
      <c r="A42" s="18">
        <v>42506.541666666664</v>
      </c>
      <c r="B42" t="s">
        <v>120</v>
      </c>
      <c r="C42">
        <v>259.5</v>
      </c>
      <c r="D42">
        <v>3.93</v>
      </c>
      <c r="E42">
        <v>0.04</v>
      </c>
      <c r="F42">
        <v>436.38</v>
      </c>
    </row>
    <row r="43" spans="1:6" x14ac:dyDescent="0.25">
      <c r="A43" s="18">
        <v>42506.541666666664</v>
      </c>
      <c r="B43" t="s">
        <v>121</v>
      </c>
      <c r="C43">
        <v>274.8</v>
      </c>
      <c r="D43">
        <v>3.82</v>
      </c>
      <c r="E43">
        <v>0.09</v>
      </c>
      <c r="F43">
        <v>447.02</v>
      </c>
    </row>
    <row r="44" spans="1:6" x14ac:dyDescent="0.25">
      <c r="A44" s="18">
        <v>42506.541666666664</v>
      </c>
      <c r="B44" t="s">
        <v>122</v>
      </c>
      <c r="C44">
        <v>1056.7</v>
      </c>
      <c r="D44">
        <v>1.95</v>
      </c>
      <c r="E44">
        <v>0.01</v>
      </c>
      <c r="F44">
        <v>457.66</v>
      </c>
    </row>
    <row r="45" spans="1:6" x14ac:dyDescent="0.25">
      <c r="A45" s="18">
        <v>42506.541666666664</v>
      </c>
      <c r="B45" t="s">
        <v>123</v>
      </c>
      <c r="C45">
        <v>1070</v>
      </c>
      <c r="D45">
        <v>1.93</v>
      </c>
      <c r="E45">
        <v>0.01</v>
      </c>
      <c r="F45">
        <v>468.29</v>
      </c>
    </row>
    <row r="46" spans="1:6" x14ac:dyDescent="0.25">
      <c r="A46" s="18">
        <v>42506.541666666664</v>
      </c>
      <c r="B46" t="s">
        <v>124</v>
      </c>
      <c r="C46">
        <v>1061.7</v>
      </c>
      <c r="D46">
        <v>1.94</v>
      </c>
      <c r="E46">
        <v>0.01</v>
      </c>
      <c r="F46">
        <v>478.91</v>
      </c>
    </row>
    <row r="47" spans="1:6" x14ac:dyDescent="0.25">
      <c r="A47" s="18">
        <v>42506.541666666664</v>
      </c>
      <c r="B47" t="s">
        <v>125</v>
      </c>
      <c r="C47">
        <v>2018</v>
      </c>
      <c r="D47">
        <v>1.41</v>
      </c>
      <c r="E47">
        <v>0</v>
      </c>
      <c r="F47">
        <v>489.55</v>
      </c>
    </row>
    <row r="48" spans="1:6" x14ac:dyDescent="0.25">
      <c r="A48" s="18">
        <v>42506.541666666664</v>
      </c>
      <c r="B48" t="s">
        <v>126</v>
      </c>
      <c r="C48">
        <v>2068.1</v>
      </c>
      <c r="D48">
        <v>1.39</v>
      </c>
      <c r="E48">
        <v>0.01</v>
      </c>
      <c r="F48">
        <v>500.2</v>
      </c>
    </row>
    <row r="49" spans="1:6" x14ac:dyDescent="0.25">
      <c r="A49" s="18">
        <v>42506.541666666664</v>
      </c>
      <c r="B49" t="s">
        <v>127</v>
      </c>
      <c r="C49">
        <v>2049.9</v>
      </c>
      <c r="D49">
        <v>1.4</v>
      </c>
      <c r="E49">
        <v>0.02</v>
      </c>
      <c r="F49">
        <v>510.85</v>
      </c>
    </row>
    <row r="50" spans="1:6" x14ac:dyDescent="0.25">
      <c r="A50" s="18">
        <v>42506.541666666664</v>
      </c>
      <c r="B50" t="s">
        <v>128</v>
      </c>
      <c r="C50">
        <v>4730.3</v>
      </c>
      <c r="D50">
        <v>0.92</v>
      </c>
      <c r="E50">
        <v>0.01</v>
      </c>
      <c r="F50">
        <v>521.62</v>
      </c>
    </row>
    <row r="51" spans="1:6" x14ac:dyDescent="0.25">
      <c r="A51" s="18">
        <v>42506.541666666664</v>
      </c>
      <c r="B51" t="s">
        <v>129</v>
      </c>
      <c r="C51">
        <v>5143.2</v>
      </c>
      <c r="D51">
        <v>0.88</v>
      </c>
      <c r="E51">
        <v>0</v>
      </c>
      <c r="F51">
        <v>532.26</v>
      </c>
    </row>
    <row r="52" spans="1:6" x14ac:dyDescent="0.25">
      <c r="A52" s="18">
        <v>42506.541666666664</v>
      </c>
      <c r="B52" t="s">
        <v>130</v>
      </c>
      <c r="C52">
        <v>5203.1000000000004</v>
      </c>
      <c r="D52">
        <v>0.88</v>
      </c>
      <c r="E52">
        <v>0</v>
      </c>
      <c r="F52">
        <v>542.91</v>
      </c>
    </row>
    <row r="53" spans="1:6" x14ac:dyDescent="0.25">
      <c r="A53" s="18">
        <v>42506.541666666664</v>
      </c>
      <c r="B53" t="s">
        <v>131</v>
      </c>
      <c r="C53">
        <v>10083.4</v>
      </c>
      <c r="D53">
        <v>0.63</v>
      </c>
      <c r="E53">
        <v>0</v>
      </c>
      <c r="F53">
        <v>553.58000000000004</v>
      </c>
    </row>
    <row r="54" spans="1:6" x14ac:dyDescent="0.25">
      <c r="A54" s="18">
        <v>42506.541666666664</v>
      </c>
      <c r="B54" t="s">
        <v>132</v>
      </c>
      <c r="C54">
        <v>9889.7000000000007</v>
      </c>
      <c r="D54">
        <v>0.64</v>
      </c>
      <c r="E54">
        <v>0</v>
      </c>
      <c r="F54">
        <v>564.26</v>
      </c>
    </row>
    <row r="55" spans="1:6" x14ac:dyDescent="0.25">
      <c r="A55" s="18">
        <v>42506.541666666664</v>
      </c>
      <c r="B55" t="s">
        <v>133</v>
      </c>
      <c r="C55">
        <v>9879.2999999999993</v>
      </c>
      <c r="D55">
        <v>0.64</v>
      </c>
      <c r="E55">
        <v>0</v>
      </c>
      <c r="F55">
        <v>574.94000000000005</v>
      </c>
    </row>
    <row r="56" spans="1:6" x14ac:dyDescent="0.25">
      <c r="A56" s="18">
        <v>42530.357638888891</v>
      </c>
      <c r="B56" t="s">
        <v>116</v>
      </c>
      <c r="C56">
        <v>78</v>
      </c>
      <c r="D56">
        <v>7.16</v>
      </c>
      <c r="E56">
        <v>0.17</v>
      </c>
      <c r="F56">
        <v>393.83</v>
      </c>
    </row>
    <row r="57" spans="1:6" x14ac:dyDescent="0.25">
      <c r="A57" s="18">
        <v>42530.357638888891</v>
      </c>
      <c r="B57" t="s">
        <v>117</v>
      </c>
      <c r="C57">
        <v>73.8</v>
      </c>
      <c r="D57">
        <v>7.36</v>
      </c>
      <c r="E57">
        <v>0.72</v>
      </c>
      <c r="F57">
        <v>404.48</v>
      </c>
    </row>
    <row r="58" spans="1:6" x14ac:dyDescent="0.25">
      <c r="A58" s="18">
        <v>42530.357638888891</v>
      </c>
      <c r="B58" t="s">
        <v>118</v>
      </c>
      <c r="C58">
        <v>77.7</v>
      </c>
      <c r="D58">
        <v>7.17</v>
      </c>
      <c r="E58">
        <v>0.08</v>
      </c>
      <c r="F58">
        <v>415.1</v>
      </c>
    </row>
    <row r="59" spans="1:6" x14ac:dyDescent="0.25">
      <c r="A59" s="18">
        <v>42530.357638888891</v>
      </c>
      <c r="B59" t="s">
        <v>119</v>
      </c>
      <c r="C59">
        <v>265.2</v>
      </c>
      <c r="D59">
        <v>3.88</v>
      </c>
      <c r="E59">
        <v>0.03</v>
      </c>
      <c r="F59">
        <v>425.74</v>
      </c>
    </row>
    <row r="60" spans="1:6" x14ac:dyDescent="0.25">
      <c r="A60" s="18">
        <v>42530.357638888891</v>
      </c>
      <c r="B60" t="s">
        <v>120</v>
      </c>
      <c r="C60">
        <v>269.5</v>
      </c>
      <c r="D60">
        <v>3.85</v>
      </c>
      <c r="E60">
        <v>0.03</v>
      </c>
      <c r="F60">
        <v>436.38</v>
      </c>
    </row>
    <row r="61" spans="1:6" x14ac:dyDescent="0.25">
      <c r="A61" s="18">
        <v>42530.357638888891</v>
      </c>
      <c r="B61" t="s">
        <v>121</v>
      </c>
      <c r="C61">
        <v>276.3</v>
      </c>
      <c r="D61">
        <v>3.8</v>
      </c>
      <c r="E61">
        <v>0.26</v>
      </c>
      <c r="F61">
        <v>447.04</v>
      </c>
    </row>
    <row r="62" spans="1:6" x14ac:dyDescent="0.25">
      <c r="A62" s="18">
        <v>42530.357638888891</v>
      </c>
      <c r="B62" t="s">
        <v>122</v>
      </c>
      <c r="C62">
        <v>1073</v>
      </c>
      <c r="D62">
        <v>1.93</v>
      </c>
      <c r="E62">
        <v>0.01</v>
      </c>
      <c r="F62">
        <v>457.66</v>
      </c>
    </row>
    <row r="63" spans="1:6" x14ac:dyDescent="0.25">
      <c r="A63" s="18">
        <v>42530.357638888891</v>
      </c>
      <c r="B63" t="s">
        <v>123</v>
      </c>
      <c r="C63">
        <v>1065.2</v>
      </c>
      <c r="D63">
        <v>1.94</v>
      </c>
      <c r="E63">
        <v>0.01</v>
      </c>
      <c r="F63">
        <v>468.29</v>
      </c>
    </row>
    <row r="64" spans="1:6" x14ac:dyDescent="0.25">
      <c r="A64" s="18">
        <v>42530.357638888891</v>
      </c>
      <c r="B64" t="s">
        <v>124</v>
      </c>
      <c r="C64">
        <v>1100.2</v>
      </c>
      <c r="D64">
        <v>1.91</v>
      </c>
      <c r="E64">
        <v>0.01</v>
      </c>
      <c r="F64">
        <v>478.93</v>
      </c>
    </row>
    <row r="65" spans="1:6" x14ac:dyDescent="0.25">
      <c r="A65" s="18">
        <v>42530.357638888891</v>
      </c>
      <c r="B65" t="s">
        <v>125</v>
      </c>
      <c r="C65">
        <v>2074.4</v>
      </c>
      <c r="D65">
        <v>1.39</v>
      </c>
      <c r="E65">
        <v>0</v>
      </c>
      <c r="F65">
        <v>489.56</v>
      </c>
    </row>
    <row r="66" spans="1:6" x14ac:dyDescent="0.25">
      <c r="A66" s="18">
        <v>42530.357638888891</v>
      </c>
      <c r="B66" t="s">
        <v>126</v>
      </c>
      <c r="C66">
        <v>2062.6</v>
      </c>
      <c r="D66">
        <v>1.39</v>
      </c>
      <c r="E66">
        <v>0</v>
      </c>
      <c r="F66">
        <v>500.2</v>
      </c>
    </row>
    <row r="67" spans="1:6" x14ac:dyDescent="0.25">
      <c r="A67" s="18">
        <v>42530.357638888891</v>
      </c>
      <c r="B67" t="s">
        <v>127</v>
      </c>
      <c r="C67">
        <v>2052.6999999999998</v>
      </c>
      <c r="D67">
        <v>1.4</v>
      </c>
      <c r="E67">
        <v>0.03</v>
      </c>
      <c r="F67">
        <v>510.86</v>
      </c>
    </row>
    <row r="68" spans="1:6" x14ac:dyDescent="0.25">
      <c r="A68" s="18">
        <v>42530.357638888891</v>
      </c>
      <c r="B68" t="s">
        <v>128</v>
      </c>
      <c r="C68">
        <v>4697</v>
      </c>
      <c r="D68">
        <v>0.92</v>
      </c>
      <c r="E68">
        <v>0.01</v>
      </c>
      <c r="F68">
        <v>521.63</v>
      </c>
    </row>
    <row r="69" spans="1:6" x14ac:dyDescent="0.25">
      <c r="A69" s="18">
        <v>42530.357638888891</v>
      </c>
      <c r="B69" t="s">
        <v>129</v>
      </c>
      <c r="C69">
        <v>5114.5</v>
      </c>
      <c r="D69">
        <v>0.88</v>
      </c>
      <c r="E69">
        <v>0</v>
      </c>
      <c r="F69">
        <v>532.27</v>
      </c>
    </row>
    <row r="70" spans="1:6" x14ac:dyDescent="0.25">
      <c r="A70" s="18">
        <v>42530.357638888891</v>
      </c>
      <c r="B70" t="s">
        <v>130</v>
      </c>
      <c r="C70">
        <v>5175.2</v>
      </c>
      <c r="D70">
        <v>0.88</v>
      </c>
      <c r="E70">
        <v>0</v>
      </c>
      <c r="F70">
        <v>542.91</v>
      </c>
    </row>
    <row r="71" spans="1:6" x14ac:dyDescent="0.25">
      <c r="A71" s="18">
        <v>42530.357638888891</v>
      </c>
      <c r="B71" t="s">
        <v>131</v>
      </c>
      <c r="C71">
        <v>10202.700000000001</v>
      </c>
      <c r="D71">
        <v>0.63</v>
      </c>
      <c r="E71">
        <v>0</v>
      </c>
      <c r="F71">
        <v>553.58000000000004</v>
      </c>
    </row>
    <row r="72" spans="1:6" x14ac:dyDescent="0.25">
      <c r="A72" s="18">
        <v>42530.357638888891</v>
      </c>
      <c r="B72" t="s">
        <v>132</v>
      </c>
      <c r="C72">
        <v>10001.700000000001</v>
      </c>
      <c r="D72">
        <v>0.63</v>
      </c>
      <c r="E72">
        <v>0</v>
      </c>
      <c r="F72">
        <v>564.24</v>
      </c>
    </row>
    <row r="73" spans="1:6" x14ac:dyDescent="0.25">
      <c r="A73" s="18">
        <v>42530.357638888891</v>
      </c>
      <c r="B73" t="s">
        <v>133</v>
      </c>
      <c r="C73">
        <v>10004.5</v>
      </c>
      <c r="D73">
        <v>0.63</v>
      </c>
      <c r="E73">
        <v>0</v>
      </c>
      <c r="F73">
        <v>574.91999999999996</v>
      </c>
    </row>
    <row r="74" spans="1:6" x14ac:dyDescent="0.25">
      <c r="A74" s="18">
        <v>42531.56527777778</v>
      </c>
      <c r="B74" t="s">
        <v>116</v>
      </c>
      <c r="C74">
        <v>70.5</v>
      </c>
      <c r="D74">
        <v>7.53</v>
      </c>
      <c r="E74">
        <v>0.17</v>
      </c>
      <c r="F74">
        <v>393.71</v>
      </c>
    </row>
    <row r="75" spans="1:6" x14ac:dyDescent="0.25">
      <c r="A75" s="18">
        <v>42531.56527777778</v>
      </c>
      <c r="B75" t="s">
        <v>117</v>
      </c>
      <c r="C75">
        <v>70</v>
      </c>
      <c r="D75">
        <v>7.56</v>
      </c>
      <c r="E75">
        <v>0.33</v>
      </c>
      <c r="F75">
        <v>404.35</v>
      </c>
    </row>
    <row r="76" spans="1:6" x14ac:dyDescent="0.25">
      <c r="A76" s="18">
        <v>42531.56527777778</v>
      </c>
      <c r="B76" t="s">
        <v>118</v>
      </c>
      <c r="C76">
        <v>73.8</v>
      </c>
      <c r="D76">
        <v>7.36</v>
      </c>
      <c r="E76">
        <v>0.08</v>
      </c>
      <c r="F76">
        <v>414.97</v>
      </c>
    </row>
    <row r="77" spans="1:6" x14ac:dyDescent="0.25">
      <c r="A77" s="18">
        <v>42531.56527777778</v>
      </c>
      <c r="B77" t="s">
        <v>119</v>
      </c>
      <c r="C77">
        <v>248.5</v>
      </c>
      <c r="D77">
        <v>4.01</v>
      </c>
      <c r="E77">
        <v>0.02</v>
      </c>
      <c r="F77">
        <v>425.59</v>
      </c>
    </row>
    <row r="78" spans="1:6" x14ac:dyDescent="0.25">
      <c r="A78" s="18">
        <v>42531.56527777778</v>
      </c>
      <c r="B78" t="s">
        <v>120</v>
      </c>
      <c r="C78">
        <v>259.89999999999998</v>
      </c>
      <c r="D78">
        <v>3.92</v>
      </c>
      <c r="E78">
        <v>0.03</v>
      </c>
      <c r="F78">
        <v>436.22</v>
      </c>
    </row>
    <row r="79" spans="1:6" x14ac:dyDescent="0.25">
      <c r="A79" s="18">
        <v>42531.56527777778</v>
      </c>
      <c r="B79" t="s">
        <v>121</v>
      </c>
      <c r="C79">
        <v>287.2</v>
      </c>
      <c r="D79">
        <v>3.73</v>
      </c>
      <c r="E79">
        <v>0.16</v>
      </c>
      <c r="F79">
        <v>446.86</v>
      </c>
    </row>
    <row r="80" spans="1:6" x14ac:dyDescent="0.25">
      <c r="A80" s="18">
        <v>42531.56527777778</v>
      </c>
      <c r="B80" t="s">
        <v>122</v>
      </c>
      <c r="C80">
        <v>1052.7</v>
      </c>
      <c r="D80">
        <v>1.95</v>
      </c>
      <c r="E80">
        <v>0.01</v>
      </c>
      <c r="F80">
        <v>457.49</v>
      </c>
    </row>
    <row r="81" spans="1:6" x14ac:dyDescent="0.25">
      <c r="A81" s="18">
        <v>42531.56527777778</v>
      </c>
      <c r="B81" t="s">
        <v>123</v>
      </c>
      <c r="C81">
        <v>1055.3</v>
      </c>
      <c r="D81">
        <v>1.95</v>
      </c>
      <c r="E81">
        <v>0</v>
      </c>
      <c r="F81">
        <v>468.12</v>
      </c>
    </row>
    <row r="82" spans="1:6" x14ac:dyDescent="0.25">
      <c r="A82" s="18">
        <v>42531.56527777778</v>
      </c>
      <c r="B82" t="s">
        <v>124</v>
      </c>
      <c r="C82">
        <v>1080.2</v>
      </c>
      <c r="D82">
        <v>1.92</v>
      </c>
      <c r="E82">
        <v>0.01</v>
      </c>
      <c r="F82">
        <v>478.74</v>
      </c>
    </row>
    <row r="83" spans="1:6" x14ac:dyDescent="0.25">
      <c r="A83" s="18">
        <v>42531.56527777778</v>
      </c>
      <c r="B83" t="s">
        <v>125</v>
      </c>
      <c r="C83">
        <v>2026.8</v>
      </c>
      <c r="D83">
        <v>1.4</v>
      </c>
      <c r="E83">
        <v>0</v>
      </c>
      <c r="F83">
        <v>489.38</v>
      </c>
    </row>
    <row r="84" spans="1:6" x14ac:dyDescent="0.25">
      <c r="A84" s="18">
        <v>42531.56527777778</v>
      </c>
      <c r="B84" t="s">
        <v>126</v>
      </c>
      <c r="C84">
        <v>2082.1</v>
      </c>
      <c r="D84">
        <v>1.39</v>
      </c>
      <c r="E84">
        <v>0</v>
      </c>
      <c r="F84">
        <v>500.01</v>
      </c>
    </row>
    <row r="85" spans="1:6" x14ac:dyDescent="0.25">
      <c r="A85" s="18">
        <v>42531.56527777778</v>
      </c>
      <c r="B85" t="s">
        <v>127</v>
      </c>
      <c r="C85">
        <v>2097.5</v>
      </c>
      <c r="D85">
        <v>1.38</v>
      </c>
      <c r="E85">
        <v>0.02</v>
      </c>
      <c r="F85">
        <v>510.67</v>
      </c>
    </row>
    <row r="86" spans="1:6" x14ac:dyDescent="0.25">
      <c r="A86" s="18">
        <v>42531.56527777778</v>
      </c>
      <c r="B86" t="s">
        <v>128</v>
      </c>
      <c r="C86">
        <v>4650.6000000000004</v>
      </c>
      <c r="D86">
        <v>0.93</v>
      </c>
      <c r="E86">
        <v>0.01</v>
      </c>
      <c r="F86">
        <v>521.42999999999995</v>
      </c>
    </row>
    <row r="87" spans="1:6" x14ac:dyDescent="0.25">
      <c r="A87" s="18">
        <v>42531.56527777778</v>
      </c>
      <c r="B87" t="s">
        <v>129</v>
      </c>
      <c r="C87">
        <v>5146.5</v>
      </c>
      <c r="D87">
        <v>0.88</v>
      </c>
      <c r="E87">
        <v>0</v>
      </c>
      <c r="F87">
        <v>532.07000000000005</v>
      </c>
    </row>
    <row r="88" spans="1:6" x14ac:dyDescent="0.25">
      <c r="A88" s="18">
        <v>42531.56527777778</v>
      </c>
      <c r="B88" t="s">
        <v>130</v>
      </c>
      <c r="C88">
        <v>5167.3999999999996</v>
      </c>
      <c r="D88">
        <v>0.88</v>
      </c>
      <c r="E88">
        <v>0</v>
      </c>
      <c r="F88">
        <v>542.72</v>
      </c>
    </row>
    <row r="89" spans="1:6" x14ac:dyDescent="0.25">
      <c r="A89" s="18">
        <v>42531.56527777778</v>
      </c>
      <c r="B89" t="s">
        <v>131</v>
      </c>
      <c r="C89">
        <v>10092.5</v>
      </c>
      <c r="D89">
        <v>0.63</v>
      </c>
      <c r="E89">
        <v>0</v>
      </c>
      <c r="F89">
        <v>553.38</v>
      </c>
    </row>
    <row r="90" spans="1:6" x14ac:dyDescent="0.25">
      <c r="A90" s="18">
        <v>42531.56527777778</v>
      </c>
      <c r="B90" t="s">
        <v>132</v>
      </c>
      <c r="C90">
        <v>10097.5</v>
      </c>
      <c r="D90">
        <v>0.63</v>
      </c>
      <c r="E90">
        <v>0</v>
      </c>
      <c r="F90">
        <v>564.04</v>
      </c>
    </row>
    <row r="91" spans="1:6" x14ac:dyDescent="0.25">
      <c r="A91" s="18">
        <v>42531.56527777778</v>
      </c>
      <c r="B91" t="s">
        <v>133</v>
      </c>
      <c r="C91">
        <v>9948.9</v>
      </c>
      <c r="D91">
        <v>0.63</v>
      </c>
      <c r="E91">
        <v>0</v>
      </c>
      <c r="F91">
        <v>574.72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1.24833333333333</v>
      </c>
      <c r="D2">
        <v>9.1253166666666705E-2</v>
      </c>
      <c r="E2" s="1" t="s">
        <v>51</v>
      </c>
      <c r="F2" s="1">
        <f>(C2-'Calibration Data'!$L$29)/'Calibration Data'!$L$30</f>
        <v>0.14310937185893055</v>
      </c>
      <c r="G2" s="17">
        <f>'Calibration Data'!$L$19/ABS('Calibration Data'!$L$30)*SQRT(1/'Calibration Data'!$L$20+1+(F2-AVERAGE('Calibration Data'!$L$3:$L$9))^2/('Calibration Data'!$L$30^2*SUM('Calibration Data'!$J$3:$J$8)))</f>
        <v>0.12664752751722166</v>
      </c>
    </row>
    <row r="3" spans="1:7" x14ac:dyDescent="0.25">
      <c r="A3" t="s">
        <v>117</v>
      </c>
      <c r="B3" s="15" t="s">
        <v>114</v>
      </c>
      <c r="C3">
        <v>1.2170000000000001</v>
      </c>
      <c r="D3">
        <v>9.0106679999999995E-2</v>
      </c>
      <c r="E3" s="1" t="s">
        <v>51</v>
      </c>
      <c r="F3" s="1">
        <f>(C3-'Calibration Data'!$L$29)/'Calibration Data'!$L$30</f>
        <v>0.13939898818578988</v>
      </c>
      <c r="G3" s="17">
        <f>'Calibration Data'!$L$19/ABS('Calibration Data'!$L$30)*SQRT(1/'Calibration Data'!$L$20+1+(F3-AVERAGE('Calibration Data'!$L$3:$L$9))^2/('Calibration Data'!$L$30^2*SUM('Calibration Data'!$J$3:$J$8)))</f>
        <v>0.12664756457584936</v>
      </c>
    </row>
    <row r="4" spans="1:7" x14ac:dyDescent="0.25">
      <c r="A4" t="s">
        <v>118</v>
      </c>
      <c r="B4" s="15" t="s">
        <v>114</v>
      </c>
      <c r="C4">
        <v>1.2573333333333301</v>
      </c>
      <c r="D4">
        <v>9.1584159999999998E-2</v>
      </c>
      <c r="E4" s="1" t="s">
        <v>51</v>
      </c>
      <c r="F4" s="1">
        <f>(C4-'Calibration Data'!$L$29)/'Calibration Data'!$L$30</f>
        <v>0.14417512036079022</v>
      </c>
      <c r="G4" s="17">
        <f>'Calibration Data'!$L$19/ABS('Calibration Data'!$L$30)*SQRT(1/'Calibration Data'!$L$20+1+(F4-AVERAGE('Calibration Data'!$L$3:$L$9))^2/('Calibration Data'!$L$30^2*SUM('Calibration Data'!$J$3:$J$8)))</f>
        <v>0.12664751687292097</v>
      </c>
    </row>
    <row r="5" spans="1:7" x14ac:dyDescent="0.25">
      <c r="A5" t="s">
        <v>119</v>
      </c>
      <c r="B5" s="15" t="s">
        <v>114</v>
      </c>
      <c r="C5">
        <v>4.2709999999999999</v>
      </c>
      <c r="D5">
        <v>0.16878992000000001</v>
      </c>
      <c r="E5" s="1" t="s">
        <v>51</v>
      </c>
      <c r="F5" s="1">
        <f>(C5-'Calibration Data'!$L$29)/'Calibration Data'!$L$30</f>
        <v>0.50104297981683588</v>
      </c>
      <c r="G5" s="17">
        <f>'Calibration Data'!$L$19/ABS('Calibration Data'!$L$30)*SQRT(1/'Calibration Data'!$L$20+1+(F5-AVERAGE('Calibration Data'!$L$3:$L$9))^2/('Calibration Data'!$L$30^2*SUM('Calibration Data'!$J$3:$J$8)))</f>
        <v>0.12664395759655162</v>
      </c>
    </row>
    <row r="6" spans="1:7" x14ac:dyDescent="0.25">
      <c r="A6" t="s">
        <v>120</v>
      </c>
      <c r="B6" s="15" t="s">
        <v>114</v>
      </c>
      <c r="C6">
        <v>4.36466666666667</v>
      </c>
      <c r="D6">
        <v>0.17057117333333299</v>
      </c>
      <c r="E6" s="1" t="s">
        <v>51</v>
      </c>
      <c r="F6" s="1">
        <f>(C6-'Calibration Data'!$L$29)/'Calibration Data'!$L$30</f>
        <v>0.5121346586695239</v>
      </c>
      <c r="G6" s="17">
        <f>'Calibration Data'!$L$19/ABS('Calibration Data'!$L$30)*SQRT(1/'Calibration Data'!$L$20+1+(F6-AVERAGE('Calibration Data'!$L$3:$L$9))^2/('Calibration Data'!$L$30^2*SUM('Calibration Data'!$J$3:$J$8)))</f>
        <v>0.12664384713134941</v>
      </c>
    </row>
    <row r="7" spans="1:7" x14ac:dyDescent="0.25">
      <c r="A7" t="s">
        <v>121</v>
      </c>
      <c r="B7" s="15" t="s">
        <v>114</v>
      </c>
      <c r="C7">
        <v>4.6323333333333299</v>
      </c>
      <c r="D7">
        <v>0.175750726666667</v>
      </c>
      <c r="E7" s="1" t="s">
        <v>51</v>
      </c>
      <c r="F7" s="1">
        <f>(C7-'Calibration Data'!$L$29)/'Calibration Data'!$L$30</f>
        <v>0.54383080855816424</v>
      </c>
      <c r="G7" s="17">
        <f>'Calibration Data'!$L$19/ABS('Calibration Data'!$L$30)*SQRT(1/'Calibration Data'!$L$20+1+(F7-AVERAGE('Calibration Data'!$L$3:$L$9))^2/('Calibration Data'!$L$30^2*SUM('Calibration Data'!$J$3:$J$8)))</f>
        <v>0.12664353151328325</v>
      </c>
    </row>
    <row r="8" spans="1:7" ht="15.75" customHeight="1" x14ac:dyDescent="0.25">
      <c r="A8" t="s">
        <v>122</v>
      </c>
      <c r="B8" s="15" t="s">
        <v>114</v>
      </c>
      <c r="C8">
        <v>17.603000000000002</v>
      </c>
      <c r="D8">
        <v>0.34290643999999998</v>
      </c>
      <c r="E8" s="1" t="s">
        <v>51</v>
      </c>
      <c r="F8" s="1">
        <f>(C8-'Calibration Data'!$L$29)/'Calibration Data'!$L$30</f>
        <v>2.0797717605716186</v>
      </c>
      <c r="G8" s="17">
        <f>'Calibration Data'!$L$19/ABS('Calibration Data'!$L$30)*SQRT(1/'Calibration Data'!$L$20+1+(F8-AVERAGE('Calibration Data'!$L$3:$L$9))^2/('Calibration Data'!$L$30^2*SUM('Calibration Data'!$J$3:$J$8)))</f>
        <v>0.12662833123437872</v>
      </c>
    </row>
    <row r="9" spans="1:7" x14ac:dyDescent="0.25">
      <c r="A9" t="s">
        <v>123</v>
      </c>
      <c r="B9" s="15" t="s">
        <v>114</v>
      </c>
      <c r="C9">
        <v>17.746666666666702</v>
      </c>
      <c r="D9">
        <v>0.34393040000000002</v>
      </c>
      <c r="E9" s="1" t="s">
        <v>51</v>
      </c>
      <c r="F9" s="1">
        <f>(C9-'Calibration Data'!$L$29)/'Calibration Data'!$L$30</f>
        <v>2.0967842644346413</v>
      </c>
      <c r="G9" s="17">
        <f>'Calibration Data'!$L$19/ABS('Calibration Data'!$L$30)*SQRT(1/'Calibration Data'!$L$20+1+(F9-AVERAGE('Calibration Data'!$L$3:$L$9))^2/('Calibration Data'!$L$30^2*SUM('Calibration Data'!$J$3:$J$8)))</f>
        <v>0.12662816390379081</v>
      </c>
    </row>
    <row r="10" spans="1:7" x14ac:dyDescent="0.25">
      <c r="A10" t="s">
        <v>124</v>
      </c>
      <c r="B10" s="15" t="s">
        <v>114</v>
      </c>
      <c r="C10">
        <v>17.922333333333299</v>
      </c>
      <c r="D10">
        <v>0.34554258666666698</v>
      </c>
      <c r="E10" s="1" t="s">
        <v>51</v>
      </c>
      <c r="F10" s="1">
        <f>(C10-'Calibration Data'!$L$29)/'Calibration Data'!$L$30</f>
        <v>2.1175860963042643</v>
      </c>
      <c r="G10" s="17">
        <f>'Calibration Data'!$L$19/ABS('Calibration Data'!$L$30)*SQRT(1/'Calibration Data'!$L$20+1+(F10-AVERAGE('Calibration Data'!$L$3:$L$9))^2/('Calibration Data'!$L$30^2*SUM('Calibration Data'!$J$3:$J$8)))</f>
        <v>0.1266279593330791</v>
      </c>
    </row>
    <row r="11" spans="1:7" x14ac:dyDescent="0.25">
      <c r="A11" t="s">
        <v>125</v>
      </c>
      <c r="B11" s="15" t="s">
        <v>114</v>
      </c>
      <c r="C11">
        <v>33.962000000000003</v>
      </c>
      <c r="D11">
        <v>0.47614724000000003</v>
      </c>
      <c r="E11" s="1" t="s">
        <v>51</v>
      </c>
      <c r="F11" s="1">
        <f>(C11-'Calibration Data'!$L$29)/'Calibration Data'!$L$30</f>
        <v>4.0169472874518677</v>
      </c>
      <c r="G11" s="17">
        <f>'Calibration Data'!$L$19/ABS('Calibration Data'!$L$30)*SQRT(1/'Calibration Data'!$L$20+1+(F11-AVERAGE('Calibration Data'!$L$3:$L$9))^2/('Calibration Data'!$L$30^2*SUM('Calibration Data'!$J$3:$J$8)))</f>
        <v>0.12660942299683015</v>
      </c>
    </row>
    <row r="12" spans="1:7" x14ac:dyDescent="0.25">
      <c r="A12" t="s">
        <v>126</v>
      </c>
      <c r="B12" s="15" t="s">
        <v>114</v>
      </c>
      <c r="C12">
        <v>34.826666666666704</v>
      </c>
      <c r="D12">
        <v>0.48200106666666698</v>
      </c>
      <c r="E12" s="1" t="s">
        <v>51</v>
      </c>
      <c r="F12" s="1">
        <f>(C12-'Calibration Data'!$L$29)/'Calibration Data'!$L$30</f>
        <v>4.1193380879638708</v>
      </c>
      <c r="G12" s="17">
        <f>'Calibration Data'!$L$19/ABS('Calibration Data'!$L$30)*SQRT(1/'Calibration Data'!$L$20+1+(F12-AVERAGE('Calibration Data'!$L$3:$L$9))^2/('Calibration Data'!$L$30^2*SUM('Calibration Data'!$J$3:$J$8)))</f>
        <v>0.12660843174828001</v>
      </c>
    </row>
    <row r="13" spans="1:7" x14ac:dyDescent="0.25">
      <c r="A13" t="s">
        <v>127</v>
      </c>
      <c r="B13" s="15" t="s">
        <v>114</v>
      </c>
      <c r="C13">
        <v>34.578333333333298</v>
      </c>
      <c r="D13">
        <v>0.48063883333333302</v>
      </c>
      <c r="E13" s="1" t="s">
        <v>51</v>
      </c>
      <c r="F13" s="1">
        <f>(C13-'Calibration Data'!$L$29)/'Calibration Data'!$L$30</f>
        <v>4.0899313237458825</v>
      </c>
      <c r="G13" s="17">
        <f>'Calibration Data'!$L$19/ABS('Calibration Data'!$L$30)*SQRT(1/'Calibration Data'!$L$20+1+(F13-AVERAGE('Calibration Data'!$L$3:$L$9))^2/('Calibration Data'!$L$30^2*SUM('Calibration Data'!$J$3:$J$8)))</f>
        <v>0.12660871635221232</v>
      </c>
    </row>
    <row r="14" spans="1:7" x14ac:dyDescent="0.25">
      <c r="A14" t="s">
        <v>128</v>
      </c>
      <c r="B14" s="15" t="s">
        <v>114</v>
      </c>
      <c r="C14">
        <v>78.672333333333299</v>
      </c>
      <c r="D14">
        <v>0.72535891333333302</v>
      </c>
      <c r="E14" s="1" t="s">
        <v>51</v>
      </c>
      <c r="F14" s="1">
        <f>(C14-'Calibration Data'!$L$29)/'Calibration Data'!$L$30</f>
        <v>9.3113884838569962</v>
      </c>
      <c r="G14" s="17">
        <f>'Calibration Data'!$L$19/ABS('Calibration Data'!$L$30)*SQRT(1/'Calibration Data'!$L$20+1+(F14-AVERAGE('Calibration Data'!$L$3:$L$9))^2/('Calibration Data'!$L$30^2*SUM('Calibration Data'!$J$3:$J$8)))</f>
        <v>0.12655924203597535</v>
      </c>
    </row>
    <row r="15" spans="1:7" x14ac:dyDescent="0.25">
      <c r="A15" t="s">
        <v>129</v>
      </c>
      <c r="B15" s="15" t="s">
        <v>114</v>
      </c>
      <c r="C15">
        <v>86.241</v>
      </c>
      <c r="D15">
        <v>0.75719597999999999</v>
      </c>
      <c r="E15" s="1" t="s">
        <v>51</v>
      </c>
      <c r="F15" s="1">
        <f>(C15-'Calibration Data'!$L$29)/'Calibration Data'!$L$30</f>
        <v>10.207643501754243</v>
      </c>
      <c r="G15" s="17">
        <f>'Calibration Data'!$L$19/ABS('Calibration Data'!$L$30)*SQRT(1/'Calibration Data'!$L$20+1+(F15-AVERAGE('Calibration Data'!$L$3:$L$9))^2/('Calibration Data'!$L$30^2*SUM('Calibration Data'!$J$3:$J$8)))</f>
        <v>0.12655096430569307</v>
      </c>
    </row>
    <row r="16" spans="1:7" x14ac:dyDescent="0.25">
      <c r="A16" t="s">
        <v>130</v>
      </c>
      <c r="B16" s="15" t="s">
        <v>114</v>
      </c>
      <c r="C16">
        <v>86.476666666666702</v>
      </c>
      <c r="D16">
        <v>0.76099466666666704</v>
      </c>
      <c r="E16" s="1" t="s">
        <v>51</v>
      </c>
      <c r="F16" s="1">
        <f>(C16-'Calibration Data'!$L$29)/'Calibration Data'!$L$30</f>
        <v>10.235550323636277</v>
      </c>
      <c r="G16" s="17">
        <f>'Calibration Data'!$L$19/ABS('Calibration Data'!$L$30)*SQRT(1/'Calibration Data'!$L$20+1+(F16-AVERAGE('Calibration Data'!$L$3:$L$9))^2/('Calibration Data'!$L$30^2*SUM('Calibration Data'!$J$3:$J$8)))</f>
        <v>0.12655070757001566</v>
      </c>
    </row>
    <row r="17" spans="1:7" x14ac:dyDescent="0.25">
      <c r="A17" t="s">
        <v>131</v>
      </c>
      <c r="B17" s="15" t="s">
        <v>114</v>
      </c>
      <c r="C17">
        <v>168.51333333333301</v>
      </c>
      <c r="D17">
        <v>1.061634</v>
      </c>
      <c r="E17" s="1" t="s">
        <v>51</v>
      </c>
      <c r="F17" s="1">
        <f>(C17-'Calibration Data'!$L$29)/'Calibration Data'!$L$30</f>
        <v>19.950045278920751</v>
      </c>
      <c r="G17" s="17">
        <f>'Calibration Data'!$L$19/ABS('Calibration Data'!$L$30)*SQRT(1/'Calibration Data'!$L$20+1+(F17-AVERAGE('Calibration Data'!$L$3:$L$9))^2/('Calibration Data'!$L$30^2*SUM('Calibration Data'!$J$3:$J$8)))</f>
        <v>0.12646504295278754</v>
      </c>
    </row>
    <row r="18" spans="1:7" x14ac:dyDescent="0.25">
      <c r="A18" t="s">
        <v>132</v>
      </c>
      <c r="B18" s="15" t="s">
        <v>114</v>
      </c>
      <c r="C18">
        <v>166.42633333333299</v>
      </c>
      <c r="D18">
        <v>1.0551429533333301</v>
      </c>
      <c r="E18" s="1" t="s">
        <v>51</v>
      </c>
      <c r="F18" s="1">
        <f>(C18-'Calibration Data'!$L$29)/'Calibration Data'!$L$30</f>
        <v>19.702910042989512</v>
      </c>
      <c r="G18" s="17">
        <f>'Calibration Data'!$L$19/ABS('Calibration Data'!$L$30)*SQRT(1/'Calibration Data'!$L$20+1+(F18-AVERAGE('Calibration Data'!$L$3:$L$9))^2/('Calibration Data'!$L$30^2*SUM('Calibration Data'!$J$3:$J$8)))</f>
        <v>0.12646713056149872</v>
      </c>
    </row>
    <row r="19" spans="1:7" x14ac:dyDescent="0.25">
      <c r="A19" t="s">
        <v>133</v>
      </c>
      <c r="B19" s="15" t="s">
        <v>114</v>
      </c>
      <c r="C19">
        <v>166.14033333333299</v>
      </c>
      <c r="D19">
        <v>1.05000690666667</v>
      </c>
      <c r="E19" s="1" t="s">
        <v>51</v>
      </c>
      <c r="F19" s="1">
        <f>(C19-'Calibration Data'!$L$29)/'Calibration Data'!$L$30</f>
        <v>19.669042923930416</v>
      </c>
      <c r="G19" s="17">
        <f>'Calibration Data'!$L$19/ABS('Calibration Data'!$L$30)*SQRT(1/'Calibration Data'!$L$20+1+(F19-AVERAGE('Calibration Data'!$L$3:$L$9))^2/('Calibration Data'!$L$30^2*SUM('Calibration Data'!$J$3:$J$8)))</f>
        <v>0.1264674170180855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2" sqref="L2:L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6.97</v>
      </c>
      <c r="E2" s="1">
        <v>4.3999999999999997E-2</v>
      </c>
      <c r="F2" s="1">
        <v>1E-3</v>
      </c>
      <c r="G2" s="1">
        <v>100</v>
      </c>
      <c r="H2" s="1">
        <v>5</v>
      </c>
      <c r="I2" s="1">
        <f>'Count-&gt;Actual Activity'!F2</f>
        <v>0.14310937185893055</v>
      </c>
      <c r="J2" s="1">
        <f>'Count-&gt;Actual Activity'!G2</f>
        <v>0.12664752751722166</v>
      </c>
      <c r="K2" s="1">
        <v>10</v>
      </c>
      <c r="L2" s="1">
        <v>0.02</v>
      </c>
      <c r="M2" s="1"/>
      <c r="N2" s="1"/>
      <c r="O2" s="1"/>
      <c r="P2" s="1"/>
      <c r="Q2">
        <f>I2/K2</f>
        <v>1.4310937185893055E-2</v>
      </c>
      <c r="R2">
        <f>SQRT((L2/K2)^2+(J2/I2)^2)*Q2</f>
        <v>1.2664785093871381E-2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-32.524857240666037</v>
      </c>
      <c r="W2" t="e">
        <f t="shared" ref="W2:W19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6.99</v>
      </c>
      <c r="E3" s="1">
        <v>4.1000000000000002E-2</v>
      </c>
      <c r="F3" s="1">
        <v>1E-3</v>
      </c>
      <c r="G3" s="1">
        <v>100</v>
      </c>
      <c r="H3" s="1">
        <v>5</v>
      </c>
      <c r="I3" s="1">
        <f>'Count-&gt;Actual Activity'!F3</f>
        <v>0.13939898818578988</v>
      </c>
      <c r="J3" s="1">
        <f>'Count-&gt;Actual Activity'!G3</f>
        <v>0.12664756457584936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1.3939898818578988E-2</v>
      </c>
      <c r="R3">
        <f t="shared" ref="R3:R19" si="3">SQRT((L3/K3)^2+(J3/I3)^2)*Q3</f>
        <v>1.2664787144403795E-2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-33.999753216046315</v>
      </c>
      <c r="W3" t="e">
        <f t="shared" si="1"/>
        <v>#DIV/0!</v>
      </c>
    </row>
    <row r="4" spans="1:23" x14ac:dyDescent="0.25">
      <c r="A4" t="s">
        <v>118</v>
      </c>
      <c r="B4">
        <v>0</v>
      </c>
      <c r="C4">
        <v>0</v>
      </c>
      <c r="D4" s="1">
        <v>6.99</v>
      </c>
      <c r="E4" s="1">
        <v>4.7E-2</v>
      </c>
      <c r="F4" s="1">
        <v>1E-3</v>
      </c>
      <c r="G4" s="1">
        <v>100</v>
      </c>
      <c r="H4" s="1">
        <v>5</v>
      </c>
      <c r="I4" s="1">
        <f>'Count-&gt;Actual Activity'!F4</f>
        <v>0.14417512036079022</v>
      </c>
      <c r="J4" s="1">
        <f>'Count-&gt;Actual Activity'!G4</f>
        <v>0.12664751687292097</v>
      </c>
      <c r="K4" s="1">
        <v>10</v>
      </c>
      <c r="L4" s="1">
        <v>0.02</v>
      </c>
      <c r="M4" s="1"/>
      <c r="N4" s="1"/>
      <c r="O4" s="1"/>
      <c r="P4" s="1"/>
      <c r="Q4">
        <f t="shared" si="2"/>
        <v>1.4417512036079022E-2</v>
      </c>
      <c r="R4">
        <f t="shared" si="3"/>
        <v>1.2664784512946965E-2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-30.675557523572387</v>
      </c>
      <c r="W4" t="e">
        <f t="shared" si="1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6.95</v>
      </c>
      <c r="E5" s="1">
        <v>3.3000000000000002E-2</v>
      </c>
      <c r="F5" s="1">
        <v>1E-3</v>
      </c>
      <c r="G5" s="1">
        <v>100</v>
      </c>
      <c r="H5" s="1">
        <v>5</v>
      </c>
      <c r="I5" s="1">
        <f>'Count-&gt;Actual Activity'!F5</f>
        <v>0.50104297981683588</v>
      </c>
      <c r="J5" s="1">
        <f>'Count-&gt;Actual Activity'!G5</f>
        <v>0.12664395759655162</v>
      </c>
      <c r="K5" s="1">
        <v>10</v>
      </c>
      <c r="L5" s="1">
        <v>0.02</v>
      </c>
      <c r="M5" s="1"/>
      <c r="N5" s="1"/>
      <c r="O5" s="1"/>
      <c r="P5" s="1"/>
      <c r="Q5">
        <f t="shared" si="2"/>
        <v>5.0104297981683588E-2</v>
      </c>
      <c r="R5">
        <f t="shared" si="3"/>
        <v>1.2664792209897347E-2</v>
      </c>
      <c r="S5">
        <f>B5*Parameters!$B$6</f>
        <v>4.6944468354083231</v>
      </c>
      <c r="T5">
        <f>SQRT((C5/B5)^2+(Parameters!$C$6/Parameters!$B$6)^2)*'Bottle Results'!S5</f>
        <v>6.8217960029032382E-3</v>
      </c>
      <c r="U5">
        <f t="shared" si="0"/>
        <v>-9.5752412957586426</v>
      </c>
      <c r="W5">
        <f t="shared" si="1"/>
        <v>-6.7309945950756733E-2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7.01</v>
      </c>
      <c r="E6" s="1">
        <v>4.7E-2</v>
      </c>
      <c r="F6" s="1">
        <v>1E-3</v>
      </c>
      <c r="G6" s="1">
        <v>100</v>
      </c>
      <c r="H6" s="1">
        <v>5</v>
      </c>
      <c r="I6" s="1">
        <f>'Count-&gt;Actual Activity'!F6</f>
        <v>0.5121346586695239</v>
      </c>
      <c r="J6" s="1">
        <f>'Count-&gt;Actual Activity'!G6</f>
        <v>0.12664384713134941</v>
      </c>
      <c r="K6" s="1">
        <v>10</v>
      </c>
      <c r="L6" s="1">
        <v>0.02</v>
      </c>
      <c r="M6" s="1"/>
      <c r="N6" s="1"/>
      <c r="O6" s="1"/>
      <c r="P6" s="1"/>
      <c r="Q6">
        <f t="shared" si="2"/>
        <v>5.1213465866952392E-2</v>
      </c>
      <c r="R6">
        <f t="shared" si="3"/>
        <v>1.2664798910311621E-2</v>
      </c>
      <c r="S6">
        <f>B6*Parameters!$B$6</f>
        <v>4.6944468354083231</v>
      </c>
      <c r="T6">
        <f>SQRT((C6/B6)^2+(Parameters!$C$6/Parameters!$B$6)^2)*'Bottle Results'!S6</f>
        <v>6.8217960029032382E-3</v>
      </c>
      <c r="U6">
        <f t="shared" si="0"/>
        <v>-9.0829734316365087</v>
      </c>
      <c r="W6">
        <f t="shared" si="1"/>
        <v>-9.0937178810287705E-2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6.96</v>
      </c>
      <c r="E7" s="1">
        <v>3.6999999999999998E-2</v>
      </c>
      <c r="F7" s="1">
        <v>1E-3</v>
      </c>
      <c r="G7" s="1">
        <v>100</v>
      </c>
      <c r="H7" s="1">
        <v>5</v>
      </c>
      <c r="I7" s="1">
        <f>'Count-&gt;Actual Activity'!F7</f>
        <v>0.54383080855816424</v>
      </c>
      <c r="J7" s="1">
        <f>'Count-&gt;Actual Activity'!G7</f>
        <v>0.12664353151328325</v>
      </c>
      <c r="K7" s="1">
        <v>10</v>
      </c>
      <c r="L7" s="1">
        <v>0.02</v>
      </c>
      <c r="M7" s="1"/>
      <c r="N7" s="1"/>
      <c r="O7" s="1"/>
      <c r="P7" s="1"/>
      <c r="Q7">
        <f t="shared" si="2"/>
        <v>5.4383080855816425E-2</v>
      </c>
      <c r="R7">
        <f t="shared" si="3"/>
        <v>1.2664820204783531E-2</v>
      </c>
      <c r="S7">
        <f>B7*Parameters!$B$6</f>
        <v>4.6944468354083231</v>
      </c>
      <c r="T7">
        <f>SQRT((C7/B7)^2+(Parameters!$C$6/Parameters!$B$6)^2)*'Bottle Results'!S7</f>
        <v>6.8217960029032382E-3</v>
      </c>
      <c r="U7">
        <f t="shared" si="0"/>
        <v>-20.104358112792415</v>
      </c>
      <c r="W7">
        <f t="shared" si="1"/>
        <v>-0.15845557022025966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6.99</v>
      </c>
      <c r="E8" s="1">
        <v>3.5000000000000003E-2</v>
      </c>
      <c r="F8" s="1">
        <v>1E-3</v>
      </c>
      <c r="G8" s="1">
        <v>100</v>
      </c>
      <c r="H8" s="1">
        <v>5</v>
      </c>
      <c r="I8" s="1">
        <f>'Count-&gt;Actual Activity'!F8</f>
        <v>2.0797717605716186</v>
      </c>
      <c r="J8" s="1">
        <f>'Count-&gt;Actual Activity'!G8</f>
        <v>0.12662833123437872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0.20797717605716187</v>
      </c>
      <c r="R8">
        <f t="shared" si="3"/>
        <v>1.266966300795243E-2</v>
      </c>
      <c r="S8">
        <f>B8*Parameters!$B$6</f>
        <v>23.506007175857501</v>
      </c>
      <c r="T8">
        <f>SQRT((C8/B8)^2+(Parameters!$C$6/Parameters!$B$6)^2)*'Bottle Results'!S8</f>
        <v>6.7715098344118985E-2</v>
      </c>
      <c r="U8">
        <f t="shared" si="0"/>
        <v>77.37970200403754</v>
      </c>
      <c r="W8">
        <f t="shared" si="1"/>
        <v>0.11521691242070829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7.01</v>
      </c>
      <c r="E9" s="1">
        <v>3.5000000000000003E-2</v>
      </c>
      <c r="F9" s="1">
        <v>1E-3</v>
      </c>
      <c r="G9" s="1">
        <v>100</v>
      </c>
      <c r="H9" s="1">
        <v>5</v>
      </c>
      <c r="I9" s="1">
        <f>'Count-&gt;Actual Activity'!F9</f>
        <v>2.0967842644346413</v>
      </c>
      <c r="J9" s="1">
        <f>'Count-&gt;Actual Activity'!G9</f>
        <v>0.12662816390379081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0.20967842644346413</v>
      </c>
      <c r="R9">
        <f t="shared" si="3"/>
        <v>1.2669758447046901E-2</v>
      </c>
      <c r="S9">
        <f>B9*Parameters!$B$6</f>
        <v>23.506007175857501</v>
      </c>
      <c r="T9">
        <f>SQRT((C9/B9)^2+(Parameters!$C$6/Parameters!$B$6)^2)*'Bottle Results'!S9</f>
        <v>6.7715098344118985E-2</v>
      </c>
      <c r="U9">
        <f t="shared" si="0"/>
        <v>72.518986614602554</v>
      </c>
      <c r="W9">
        <f t="shared" si="1"/>
        <v>0.10797939916048277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6.95</v>
      </c>
      <c r="E10" s="1">
        <v>3.9E-2</v>
      </c>
      <c r="F10" s="1">
        <v>1E-3</v>
      </c>
      <c r="G10" s="1">
        <v>100</v>
      </c>
      <c r="H10" s="1">
        <v>5</v>
      </c>
      <c r="I10" s="1">
        <f>'Count-&gt;Actual Activity'!F10</f>
        <v>2.1175860963042643</v>
      </c>
      <c r="J10" s="1">
        <f>'Count-&gt;Actual Activity'!G10</f>
        <v>0.1266279593330791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0.21175860963042642</v>
      </c>
      <c r="R10">
        <f t="shared" si="3"/>
        <v>1.266987638785832E-2</v>
      </c>
      <c r="S10">
        <f>B10*Parameters!$B$6</f>
        <v>23.506007175857501</v>
      </c>
      <c r="T10">
        <f>SQRT((C10/B10)^2+(Parameters!$C$6/Parameters!$B$6)^2)*'Bottle Results'!S10</f>
        <v>6.7715098344118985E-2</v>
      </c>
      <c r="U10">
        <f t="shared" si="0"/>
        <v>59.747338790124616</v>
      </c>
      <c r="W10">
        <f t="shared" si="1"/>
        <v>9.9129817981511617E-2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6.95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4.0169472874518677</v>
      </c>
      <c r="J11" s="1">
        <f>'Count-&gt;Actual Activity'!G11</f>
        <v>0.12660942299683015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0.40169472874518675</v>
      </c>
      <c r="R11">
        <f t="shared" si="3"/>
        <v>1.2686405895142614E-2</v>
      </c>
      <c r="S11">
        <f>B11*Parameters!$B$6</f>
        <v>46.944468354083234</v>
      </c>
      <c r="T11">
        <f>SQRT((C11/B11)^2+(Parameters!$C$6/Parameters!$B$6)^2)*'Bottle Results'!S11</f>
        <v>6.8217960029032368E-2</v>
      </c>
      <c r="U11">
        <f t="shared" si="0"/>
        <v>188.19431887679332</v>
      </c>
      <c r="W11">
        <f t="shared" si="1"/>
        <v>0.14431935682950958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6.96</v>
      </c>
      <c r="E12" s="1">
        <v>4.2000000000000003E-2</v>
      </c>
      <c r="F12" s="1">
        <v>1E-3</v>
      </c>
      <c r="G12" s="1">
        <v>100</v>
      </c>
      <c r="H12" s="1">
        <v>5</v>
      </c>
      <c r="I12" s="1">
        <f>'Count-&gt;Actual Activity'!F12</f>
        <v>4.1193380879638708</v>
      </c>
      <c r="J12" s="1">
        <f>'Count-&gt;Actual Activity'!G12</f>
        <v>0.12660843174828001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0.41193380879638708</v>
      </c>
      <c r="R12">
        <f t="shared" si="3"/>
        <v>1.2687620255544646E-2</v>
      </c>
      <c r="S12">
        <f>B12*Parameters!$B$6</f>
        <v>46.944468354083234</v>
      </c>
      <c r="T12">
        <f>SQRT((C12/B12)^2+(Parameters!$C$6/Parameters!$B$6)^2)*'Bottle Results'!S12</f>
        <v>6.8217960029032368E-2</v>
      </c>
      <c r="U12">
        <f t="shared" si="0"/>
        <v>136.93065415344105</v>
      </c>
      <c r="W12">
        <f t="shared" si="1"/>
        <v>0.12250830984103145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7.01</v>
      </c>
      <c r="E13" s="1">
        <v>3.3000000000000002E-2</v>
      </c>
      <c r="F13" s="1">
        <v>1E-3</v>
      </c>
      <c r="G13" s="1">
        <v>100</v>
      </c>
      <c r="H13" s="1">
        <v>5</v>
      </c>
      <c r="I13" s="1">
        <f>'Count-&gt;Actual Activity'!F13</f>
        <v>4.0899313237458825</v>
      </c>
      <c r="J13" s="1">
        <f>'Count-&gt;Actual Activity'!G13</f>
        <v>0.12660871635221232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0.40899313237458823</v>
      </c>
      <c r="R13">
        <f t="shared" si="3"/>
        <v>1.2687268109915068E-2</v>
      </c>
      <c r="S13">
        <f>B13*Parameters!$B$6</f>
        <v>46.944468354083234</v>
      </c>
      <c r="T13">
        <f>SQRT((C13/B13)^2+(Parameters!$C$6/Parameters!$B$6)^2)*'Bottle Results'!S13</f>
        <v>6.8217960029032368E-2</v>
      </c>
      <c r="U13">
        <f t="shared" si="0"/>
        <v>183.18651868558831</v>
      </c>
      <c r="W13">
        <f t="shared" si="1"/>
        <v>0.12877246944258144</v>
      </c>
    </row>
    <row r="14" spans="1:23" x14ac:dyDescent="0.25">
      <c r="A14" t="s">
        <v>128</v>
      </c>
      <c r="B14" s="17">
        <v>0.17399999999999999</v>
      </c>
      <c r="C14" s="17">
        <v>1E-3</v>
      </c>
      <c r="D14" s="1">
        <v>6.99</v>
      </c>
      <c r="E14" s="1">
        <v>3.3000000000000002E-2</v>
      </c>
      <c r="F14" s="1">
        <v>1E-3</v>
      </c>
      <c r="G14" s="1">
        <v>100</v>
      </c>
      <c r="H14" s="1">
        <v>5</v>
      </c>
      <c r="I14" s="1">
        <f>'Count-&gt;Actual Activity'!F14</f>
        <v>9.3113884838569962</v>
      </c>
      <c r="J14" s="1">
        <f>'Count-&gt;Actual Activity'!G14</f>
        <v>0.12655924203597535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0.9311388483856996</v>
      </c>
      <c r="R14">
        <f t="shared" si="3"/>
        <v>1.2792204488167709E-2</v>
      </c>
      <c r="S14">
        <f>B14*Parameters!$B$6</f>
        <v>117.53003587928751</v>
      </c>
      <c r="T14">
        <f>SQRT((C14/B14)^2+(Parameters!$C$6/Parameters!$B$6)^2)*'Bottle Results'!S14</f>
        <v>0.67588312473327705</v>
      </c>
      <c r="U14">
        <f t="shared" si="0"/>
        <v>739.88336487022877</v>
      </c>
      <c r="W14">
        <f t="shared" si="1"/>
        <v>0.20774392569568206</v>
      </c>
    </row>
    <row r="15" spans="1:23" x14ac:dyDescent="0.25">
      <c r="A15" t="s">
        <v>129</v>
      </c>
      <c r="B15" s="17">
        <v>0.17399999999999999</v>
      </c>
      <c r="C15" s="17">
        <v>1E-3</v>
      </c>
      <c r="D15" s="1">
        <v>7.02</v>
      </c>
      <c r="E15" s="1">
        <v>3.1E-2</v>
      </c>
      <c r="F15" s="1">
        <v>1E-3</v>
      </c>
      <c r="G15" s="1">
        <v>100</v>
      </c>
      <c r="H15" s="1">
        <v>5</v>
      </c>
      <c r="I15" s="1">
        <f>'Count-&gt;Actual Activity'!F15</f>
        <v>10.207643501754243</v>
      </c>
      <c r="J15" s="1">
        <f>'Count-&gt;Actual Activity'!G15</f>
        <v>0.12655096430569307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1.0207643501754242</v>
      </c>
      <c r="R15">
        <f t="shared" si="3"/>
        <v>1.28187091823383E-2</v>
      </c>
      <c r="S15">
        <f>B15*Parameters!$B$6</f>
        <v>117.53003587928751</v>
      </c>
      <c r="T15">
        <f>SQRT((C15/B15)^2+(Parameters!$C$6/Parameters!$B$6)^2)*'Bottle Results'!S15</f>
        <v>0.67588312473327705</v>
      </c>
      <c r="U15">
        <f t="shared" si="0"/>
        <v>498.50325360468025</v>
      </c>
      <c r="W15">
        <f t="shared" si="1"/>
        <v>0.13148639618911662</v>
      </c>
    </row>
    <row r="16" spans="1:23" x14ac:dyDescent="0.25">
      <c r="A16" t="s">
        <v>130</v>
      </c>
      <c r="B16" s="17">
        <v>0.17399999999999999</v>
      </c>
      <c r="C16" s="17">
        <v>1E-3</v>
      </c>
      <c r="D16" s="1">
        <v>7.04</v>
      </c>
      <c r="E16" s="1">
        <v>4.4999999999999998E-2</v>
      </c>
      <c r="F16" s="1">
        <v>1E-3</v>
      </c>
      <c r="G16" s="1">
        <v>100</v>
      </c>
      <c r="H16" s="1">
        <v>5</v>
      </c>
      <c r="I16" s="1">
        <f>'Count-&gt;Actual Activity'!F16</f>
        <v>10.235550323636277</v>
      </c>
      <c r="J16" s="1">
        <f>'Count-&gt;Actual Activity'!G16</f>
        <v>0.12655070757001566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1.0235550323636278</v>
      </c>
      <c r="R16">
        <f t="shared" si="3"/>
        <v>1.2819573919667683E-2</v>
      </c>
      <c r="S16">
        <f>B16*Parameters!$B$6</f>
        <v>117.53003587928751</v>
      </c>
      <c r="T16">
        <f>SQRT((C16/B16)^2+(Parameters!$C$6/Parameters!$B$6)^2)*'Bottle Results'!S16</f>
        <v>0.67588312473327705</v>
      </c>
      <c r="U16">
        <f t="shared" si="0"/>
        <v>337.21183650943851</v>
      </c>
      <c r="W16">
        <f t="shared" si="1"/>
        <v>0.12911195448378962</v>
      </c>
    </row>
    <row r="17" spans="1:23" x14ac:dyDescent="0.25">
      <c r="A17" t="s">
        <v>131</v>
      </c>
      <c r="B17" s="17">
        <v>0.34799999999999998</v>
      </c>
      <c r="C17" s="17">
        <v>1E-3</v>
      </c>
      <c r="D17" s="1">
        <v>6.97</v>
      </c>
      <c r="E17" s="1">
        <v>4.1000000000000002E-2</v>
      </c>
      <c r="F17" s="1">
        <v>1E-3</v>
      </c>
      <c r="G17" s="1">
        <v>100</v>
      </c>
      <c r="H17" s="1">
        <v>5</v>
      </c>
      <c r="I17" s="1">
        <f>'Count-&gt;Actual Activity'!F17</f>
        <v>19.950045278920751</v>
      </c>
      <c r="J17" s="1">
        <f>'Count-&gt;Actual Activity'!G17</f>
        <v>0.12646504295278754</v>
      </c>
      <c r="K17" s="1">
        <v>10</v>
      </c>
      <c r="L17" s="1">
        <v>0.02</v>
      </c>
      <c r="Q17">
        <f t="shared" si="2"/>
        <v>1.9950045278920752</v>
      </c>
      <c r="R17">
        <f t="shared" si="3"/>
        <v>1.3261004605826196E-2</v>
      </c>
      <c r="S17">
        <f>B17*Parameters!$B$6</f>
        <v>235.06007175857502</v>
      </c>
      <c r="T17">
        <f>SQRT((C17/B17)^2+(Parameters!$C$6/Parameters!$B$6)^2)*'Bottle Results'!S17</f>
        <v>0.67715098344118985</v>
      </c>
      <c r="U17">
        <f t="shared" si="0"/>
        <v>867.30777974067087</v>
      </c>
      <c r="W17">
        <f t="shared" si="1"/>
        <v>0.15127885694636392</v>
      </c>
    </row>
    <row r="18" spans="1:23" x14ac:dyDescent="0.25">
      <c r="A18" t="s">
        <v>132</v>
      </c>
      <c r="B18" s="17">
        <v>0.34799999999999998</v>
      </c>
      <c r="C18" s="17">
        <v>1E-3</v>
      </c>
      <c r="D18" s="1">
        <v>7.02</v>
      </c>
      <c r="E18" s="1">
        <v>3.4000000000000002E-2</v>
      </c>
      <c r="F18" s="1">
        <v>1E-3</v>
      </c>
      <c r="G18" s="1">
        <v>100</v>
      </c>
      <c r="H18" s="1">
        <v>5</v>
      </c>
      <c r="I18" s="1">
        <f>'Count-&gt;Actual Activity'!F18</f>
        <v>19.702910042989512</v>
      </c>
      <c r="J18" s="1">
        <f>'Count-&gt;Actual Activity'!G18</f>
        <v>0.12646713056149872</v>
      </c>
      <c r="K18" s="1">
        <v>10</v>
      </c>
      <c r="L18" s="1">
        <v>0.02</v>
      </c>
      <c r="Q18">
        <f t="shared" si="2"/>
        <v>1.9702910042989512</v>
      </c>
      <c r="R18">
        <f t="shared" si="3"/>
        <v>1.3246416031933963E-2</v>
      </c>
      <c r="S18">
        <f>B18*Parameters!$B$6</f>
        <v>235.06007175857502</v>
      </c>
      <c r="T18">
        <f>SQRT((C18/B18)^2+(Parameters!$C$6/Parameters!$B$6)^2)*'Bottle Results'!S18</f>
        <v>0.67715098344118985</v>
      </c>
      <c r="U18">
        <f t="shared" si="0"/>
        <v>1118.5579802552909</v>
      </c>
      <c r="W18">
        <f t="shared" si="1"/>
        <v>0.16179256240396567</v>
      </c>
    </row>
    <row r="19" spans="1:23" x14ac:dyDescent="0.25">
      <c r="A19" t="s">
        <v>133</v>
      </c>
      <c r="B19" s="17">
        <v>0.34799999999999998</v>
      </c>
      <c r="C19" s="17">
        <v>1E-3</v>
      </c>
      <c r="D19" s="1">
        <v>6.96</v>
      </c>
      <c r="E19" s="1">
        <v>3.7999999999999999E-2</v>
      </c>
      <c r="F19" s="1">
        <v>1E-3</v>
      </c>
      <c r="G19" s="1">
        <v>100</v>
      </c>
      <c r="H19" s="1">
        <v>5</v>
      </c>
      <c r="I19" s="1">
        <f>'Count-&gt;Actual Activity'!F19</f>
        <v>19.669042923930416</v>
      </c>
      <c r="J19" s="1">
        <f>'Count-&gt;Actual Activity'!G19</f>
        <v>0.1264674170180855</v>
      </c>
      <c r="K19" s="1">
        <v>10</v>
      </c>
      <c r="L19" s="1">
        <v>0.02</v>
      </c>
      <c r="Q19">
        <f t="shared" si="2"/>
        <v>1.9669042923930415</v>
      </c>
      <c r="R19">
        <f t="shared" si="3"/>
        <v>1.3244429985997891E-2</v>
      </c>
      <c r="S19">
        <f>B19*Parameters!$B$6</f>
        <v>235.06007175857502</v>
      </c>
      <c r="T19">
        <f>SQRT((C19/B19)^2+(Parameters!$C$6/Parameters!$B$6)^2)*'Bottle Results'!S19</f>
        <v>0.67715098344118985</v>
      </c>
      <c r="U19">
        <f t="shared" si="0"/>
        <v>1009.7274347176541</v>
      </c>
      <c r="W19">
        <f t="shared" si="1"/>
        <v>0.16323334810634901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3" sqref="B3:J7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1.4222782680183689E-2</v>
      </c>
      <c r="C2">
        <f>_xlfn.STDEV.S('Bottle Results'!Q2:Q4)</f>
        <v>2.5071300133884295E-4</v>
      </c>
      <c r="D2">
        <f>AVERAGE('Bottle Results'!U2:U4)</f>
        <v>-32.400055993428246</v>
      </c>
      <c r="E2">
        <f>_xlfn.STDEV.S('Bottle Results'!U2:U4)</f>
        <v>1.6656082264295036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6.9833333333333343</v>
      </c>
      <c r="J2">
        <f>_xlfn.STDEV.S('Bottle Results'!D2:D4)</f>
        <v>1.1547005383792781E-2</v>
      </c>
    </row>
    <row r="3" spans="1:10" x14ac:dyDescent="0.25">
      <c r="A3">
        <v>10</v>
      </c>
      <c r="B3">
        <f>AVERAGE('Bottle Results'!Q5:Q7)</f>
        <v>5.1900281568150797E-2</v>
      </c>
      <c r="C3">
        <f>_xlfn.STDEV.S('Bottle Results'!Q5:Q7)</f>
        <v>2.2205365515011485E-3</v>
      </c>
      <c r="D3">
        <f>AVERAGE('Bottle Results'!U5:U7)</f>
        <v>-12.920857613395855</v>
      </c>
      <c r="E3">
        <f>_xlfn.STDEV.S('Bottle Results'!U5:U7)</f>
        <v>6.2259610889512329</v>
      </c>
      <c r="F3">
        <f>AVERAGE('Bottle Results'!S5:S7)</f>
        <v>4.6944468354083231</v>
      </c>
      <c r="G3">
        <f>AVERAGE('Bottle Results'!W5:W7)</f>
        <v>-0.10556756499376803</v>
      </c>
      <c r="H3">
        <f>_xlfn.STDEV.S('Bottle Results'!W5:W7)</f>
        <v>4.7301346236419954E-2</v>
      </c>
      <c r="I3">
        <f>AVERAGE('Bottle Results'!D5:D7)</f>
        <v>6.9733333333333336</v>
      </c>
      <c r="J3">
        <f>_xlfn.STDEV.S('Bottle Results'!D5:D7)</f>
        <v>3.2145502536643E-2</v>
      </c>
    </row>
    <row r="4" spans="1:10" x14ac:dyDescent="0.25">
      <c r="A4">
        <v>50</v>
      </c>
      <c r="B4">
        <f>AVERAGE('Bottle Results'!Q8:Q10)</f>
        <v>0.20980473737701746</v>
      </c>
      <c r="C4">
        <f>_xlfn.STDEV.S('Bottle Results'!Q8:Q10)</f>
        <v>1.893878508829014E-3</v>
      </c>
      <c r="D4">
        <f>AVERAGE('Bottle Results'!U8:U10)</f>
        <v>69.882009136254908</v>
      </c>
      <c r="E4">
        <f>_xlfn.STDEV.S('Bottle Results'!U8:U10)</f>
        <v>9.1071562956183261</v>
      </c>
      <c r="F4">
        <f>AVERAGE('Bottle Results'!S8:S10)</f>
        <v>23.506007175857501</v>
      </c>
      <c r="G4">
        <f>AVERAGE('Bottle Results'!W8:W10)</f>
        <v>0.10744204318756756</v>
      </c>
      <c r="H4">
        <f>_xlfn.STDEV.S('Bottle Results'!W8:W10)</f>
        <v>8.0569979182775562E-3</v>
      </c>
      <c r="I4">
        <f>AVERAGE('Bottle Results'!D8:D10)</f>
        <v>6.9833333333333334</v>
      </c>
      <c r="J4">
        <f>_xlfn.STDEV.S('Bottle Results'!D8:D10)</f>
        <v>3.0550504633038766E-2</v>
      </c>
    </row>
    <row r="5" spans="1:10" x14ac:dyDescent="0.25">
      <c r="A5">
        <v>100</v>
      </c>
      <c r="B5">
        <f>AVERAGE('Bottle Results'!Q11:Q13)</f>
        <v>0.40754055663872069</v>
      </c>
      <c r="C5">
        <f>_xlfn.STDEV.S('Bottle Results'!Q11:Q13)</f>
        <v>5.2718281719955091E-3</v>
      </c>
      <c r="D5">
        <f>AVERAGE('Bottle Results'!U11:U13)</f>
        <v>169.43716390527425</v>
      </c>
      <c r="E5">
        <f>_xlfn.STDEV.S('Bottle Results'!U11:U13)</f>
        <v>28.262597153716456</v>
      </c>
      <c r="F5">
        <f>AVERAGE('Bottle Results'!S11:S13)</f>
        <v>46.944468354083234</v>
      </c>
      <c r="G5">
        <f>AVERAGE('Bottle Results'!W11:W13)</f>
        <v>0.1318667120377075</v>
      </c>
      <c r="H5">
        <f>_xlfn.STDEV.S('Bottle Results'!W11:W13)</f>
        <v>1.1229924114236905E-2</v>
      </c>
      <c r="I5">
        <f>AVERAGE('Bottle Results'!D11:D13)</f>
        <v>6.9733333333333336</v>
      </c>
      <c r="J5">
        <f>_xlfn.STDEV.S('Bottle Results'!D3:D11)</f>
        <v>2.5385910352879595E-2</v>
      </c>
    </row>
    <row r="6" spans="1:10" x14ac:dyDescent="0.25">
      <c r="A6">
        <v>250</v>
      </c>
      <c r="B6">
        <f>AVERAGE('Bottle Results'!Q14:Q16)</f>
        <v>0.99181941030825049</v>
      </c>
      <c r="C6">
        <f>_xlfn.STDEV.S('Bottle Results'!Q14:Q16)</f>
        <v>5.2569429549846669E-2</v>
      </c>
      <c r="D6">
        <f>AVERAGE('Bottle Results'!U14:U16)</f>
        <v>525.19948499478244</v>
      </c>
      <c r="E6">
        <f>_xlfn.STDEV.S('Bottle Results'!U14:U16)</f>
        <v>202.65884267884579</v>
      </c>
      <c r="F6">
        <f>AVERAGE('Bottle Results'!S14:S16)</f>
        <v>117.5300358792875</v>
      </c>
      <c r="G6">
        <f>AVERAGE('Bottle Results'!W14:W16)</f>
        <v>0.15611409212286276</v>
      </c>
      <c r="H6">
        <f>_xlfn.STDEV.S('Bottle Results'!W14:W16)</f>
        <v>4.4728506340149229E-2</v>
      </c>
      <c r="I6">
        <f>AVERAGE('Bottle Results'!D14:D16)</f>
        <v>7.0166666666666666</v>
      </c>
      <c r="J6">
        <f>_xlfn.STDEV.S('Bottle Results'!D14:D16)</f>
        <v>2.5166114784235707E-2</v>
      </c>
    </row>
    <row r="7" spans="1:10" x14ac:dyDescent="0.25">
      <c r="A7">
        <v>500</v>
      </c>
      <c r="B7">
        <f>AVERAGE('Bottle Results'!Q17:Q19)</f>
        <v>1.9773999415280228</v>
      </c>
      <c r="C7">
        <f>_xlfn.STDEV.S('Bottle Results'!Q17:Q19)</f>
        <v>1.5339770212439482E-2</v>
      </c>
      <c r="D7">
        <f>AVERAGE('Bottle Results'!U17:U19)</f>
        <v>998.53106490453865</v>
      </c>
      <c r="E7">
        <f>_xlfn.STDEV.S('Bottle Results'!U17:U19)</f>
        <v>125.99874934856791</v>
      </c>
      <c r="F7">
        <f>AVERAGE('Bottle Results'!S17:S19)</f>
        <v>235.06007175857499</v>
      </c>
      <c r="G7">
        <f>AVERAGE('Bottle Results'!W17:W19)</f>
        <v>0.15876825581889287</v>
      </c>
      <c r="H7">
        <f>_xlfn.STDEV.S('Bottle Results'!W17:W19)</f>
        <v>6.5258936142053728E-3</v>
      </c>
      <c r="I7">
        <f>AVERAGE('Bottle Results'!D17:D19)</f>
        <v>6.9833333333333334</v>
      </c>
      <c r="J7">
        <f>_xlfn.STDEV.S('Bottle Results'!D17:D19)</f>
        <v>3.2145502536643007E-2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2016-06-13T19:29:18Z</dcterms:modified>
</cp:coreProperties>
</file>