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7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7" i="5" l="1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<sst xmlns="http://schemas.openxmlformats.org/spreadsheetml/2006/main" count="375" uniqueCount="152">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</sst>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42469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150</v>
      </c>
    </row>
    <row r="5" spans="1:5" x14ac:dyDescent="0.25">
      <c r="A5" t="s">
        <v>22</v>
      </c>
      <c r="B5" t="s">
        <v>151</v>
      </c>
    </row>
    <row r="6" spans="1:5" x14ac:dyDescent="0.25">
      <c r="A6" t="s">
        <v>6</v>
      </c>
      <c r="B6">
        <v>1438.3391127455641</v>
      </c>
      <c r="C6">
        <v>7.1916955637278202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2" workbookViewId="0">
      <selection activeCell="O36" sqref="O3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42502.436805555553</v>
      </c>
      <c r="B2" t="s">
        <v>125</v>
      </c>
      <c r="C2">
        <v>75.7</v>
      </c>
      <c r="D2">
        <v>7.27</v>
      </c>
      <c r="E2">
        <v>0.21</v>
      </c>
      <c r="F2">
        <v>393.83</v>
      </c>
    </row>
    <row r="3" spans="1:6" x14ac:dyDescent="0.25">
      <c r="A3" s="24">
        <v>42502.436805555553</v>
      </c>
      <c r="B3" t="s">
        <v>126</v>
      </c>
      <c r="C3">
        <v>71.099999999999994</v>
      </c>
      <c r="D3">
        <v>7.5</v>
      </c>
      <c r="E3">
        <v>0.25</v>
      </c>
      <c r="F3">
        <v>404.47</v>
      </c>
    </row>
    <row r="4" spans="1:6" x14ac:dyDescent="0.25">
      <c r="A4" s="24">
        <v>42502.436805497688</v>
      </c>
      <c r="B4" t="s">
        <v>127</v>
      </c>
      <c r="C4">
        <v>78.599999999999994</v>
      </c>
      <c r="D4">
        <v>7.13</v>
      </c>
      <c r="E4">
        <v>0.19</v>
      </c>
      <c r="F4">
        <v>415.11</v>
      </c>
    </row>
    <row r="5" spans="1:6" x14ac:dyDescent="0.25">
      <c r="A5" s="24">
        <v>42502.436805497688</v>
      </c>
      <c r="B5" t="s">
        <v>128</v>
      </c>
      <c r="C5">
        <v>259.3</v>
      </c>
      <c r="D5">
        <v>3.93</v>
      </c>
      <c r="E5">
        <v>7.0000000000000007E-2</v>
      </c>
      <c r="F5">
        <v>425.75</v>
      </c>
    </row>
    <row r="6" spans="1:6" x14ac:dyDescent="0.25">
      <c r="A6" s="24">
        <v>42502.436805497688</v>
      </c>
      <c r="B6" t="s">
        <v>129</v>
      </c>
      <c r="C6">
        <v>262.89999999999998</v>
      </c>
      <c r="D6">
        <v>3.9</v>
      </c>
      <c r="E6">
        <v>7.0000000000000007E-2</v>
      </c>
      <c r="F6">
        <v>436.4</v>
      </c>
    </row>
    <row r="7" spans="1:6" x14ac:dyDescent="0.25">
      <c r="A7" s="24">
        <v>42502.436805497688</v>
      </c>
      <c r="B7" t="s">
        <v>130</v>
      </c>
      <c r="C7">
        <v>277.60000000000002</v>
      </c>
      <c r="D7">
        <v>3.8</v>
      </c>
      <c r="E7">
        <v>7.0000000000000007E-2</v>
      </c>
      <c r="F7">
        <v>447.04</v>
      </c>
    </row>
    <row r="8" spans="1:6" x14ac:dyDescent="0.25">
      <c r="A8" s="24">
        <v>42502.436805497688</v>
      </c>
      <c r="B8" t="s">
        <v>131</v>
      </c>
      <c r="C8">
        <v>1057.0999999999999</v>
      </c>
      <c r="D8">
        <v>1.95</v>
      </c>
      <c r="E8">
        <v>0.02</v>
      </c>
      <c r="F8">
        <v>457.66</v>
      </c>
    </row>
    <row r="9" spans="1:6" x14ac:dyDescent="0.25">
      <c r="A9" s="24">
        <v>42502.436805497688</v>
      </c>
      <c r="B9" t="s">
        <v>132</v>
      </c>
      <c r="C9">
        <v>1068.9000000000001</v>
      </c>
      <c r="D9">
        <v>1.93</v>
      </c>
      <c r="E9">
        <v>0.02</v>
      </c>
      <c r="F9">
        <v>468.32</v>
      </c>
    </row>
    <row r="10" spans="1:6" x14ac:dyDescent="0.25">
      <c r="A10" s="24">
        <v>42502.436805497688</v>
      </c>
      <c r="B10" t="s">
        <v>133</v>
      </c>
      <c r="C10">
        <v>1068.8</v>
      </c>
      <c r="D10">
        <v>1.93</v>
      </c>
      <c r="E10">
        <v>0.01</v>
      </c>
      <c r="F10">
        <v>478.95</v>
      </c>
    </row>
    <row r="11" spans="1:6" x14ac:dyDescent="0.25">
      <c r="A11" s="24">
        <v>42502.436805497688</v>
      </c>
      <c r="B11" t="s">
        <v>134</v>
      </c>
      <c r="C11">
        <v>2021.1</v>
      </c>
      <c r="D11">
        <v>1.41</v>
      </c>
      <c r="E11">
        <v>0.01</v>
      </c>
      <c r="F11">
        <v>489.61</v>
      </c>
    </row>
    <row r="12" spans="1:6" x14ac:dyDescent="0.25">
      <c r="A12" s="24">
        <v>42502.436805497688</v>
      </c>
      <c r="B12" t="s">
        <v>135</v>
      </c>
      <c r="C12">
        <v>2113</v>
      </c>
      <c r="D12">
        <v>1.38</v>
      </c>
      <c r="E12">
        <v>0.01</v>
      </c>
      <c r="F12">
        <v>500.24</v>
      </c>
    </row>
    <row r="13" spans="1:6" x14ac:dyDescent="0.25">
      <c r="A13" s="24">
        <v>42502.436805497688</v>
      </c>
      <c r="B13" t="s">
        <v>136</v>
      </c>
      <c r="C13">
        <v>2099.9</v>
      </c>
      <c r="D13">
        <v>1.38</v>
      </c>
      <c r="E13">
        <v>0.01</v>
      </c>
      <c r="F13">
        <v>510.89</v>
      </c>
    </row>
    <row r="14" spans="1:6" x14ac:dyDescent="0.25">
      <c r="A14" s="24">
        <v>42502.436805497688</v>
      </c>
      <c r="B14" t="s">
        <v>137</v>
      </c>
      <c r="C14">
        <v>4777.3999999999996</v>
      </c>
      <c r="D14">
        <v>0.92</v>
      </c>
      <c r="E14">
        <v>0</v>
      </c>
      <c r="F14">
        <v>521.65</v>
      </c>
    </row>
    <row r="15" spans="1:6" x14ac:dyDescent="0.25">
      <c r="A15" s="24">
        <v>42502.436805497688</v>
      </c>
      <c r="B15" t="s">
        <v>138</v>
      </c>
      <c r="C15">
        <v>5286.9</v>
      </c>
      <c r="D15">
        <v>0.87</v>
      </c>
      <c r="E15">
        <v>0</v>
      </c>
      <c r="F15">
        <v>532.29999999999995</v>
      </c>
    </row>
    <row r="16" spans="1:6" x14ac:dyDescent="0.25">
      <c r="A16" s="24">
        <v>42502.436805497688</v>
      </c>
      <c r="B16" t="s">
        <v>139</v>
      </c>
      <c r="C16">
        <v>5220.2</v>
      </c>
      <c r="D16">
        <v>0.88</v>
      </c>
      <c r="E16">
        <v>0</v>
      </c>
      <c r="F16">
        <v>542.95000000000005</v>
      </c>
    </row>
    <row r="17" spans="1:6" x14ac:dyDescent="0.25">
      <c r="A17" s="24">
        <v>42502.436805497688</v>
      </c>
      <c r="B17" t="s">
        <v>140</v>
      </c>
      <c r="C17">
        <v>10177.6</v>
      </c>
      <c r="D17">
        <v>0.63</v>
      </c>
      <c r="E17">
        <v>0</v>
      </c>
      <c r="F17">
        <v>553.62</v>
      </c>
    </row>
    <row r="18" spans="1:6" x14ac:dyDescent="0.25">
      <c r="A18" s="24">
        <v>42502.436805497688</v>
      </c>
      <c r="B18" t="s">
        <v>141</v>
      </c>
      <c r="C18">
        <v>10041.799999999999</v>
      </c>
      <c r="D18">
        <v>0.63</v>
      </c>
      <c r="E18">
        <v>0</v>
      </c>
      <c r="F18">
        <v>564.29999999999995</v>
      </c>
    </row>
    <row r="19" spans="1:6" x14ac:dyDescent="0.25">
      <c r="A19" s="24">
        <v>42502.436805497688</v>
      </c>
      <c r="B19" t="s">
        <v>142</v>
      </c>
      <c r="C19">
        <v>10039.1</v>
      </c>
      <c r="D19">
        <v>0.63</v>
      </c>
      <c r="E19">
        <v>0</v>
      </c>
      <c r="F19">
        <v>574.97</v>
      </c>
    </row>
    <row r="20" spans="1:6" x14ac:dyDescent="0.25">
      <c r="A20" s="24">
        <v>42505.584722222222</v>
      </c>
      <c r="B20" t="s">
        <v>125</v>
      </c>
      <c r="C20">
        <v>75.099999999999994</v>
      </c>
      <c r="D20">
        <v>7.3</v>
      </c>
      <c r="E20">
        <v>0.12</v>
      </c>
      <c r="F20">
        <v>393.77</v>
      </c>
    </row>
    <row r="21" spans="1:6" x14ac:dyDescent="0.25">
      <c r="A21" s="24">
        <v>42505.584722222222</v>
      </c>
      <c r="B21" t="s">
        <v>126</v>
      </c>
      <c r="C21">
        <v>77.400000000000006</v>
      </c>
      <c r="D21">
        <v>7.19</v>
      </c>
      <c r="E21">
        <v>0.11</v>
      </c>
      <c r="F21">
        <v>404.39</v>
      </c>
    </row>
    <row r="22" spans="1:6" x14ac:dyDescent="0.25">
      <c r="A22" s="24">
        <v>42505.584722164349</v>
      </c>
      <c r="B22" t="s">
        <v>127</v>
      </c>
      <c r="C22">
        <v>70.900000000000006</v>
      </c>
      <c r="D22">
        <v>7.51</v>
      </c>
      <c r="E22">
        <v>0.15</v>
      </c>
      <c r="F22">
        <v>415.03</v>
      </c>
    </row>
    <row r="23" spans="1:6" x14ac:dyDescent="0.25">
      <c r="A23" s="24">
        <v>42505.584722164349</v>
      </c>
      <c r="B23" t="s">
        <v>128</v>
      </c>
      <c r="C23">
        <v>259.2</v>
      </c>
      <c r="D23">
        <v>3.93</v>
      </c>
      <c r="E23">
        <v>0.03</v>
      </c>
      <c r="F23">
        <v>425.65</v>
      </c>
    </row>
    <row r="24" spans="1:6" x14ac:dyDescent="0.25">
      <c r="A24" s="24">
        <v>42505.584722164349</v>
      </c>
      <c r="B24" t="s">
        <v>129</v>
      </c>
      <c r="C24">
        <v>257.60000000000002</v>
      </c>
      <c r="D24">
        <v>3.94</v>
      </c>
      <c r="E24">
        <v>0.03</v>
      </c>
      <c r="F24">
        <v>436.28</v>
      </c>
    </row>
    <row r="25" spans="1:6" x14ac:dyDescent="0.25">
      <c r="A25" s="24">
        <v>42505.584722164349</v>
      </c>
      <c r="B25" t="s">
        <v>130</v>
      </c>
      <c r="C25">
        <v>273.8</v>
      </c>
      <c r="D25">
        <v>3.82</v>
      </c>
      <c r="E25">
        <v>0.09</v>
      </c>
      <c r="F25">
        <v>446.92</v>
      </c>
    </row>
    <row r="26" spans="1:6" x14ac:dyDescent="0.25">
      <c r="A26" s="24">
        <v>42505.584722164349</v>
      </c>
      <c r="B26" t="s">
        <v>131</v>
      </c>
      <c r="C26">
        <v>1041.4000000000001</v>
      </c>
      <c r="D26">
        <v>1.96</v>
      </c>
      <c r="E26">
        <v>0.01</v>
      </c>
      <c r="F26">
        <v>457.56</v>
      </c>
    </row>
    <row r="27" spans="1:6" x14ac:dyDescent="0.25">
      <c r="A27" s="24">
        <v>42505.584722164349</v>
      </c>
      <c r="B27" t="s">
        <v>132</v>
      </c>
      <c r="C27">
        <v>1064.5999999999999</v>
      </c>
      <c r="D27">
        <v>1.94</v>
      </c>
      <c r="E27">
        <v>0.01</v>
      </c>
      <c r="F27">
        <v>468.2</v>
      </c>
    </row>
    <row r="28" spans="1:6" x14ac:dyDescent="0.25">
      <c r="A28" s="24">
        <v>42505.584722164349</v>
      </c>
      <c r="B28" t="s">
        <v>133</v>
      </c>
      <c r="C28">
        <v>1065.8</v>
      </c>
      <c r="D28">
        <v>1.94</v>
      </c>
      <c r="E28">
        <v>0.01</v>
      </c>
      <c r="F28">
        <v>478.81</v>
      </c>
    </row>
    <row r="29" spans="1:6" x14ac:dyDescent="0.25">
      <c r="A29" s="24">
        <v>42505.584722164349</v>
      </c>
      <c r="B29" t="s">
        <v>134</v>
      </c>
      <c r="C29">
        <v>2048.3000000000002</v>
      </c>
      <c r="D29">
        <v>1.4</v>
      </c>
      <c r="E29">
        <v>0</v>
      </c>
      <c r="F29">
        <v>489.45</v>
      </c>
    </row>
    <row r="30" spans="1:6" x14ac:dyDescent="0.25">
      <c r="A30" s="24">
        <v>42505.584722164349</v>
      </c>
      <c r="B30" t="s">
        <v>135</v>
      </c>
      <c r="C30">
        <v>2122.1999999999998</v>
      </c>
      <c r="D30">
        <v>1.37</v>
      </c>
      <c r="E30">
        <v>0</v>
      </c>
      <c r="F30">
        <v>500.08</v>
      </c>
    </row>
    <row r="31" spans="1:6" x14ac:dyDescent="0.25">
      <c r="A31" s="24">
        <v>42505.584722164349</v>
      </c>
      <c r="B31" t="s">
        <v>136</v>
      </c>
      <c r="C31">
        <v>2073.5</v>
      </c>
      <c r="D31">
        <v>1.39</v>
      </c>
      <c r="E31">
        <v>0.02</v>
      </c>
      <c r="F31">
        <v>510.73</v>
      </c>
    </row>
    <row r="32" spans="1:6" x14ac:dyDescent="0.25">
      <c r="A32" s="24">
        <v>42505.584722164349</v>
      </c>
      <c r="B32" t="s">
        <v>137</v>
      </c>
      <c r="C32">
        <v>4746.3999999999996</v>
      </c>
      <c r="D32">
        <v>0.92</v>
      </c>
      <c r="E32">
        <v>0.01</v>
      </c>
      <c r="F32">
        <v>521.5</v>
      </c>
    </row>
    <row r="33" spans="1:6" x14ac:dyDescent="0.25">
      <c r="A33" s="24">
        <v>42505.584722164349</v>
      </c>
      <c r="B33" t="s">
        <v>138</v>
      </c>
      <c r="C33">
        <v>5181.2</v>
      </c>
      <c r="D33">
        <v>0.88</v>
      </c>
      <c r="E33">
        <v>0</v>
      </c>
      <c r="F33">
        <v>532.14</v>
      </c>
    </row>
    <row r="34" spans="1:6" x14ac:dyDescent="0.25">
      <c r="A34" s="24">
        <v>42505.584722164349</v>
      </c>
      <c r="B34" t="s">
        <v>139</v>
      </c>
      <c r="C34">
        <v>5177.1000000000004</v>
      </c>
      <c r="D34">
        <v>0.88</v>
      </c>
      <c r="E34">
        <v>0</v>
      </c>
      <c r="F34">
        <v>542.79</v>
      </c>
    </row>
    <row r="35" spans="1:6" x14ac:dyDescent="0.25">
      <c r="A35" s="24">
        <v>42505.584722164349</v>
      </c>
      <c r="B35" t="s">
        <v>140</v>
      </c>
      <c r="C35">
        <v>9997.7999999999993</v>
      </c>
      <c r="D35">
        <v>0.63</v>
      </c>
      <c r="E35">
        <v>0</v>
      </c>
      <c r="F35">
        <v>553.46</v>
      </c>
    </row>
    <row r="36" spans="1:6" x14ac:dyDescent="0.25">
      <c r="A36" s="24">
        <v>42505.584722164349</v>
      </c>
      <c r="B36" t="s">
        <v>141</v>
      </c>
      <c r="C36">
        <v>9897.2000000000007</v>
      </c>
      <c r="D36">
        <v>0.64</v>
      </c>
      <c r="E36">
        <v>0</v>
      </c>
      <c r="F36">
        <v>564.13</v>
      </c>
    </row>
    <row r="37" spans="1:6" x14ac:dyDescent="0.25">
      <c r="A37" s="24">
        <v>42505.584722164349</v>
      </c>
      <c r="B37" t="s">
        <v>142</v>
      </c>
      <c r="C37">
        <v>9970.2999999999993</v>
      </c>
      <c r="D37">
        <v>0.63</v>
      </c>
      <c r="E37">
        <v>0</v>
      </c>
      <c r="F37">
        <v>574.80999999999995</v>
      </c>
    </row>
    <row r="38" spans="1:6" x14ac:dyDescent="0.25">
      <c r="A38" s="24">
        <v>42506.541666666664</v>
      </c>
      <c r="B38" t="s">
        <v>125</v>
      </c>
      <c r="C38">
        <v>75.2</v>
      </c>
      <c r="D38">
        <v>7.29</v>
      </c>
      <c r="E38">
        <v>0.12</v>
      </c>
      <c r="F38">
        <v>393.85</v>
      </c>
    </row>
    <row r="39" spans="1:6" x14ac:dyDescent="0.25">
      <c r="A39" s="24">
        <v>42506.541666666664</v>
      </c>
      <c r="B39" t="s">
        <v>126</v>
      </c>
      <c r="C39">
        <v>72.8</v>
      </c>
      <c r="D39">
        <v>7.41</v>
      </c>
      <c r="E39">
        <v>0.16</v>
      </c>
      <c r="F39">
        <v>404.48</v>
      </c>
    </row>
    <row r="40" spans="1:6" x14ac:dyDescent="0.25">
      <c r="A40" s="24">
        <v>42506.541666666664</v>
      </c>
      <c r="B40" t="s">
        <v>127</v>
      </c>
      <c r="C40">
        <v>76.2</v>
      </c>
      <c r="D40">
        <v>7.25</v>
      </c>
      <c r="E40">
        <v>0.17</v>
      </c>
      <c r="F40">
        <v>415.11</v>
      </c>
    </row>
    <row r="41" spans="1:6" x14ac:dyDescent="0.25">
      <c r="A41" s="24">
        <v>42506.541666666664</v>
      </c>
      <c r="B41" t="s">
        <v>128</v>
      </c>
      <c r="C41">
        <v>249.1</v>
      </c>
      <c r="D41">
        <v>4.01</v>
      </c>
      <c r="E41">
        <v>0.04</v>
      </c>
      <c r="F41">
        <v>425.75</v>
      </c>
    </row>
    <row r="42" spans="1:6" x14ac:dyDescent="0.25">
      <c r="A42" s="24">
        <v>42506.541666666664</v>
      </c>
      <c r="B42" t="s">
        <v>129</v>
      </c>
      <c r="C42">
        <v>259.5</v>
      </c>
      <c r="D42">
        <v>3.93</v>
      </c>
      <c r="E42">
        <v>0.04</v>
      </c>
      <c r="F42">
        <v>436.38</v>
      </c>
    </row>
    <row r="43" spans="1:6" x14ac:dyDescent="0.25">
      <c r="A43" s="24">
        <v>42506.541666666664</v>
      </c>
      <c r="B43" t="s">
        <v>130</v>
      </c>
      <c r="C43">
        <v>274.8</v>
      </c>
      <c r="D43">
        <v>3.82</v>
      </c>
      <c r="E43">
        <v>0.09</v>
      </c>
      <c r="F43">
        <v>447.02</v>
      </c>
    </row>
    <row r="44" spans="1:6" x14ac:dyDescent="0.25">
      <c r="A44" s="24">
        <v>42506.541666666664</v>
      </c>
      <c r="B44" t="s">
        <v>131</v>
      </c>
      <c r="C44">
        <v>1056.7</v>
      </c>
      <c r="D44">
        <v>1.95</v>
      </c>
      <c r="E44">
        <v>0.01</v>
      </c>
      <c r="F44">
        <v>457.66</v>
      </c>
    </row>
    <row r="45" spans="1:6" x14ac:dyDescent="0.25">
      <c r="A45" s="24">
        <v>42506.541666666664</v>
      </c>
      <c r="B45" t="s">
        <v>132</v>
      </c>
      <c r="C45">
        <v>1070</v>
      </c>
      <c r="D45">
        <v>1.93</v>
      </c>
      <c r="E45">
        <v>0.01</v>
      </c>
      <c r="F45">
        <v>468.29</v>
      </c>
    </row>
    <row r="46" spans="1:6" x14ac:dyDescent="0.25">
      <c r="A46" s="24">
        <v>42506.541666666664</v>
      </c>
      <c r="B46" t="s">
        <v>133</v>
      </c>
      <c r="C46">
        <v>1061.7</v>
      </c>
      <c r="D46">
        <v>1.94</v>
      </c>
      <c r="E46">
        <v>0.01</v>
      </c>
      <c r="F46">
        <v>478.91</v>
      </c>
    </row>
    <row r="47" spans="1:6" x14ac:dyDescent="0.25">
      <c r="A47" s="24">
        <v>42506.541666666664</v>
      </c>
      <c r="B47" t="s">
        <v>134</v>
      </c>
      <c r="C47">
        <v>2018</v>
      </c>
      <c r="D47">
        <v>1.41</v>
      </c>
      <c r="E47">
        <v>0</v>
      </c>
      <c r="F47">
        <v>489.55</v>
      </c>
    </row>
    <row r="48" spans="1:6" x14ac:dyDescent="0.25">
      <c r="A48" s="24">
        <v>42506.541666666664</v>
      </c>
      <c r="B48" t="s">
        <v>135</v>
      </c>
      <c r="C48">
        <v>2068.1</v>
      </c>
      <c r="D48">
        <v>1.39</v>
      </c>
      <c r="E48">
        <v>0.01</v>
      </c>
      <c r="F48">
        <v>500.2</v>
      </c>
    </row>
    <row r="49" spans="1:6" x14ac:dyDescent="0.25">
      <c r="A49" s="24">
        <v>42506.541666666664</v>
      </c>
      <c r="B49" t="s">
        <v>136</v>
      </c>
      <c r="C49">
        <v>2049.9</v>
      </c>
      <c r="D49">
        <v>1.4</v>
      </c>
      <c r="E49">
        <v>0.02</v>
      </c>
      <c r="F49">
        <v>510.85</v>
      </c>
    </row>
    <row r="50" spans="1:6" x14ac:dyDescent="0.25">
      <c r="A50" s="24">
        <v>42506.541666666664</v>
      </c>
      <c r="B50" t="s">
        <v>137</v>
      </c>
      <c r="C50">
        <v>4730.3</v>
      </c>
      <c r="D50">
        <v>0.92</v>
      </c>
      <c r="E50">
        <v>0.01</v>
      </c>
      <c r="F50">
        <v>521.62</v>
      </c>
    </row>
    <row r="51" spans="1:6" x14ac:dyDescent="0.25">
      <c r="A51" s="24">
        <v>42506.541666666664</v>
      </c>
      <c r="B51" t="s">
        <v>138</v>
      </c>
      <c r="C51">
        <v>5143.2</v>
      </c>
      <c r="D51">
        <v>0.88</v>
      </c>
      <c r="E51">
        <v>0</v>
      </c>
      <c r="F51">
        <v>532.26</v>
      </c>
    </row>
    <row r="52" spans="1:6" x14ac:dyDescent="0.25">
      <c r="A52" s="24">
        <v>42506.541666666664</v>
      </c>
      <c r="B52" t="s">
        <v>139</v>
      </c>
      <c r="C52">
        <v>5203.1000000000004</v>
      </c>
      <c r="D52">
        <v>0.88</v>
      </c>
      <c r="E52">
        <v>0</v>
      </c>
      <c r="F52">
        <v>542.91</v>
      </c>
    </row>
    <row r="53" spans="1:6" x14ac:dyDescent="0.25">
      <c r="A53" s="24">
        <v>42506.541666666664</v>
      </c>
      <c r="B53" t="s">
        <v>140</v>
      </c>
      <c r="C53">
        <v>10083.4</v>
      </c>
      <c r="D53">
        <v>0.63</v>
      </c>
      <c r="E53">
        <v>0</v>
      </c>
      <c r="F53">
        <v>553.58000000000004</v>
      </c>
    </row>
    <row r="54" spans="1:6" x14ac:dyDescent="0.25">
      <c r="A54" s="24">
        <v>42506.541666666664</v>
      </c>
      <c r="B54" t="s">
        <v>141</v>
      </c>
      <c r="C54">
        <v>9889.7000000000007</v>
      </c>
      <c r="D54">
        <v>0.64</v>
      </c>
      <c r="E54">
        <v>0</v>
      </c>
      <c r="F54">
        <v>564.26</v>
      </c>
    </row>
    <row r="55" spans="1:6" x14ac:dyDescent="0.25">
      <c r="A55" s="24">
        <v>42506.541666666664</v>
      </c>
      <c r="B55" t="s">
        <v>142</v>
      </c>
      <c r="C55">
        <v>9879.2999999999993</v>
      </c>
      <c r="D55">
        <v>0.64</v>
      </c>
      <c r="E55">
        <v>0</v>
      </c>
      <c r="F55">
        <v>574.94000000000005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122</v>
      </c>
      <c r="C1" t="s">
        <v>23</v>
      </c>
      <c r="D1" t="s">
        <v>21</v>
      </c>
      <c r="E1" t="s">
        <v>119</v>
      </c>
      <c r="F1" t="s">
        <v>120</v>
      </c>
      <c r="G1" t="s">
        <v>121</v>
      </c>
    </row>
    <row r="2" spans="1:7" x14ac:dyDescent="0.25">
      <c r="A2" t="s">
        <v>125</v>
      </c>
      <c r="B2" s="21" t="s">
        <v>123</v>
      </c>
      <c r="C2">
        <v>1.25555555555556</v>
      </c>
      <c r="D2">
        <v>9.1488148148148193E-2</v>
      </c>
      <c r="E2" s="1" t="s">
        <v>54</v>
      </c>
      <c r="F2" s="1">
        <f>'Calibration Data'!$B$28*'Count-&gt;Actual Activity'!C2+'Calibration Data'!$B$27</f>
        <v>0.26635243336427383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0.23297862495623439</v>
      </c>
    </row>
    <row r="3" spans="1:7" x14ac:dyDescent="0.25">
      <c r="A3" t="s">
        <v>126</v>
      </c>
      <c r="B3" s="21" t="s">
        <v>123</v>
      </c>
      <c r="C3">
        <v>1.2294444444444399</v>
      </c>
      <c r="D3">
        <v>9.0569074074074093E-2</v>
      </c>
      <c r="E3" s="1" t="s">
        <v>54</v>
      </c>
      <c r="F3" s="1">
        <f>'Calibration Data'!$B$28*'Count-&gt;Actual Activity'!C3+'Calibration Data'!$B$27</f>
        <v>0.26063587015747547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0.23297862481361806</v>
      </c>
    </row>
    <row r="4" spans="1:7" x14ac:dyDescent="0.25">
      <c r="A4" t="s">
        <v>127</v>
      </c>
      <c r="B4" s="21" t="s">
        <v>123</v>
      </c>
      <c r="C4">
        <v>1.2538888888888899</v>
      </c>
      <c r="D4">
        <v>9.1492092592592597E-2</v>
      </c>
      <c r="E4" s="1" t="s">
        <v>54</v>
      </c>
      <c r="F4" s="1">
        <f>'Calibration Data'!$B$28*'Count-&gt;Actual Activity'!C4+'Calibration Data'!$B$27</f>
        <v>0.2659875463510733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0.23297862494698812</v>
      </c>
    </row>
    <row r="5" spans="1:7" x14ac:dyDescent="0.25">
      <c r="A5" t="s">
        <v>128</v>
      </c>
      <c r="B5" s="21" t="s">
        <v>123</v>
      </c>
      <c r="C5">
        <v>4.2644444444444396</v>
      </c>
      <c r="D5">
        <v>0.16872985185185199</v>
      </c>
      <c r="E5" s="1" t="s">
        <v>54</v>
      </c>
      <c r="F5" s="1">
        <f>'Calibration Data'!$B$28*'Count-&gt;Actual Activity'!C5+'Calibration Data'!$B$27</f>
        <v>0.92509512119425319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0.2329786734661437</v>
      </c>
    </row>
    <row r="6" spans="1:7" x14ac:dyDescent="0.25">
      <c r="A6" t="s">
        <v>129</v>
      </c>
      <c r="B6" s="21" t="s">
        <v>123</v>
      </c>
      <c r="C6">
        <v>4.3333333333333304</v>
      </c>
      <c r="D6">
        <v>0.170011111111111</v>
      </c>
      <c r="E6" s="1" t="s">
        <v>54</v>
      </c>
      <c r="F6" s="1">
        <f>'Calibration Data'!$B$28*'Count-&gt;Actual Activity'!C6+'Calibration Data'!$B$27</f>
        <v>0.94017711773984403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0.23297867532151109</v>
      </c>
    </row>
    <row r="7" spans="1:7" x14ac:dyDescent="0.25">
      <c r="A7" t="s">
        <v>130</v>
      </c>
      <c r="B7" s="21" t="s">
        <v>123</v>
      </c>
      <c r="C7">
        <v>4.59</v>
      </c>
      <c r="D7">
        <v>0.17503199999999999</v>
      </c>
      <c r="E7" s="1" t="s">
        <v>54</v>
      </c>
      <c r="F7" s="1">
        <f>'Calibration Data'!$B$28*'Count-&gt;Actual Activity'!C7+'Calibration Data'!$B$27</f>
        <v>0.99636971777260896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0.23297868252774895</v>
      </c>
    </row>
    <row r="8" spans="1:7" ht="15.75" customHeight="1" x14ac:dyDescent="0.25">
      <c r="A8" t="s">
        <v>131</v>
      </c>
      <c r="B8" s="21" t="s">
        <v>123</v>
      </c>
      <c r="C8">
        <v>17.528888888888901</v>
      </c>
      <c r="D8">
        <v>0.34239762962963</v>
      </c>
      <c r="E8" s="1" t="s">
        <v>54</v>
      </c>
      <c r="F8" s="1">
        <f>'Calibration Data'!$B$28*'Count-&gt;Actual Activity'!C8+'Calibration Data'!$B$27</f>
        <v>3.8291092302468113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0.2329796455030389</v>
      </c>
    </row>
    <row r="9" spans="1:7" x14ac:dyDescent="0.25">
      <c r="A9" t="s">
        <v>132</v>
      </c>
      <c r="B9" s="21" t="s">
        <v>123</v>
      </c>
      <c r="C9">
        <v>17.797222222222199</v>
      </c>
      <c r="D9">
        <v>0.34407962962963001</v>
      </c>
      <c r="E9" s="1" t="s">
        <v>54</v>
      </c>
      <c r="F9" s="1">
        <f>'Calibration Data'!$B$28*'Count-&gt;Actual Activity'!C9+'Calibration Data'!$B$27</f>
        <v>3.8878560393719663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0.23297967792154101</v>
      </c>
    </row>
    <row r="10" spans="1:7" x14ac:dyDescent="0.25">
      <c r="A10" t="s">
        <v>133</v>
      </c>
      <c r="B10" s="21" t="s">
        <v>123</v>
      </c>
      <c r="C10">
        <v>17.7572222222222</v>
      </c>
      <c r="D10">
        <v>0.343898203703704</v>
      </c>
      <c r="E10" s="1" t="s">
        <v>54</v>
      </c>
      <c r="F10" s="1">
        <f>'Calibration Data'!$B$28*'Count-&gt;Actual Activity'!C10+'Calibration Data'!$B$27</f>
        <v>3.8790987510551722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0.23297967305688927</v>
      </c>
    </row>
    <row r="11" spans="1:7" x14ac:dyDescent="0.25">
      <c r="A11" t="s">
        <v>134</v>
      </c>
      <c r="B11" s="21" t="s">
        <v>123</v>
      </c>
      <c r="C11">
        <v>33.8188888888889</v>
      </c>
      <c r="D11">
        <v>0.475719037037037</v>
      </c>
      <c r="E11" s="1" t="s">
        <v>54</v>
      </c>
      <c r="F11" s="1">
        <f>'Calibration Data'!$B$28*'Count-&gt;Actual Activity'!C11+'Calibration Data'!$B$27</f>
        <v>7.3955148972613447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0.23298253027217725</v>
      </c>
    </row>
    <row r="12" spans="1:7" x14ac:dyDescent="0.25">
      <c r="A12" t="s">
        <v>135</v>
      </c>
      <c r="B12" s="21" t="s">
        <v>123</v>
      </c>
      <c r="C12">
        <v>35.018333333333302</v>
      </c>
      <c r="D12">
        <v>0.48325299999999999</v>
      </c>
      <c r="E12" s="1" t="s">
        <v>54</v>
      </c>
      <c r="F12" s="1">
        <f>'Calibration Data'!$B$28*'Count-&gt;Actual Activity'!C12+'Calibration Data'!$B$27</f>
        <v>7.6581119177607686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0.23298281636002222</v>
      </c>
    </row>
    <row r="13" spans="1:7" x14ac:dyDescent="0.25">
      <c r="A13" t="s">
        <v>136</v>
      </c>
      <c r="B13" s="21" t="s">
        <v>123</v>
      </c>
      <c r="C13">
        <v>34.573888888888902</v>
      </c>
      <c r="D13">
        <v>0.48057705555555602</v>
      </c>
      <c r="E13" s="1" t="s">
        <v>54</v>
      </c>
      <c r="F13" s="1">
        <f>'Calibration Data'!$B$28*'Count-&gt;Actual Activity'!C13+'Calibration Data'!$B$27</f>
        <v>7.5608087142408404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0.2329827091739213</v>
      </c>
    </row>
    <row r="14" spans="1:7" x14ac:dyDescent="0.25">
      <c r="A14" t="s">
        <v>137</v>
      </c>
      <c r="B14" s="21" t="s">
        <v>123</v>
      </c>
      <c r="C14">
        <v>79.189444444444405</v>
      </c>
      <c r="D14">
        <v>0.72854288888888896</v>
      </c>
      <c r="E14" s="1" t="s">
        <v>54</v>
      </c>
      <c r="F14" s="1">
        <f>'Calibration Data'!$B$28*'Count-&gt;Actual Activity'!C14+'Calibration Data'!$B$27</f>
        <v>17.328590799589822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0.23300039032182562</v>
      </c>
    </row>
    <row r="15" spans="1:7" x14ac:dyDescent="0.25">
      <c r="A15" t="s">
        <v>138</v>
      </c>
      <c r="B15" s="21" t="s">
        <v>123</v>
      </c>
      <c r="C15">
        <v>86.729444444444397</v>
      </c>
      <c r="D15">
        <v>0.76032812962963003</v>
      </c>
      <c r="E15" s="1" t="s">
        <v>54</v>
      </c>
      <c r="F15" s="1">
        <f>'Calibration Data'!$B$28*'Count-&gt;Actual Activity'!C15+'Calibration Data'!$B$27</f>
        <v>18.979339647305572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0.23300475942414628</v>
      </c>
    </row>
    <row r="16" spans="1:7" x14ac:dyDescent="0.25">
      <c r="A16" t="s">
        <v>139</v>
      </c>
      <c r="B16" s="21" t="s">
        <v>123</v>
      </c>
      <c r="C16">
        <v>86.668888888888901</v>
      </c>
      <c r="D16">
        <v>0.76268622222222204</v>
      </c>
      <c r="E16" s="1" t="s">
        <v>54</v>
      </c>
      <c r="F16" s="1">
        <f>'Calibration Data'!$B$28*'Count-&gt;Actual Activity'!C16+'Calibration Data'!$B$27</f>
        <v>18.966082085825992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0.23300472274447015</v>
      </c>
    </row>
    <row r="17" spans="1:7" x14ac:dyDescent="0.25">
      <c r="A17" t="s">
        <v>140</v>
      </c>
      <c r="B17" s="21" t="s">
        <v>123</v>
      </c>
      <c r="C17">
        <v>168.104444444444</v>
      </c>
      <c r="D17">
        <v>1.0590580000000001</v>
      </c>
      <c r="E17" s="1" t="s">
        <v>54</v>
      </c>
      <c r="F17" s="1">
        <f>'Calibration Data'!$B$28*'Count-&gt;Actual Activity'!C17+'Calibration Data'!$B$27</f>
        <v>36.794948066784158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0.2330773123341261</v>
      </c>
    </row>
    <row r="18" spans="1:7" x14ac:dyDescent="0.25">
      <c r="A18" t="s">
        <v>141</v>
      </c>
      <c r="B18" s="21" t="s">
        <v>123</v>
      </c>
      <c r="C18">
        <v>165.715</v>
      </c>
      <c r="D18">
        <v>1.0550521666666699</v>
      </c>
      <c r="E18" s="1" t="s">
        <v>54</v>
      </c>
      <c r="F18" s="1">
        <f>'Calibration Data'!$B$28*'Count-&gt;Actual Activity'!C18+'Calibration Data'!$B$27</f>
        <v>36.271821718860195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0.23307451962025497</v>
      </c>
    </row>
    <row r="19" spans="1:7" x14ac:dyDescent="0.25">
      <c r="A19" t="s">
        <v>142</v>
      </c>
      <c r="B19" s="21" t="s">
        <v>123</v>
      </c>
      <c r="C19">
        <v>166.04833333333301</v>
      </c>
      <c r="D19">
        <v>1.0516394444444399</v>
      </c>
      <c r="E19" s="1" t="s">
        <v>54</v>
      </c>
      <c r="F19" s="1">
        <f>'Calibration Data'!$B$28*'Count-&gt;Actual Activity'!C19+'Calibration Data'!$B$27</f>
        <v>36.344799121500074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0.233074906806328</v>
      </c>
    </row>
    <row r="20" spans="1:7" x14ac:dyDescent="0.25">
      <c r="A20" s="21" t="s">
        <v>101</v>
      </c>
      <c r="B20" s="22" t="s">
        <v>124</v>
      </c>
    </row>
    <row r="21" spans="1:7" x14ac:dyDescent="0.25">
      <c r="A21" s="21" t="s">
        <v>102</v>
      </c>
      <c r="B21" s="22" t="s">
        <v>124</v>
      </c>
    </row>
    <row r="22" spans="1:7" x14ac:dyDescent="0.25">
      <c r="A22" s="21" t="s">
        <v>103</v>
      </c>
      <c r="B22" s="22" t="s">
        <v>124</v>
      </c>
    </row>
    <row r="23" spans="1:7" x14ac:dyDescent="0.25">
      <c r="A23" s="21" t="s">
        <v>104</v>
      </c>
      <c r="B23" s="22" t="s">
        <v>124</v>
      </c>
    </row>
    <row r="24" spans="1:7" x14ac:dyDescent="0.25">
      <c r="A24" s="21" t="s">
        <v>105</v>
      </c>
      <c r="B24" s="22" t="s">
        <v>124</v>
      </c>
    </row>
    <row r="25" spans="1:7" x14ac:dyDescent="0.25">
      <c r="A25" s="21" t="s">
        <v>106</v>
      </c>
      <c r="B25" s="22" t="s">
        <v>124</v>
      </c>
    </row>
    <row r="26" spans="1:7" x14ac:dyDescent="0.25">
      <c r="A26" s="21" t="s">
        <v>107</v>
      </c>
      <c r="B26" s="22" t="s">
        <v>124</v>
      </c>
    </row>
    <row r="27" spans="1:7" x14ac:dyDescent="0.25">
      <c r="A27" s="21" t="s">
        <v>108</v>
      </c>
      <c r="B27" s="22" t="s">
        <v>124</v>
      </c>
    </row>
    <row r="28" spans="1:7" x14ac:dyDescent="0.25">
      <c r="A28" s="21" t="s">
        <v>109</v>
      </c>
      <c r="B28" s="22" t="s">
        <v>124</v>
      </c>
    </row>
    <row r="29" spans="1:7" x14ac:dyDescent="0.25">
      <c r="A29" s="21" t="s">
        <v>110</v>
      </c>
      <c r="B29" s="22" t="s">
        <v>124</v>
      </c>
    </row>
    <row r="30" spans="1:7" x14ac:dyDescent="0.25">
      <c r="A30" s="21" t="s">
        <v>111</v>
      </c>
      <c r="B30" s="22" t="s">
        <v>124</v>
      </c>
    </row>
    <row r="31" spans="1:7" x14ac:dyDescent="0.25">
      <c r="A31" s="21" t="s">
        <v>112</v>
      </c>
      <c r="B31" s="22" t="s">
        <v>124</v>
      </c>
    </row>
    <row r="32" spans="1:7" x14ac:dyDescent="0.25">
      <c r="A32" s="21" t="s">
        <v>113</v>
      </c>
      <c r="B32" s="22" t="s">
        <v>124</v>
      </c>
    </row>
    <row r="33" spans="1:2" x14ac:dyDescent="0.25">
      <c r="A33" s="21" t="s">
        <v>114</v>
      </c>
      <c r="B33" s="22" t="s">
        <v>124</v>
      </c>
    </row>
    <row r="34" spans="1:2" x14ac:dyDescent="0.25">
      <c r="A34" s="21" t="s">
        <v>115</v>
      </c>
      <c r="B34" s="22" t="s">
        <v>124</v>
      </c>
    </row>
    <row r="35" spans="1:2" x14ac:dyDescent="0.25">
      <c r="A35" s="21" t="s">
        <v>116</v>
      </c>
      <c r="B35" s="22" t="s">
        <v>124</v>
      </c>
    </row>
    <row r="36" spans="1:2" x14ac:dyDescent="0.25">
      <c r="A36" s="21" t="s">
        <v>117</v>
      </c>
      <c r="B36" s="22" t="s">
        <v>124</v>
      </c>
    </row>
    <row r="37" spans="1:2" x14ac:dyDescent="0.25">
      <c r="A37" s="21" t="s">
        <v>118</v>
      </c>
      <c r="B37" s="2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" sqref="L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146</v>
      </c>
    </row>
    <row r="2" spans="1:23" x14ac:dyDescent="0.25">
      <c r="A2" t="s">
        <v>125</v>
      </c>
      <c r="B2">
        <v>0</v>
      </c>
      <c r="C2">
        <v>0</v>
      </c>
      <c r="D2" s="1">
        <v>6.97</v>
      </c>
      <c r="E2" s="1">
        <v>4.3999999999999997E-2</v>
      </c>
      <c r="F2" s="1">
        <v>1E-3</v>
      </c>
      <c r="G2" s="1">
        <v>100</v>
      </c>
      <c r="H2" s="1">
        <v>5</v>
      </c>
      <c r="I2" s="1">
        <f>'Count-&gt;Actual Activity'!F2</f>
        <v>0.26635243336427383</v>
      </c>
      <c r="J2" s="1">
        <f>'Count-&gt;Actual Activity'!G2</f>
        <v>0.23297862495623439</v>
      </c>
      <c r="K2" s="1">
        <v>10</v>
      </c>
      <c r="L2" s="1">
        <v>0.02</v>
      </c>
      <c r="M2" s="1"/>
      <c r="N2" s="1"/>
      <c r="O2" s="1"/>
      <c r="P2" s="1"/>
      <c r="Q2">
        <f>I2/K2</f>
        <v>2.6635243336427382E-2</v>
      </c>
      <c r="R2">
        <f>SQRT((L2/K2)^2+(J2/I2)^2)*Q2</f>
        <v>2.3297923396940926E-2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-60.534643946425867</v>
      </c>
      <c r="W2" t="e">
        <f t="shared" ref="W2:W19" si="1">(S2-Q2*G2)/S2</f>
        <v>#DIV/0!</v>
      </c>
    </row>
    <row r="3" spans="1:23" x14ac:dyDescent="0.25">
      <c r="A3" t="s">
        <v>126</v>
      </c>
      <c r="B3">
        <v>0</v>
      </c>
      <c r="C3">
        <v>0</v>
      </c>
      <c r="D3" s="1">
        <v>6.99</v>
      </c>
      <c r="E3" s="1">
        <v>4.1000000000000002E-2</v>
      </c>
      <c r="F3" s="1">
        <v>1E-3</v>
      </c>
      <c r="G3" s="1">
        <v>100</v>
      </c>
      <c r="H3" s="1">
        <v>5</v>
      </c>
      <c r="I3" s="1">
        <f>'Count-&gt;Actual Activity'!F3</f>
        <v>0.26063587015747547</v>
      </c>
      <c r="J3" s="1">
        <f>'Count-&gt;Actual Activity'!G3</f>
        <v>0.23297862481361806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2.6063587015747548E-2</v>
      </c>
      <c r="R3">
        <f t="shared" ref="R3:R19" si="3">SQRT((L3/K3)^2+(J3/I3)^2)*Q3</f>
        <v>2.3297920796558617E-2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-63.569724428652556</v>
      </c>
      <c r="W3" t="e">
        <f t="shared" si="1"/>
        <v>#DIV/0!</v>
      </c>
    </row>
    <row r="4" spans="1:23" x14ac:dyDescent="0.25">
      <c r="A4" t="s">
        <v>127</v>
      </c>
      <c r="B4">
        <v>0</v>
      </c>
      <c r="C4">
        <v>0</v>
      </c>
      <c r="D4" s="1">
        <v>6.99</v>
      </c>
      <c r="E4" s="1">
        <v>4.7E-2</v>
      </c>
      <c r="F4" s="1">
        <v>1E-3</v>
      </c>
      <c r="G4" s="1">
        <v>100</v>
      </c>
      <c r="H4" s="1">
        <v>5</v>
      </c>
      <c r="I4" s="1">
        <f>'Count-&gt;Actual Activity'!F4</f>
        <v>0.2659875463510733</v>
      </c>
      <c r="J4" s="1">
        <f>'Count-&gt;Actual Activity'!G4</f>
        <v>0.23297862494698812</v>
      </c>
      <c r="K4" s="1">
        <v>10</v>
      </c>
      <c r="L4" s="1">
        <v>0.02</v>
      </c>
      <c r="M4" s="1"/>
      <c r="N4" s="1"/>
      <c r="O4" s="1"/>
      <c r="P4" s="1"/>
      <c r="Q4">
        <f t="shared" si="2"/>
        <v>2.659875463510733E-2</v>
      </c>
      <c r="R4">
        <f t="shared" si="3"/>
        <v>2.3297923229268443E-2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-56.593094968313466</v>
      </c>
      <c r="W4" t="e">
        <f t="shared" si="1"/>
        <v>#DIV/0!</v>
      </c>
    </row>
    <row r="5" spans="1:23" x14ac:dyDescent="0.25">
      <c r="A5" t="s">
        <v>128</v>
      </c>
      <c r="B5" s="23">
        <v>6.9499999999999996E-3</v>
      </c>
      <c r="C5" s="23">
        <v>1.0000000000000001E-5</v>
      </c>
      <c r="D5" s="1">
        <v>6.95</v>
      </c>
      <c r="E5" s="1">
        <v>3.3000000000000002E-2</v>
      </c>
      <c r="F5" s="1">
        <v>1E-3</v>
      </c>
      <c r="G5" s="1">
        <v>100</v>
      </c>
      <c r="H5" s="1">
        <v>5</v>
      </c>
      <c r="I5" s="1">
        <f>'Count-&gt;Actual Activity'!F5</f>
        <v>0.92509512119425319</v>
      </c>
      <c r="J5" s="1">
        <f>'Count-&gt;Actual Activity'!G5</f>
        <v>0.2329786734661437</v>
      </c>
      <c r="K5" s="1">
        <v>10</v>
      </c>
      <c r="L5" s="1">
        <v>0.02</v>
      </c>
      <c r="M5" s="1"/>
      <c r="N5" s="1"/>
      <c r="O5" s="1"/>
      <c r="P5" s="1"/>
      <c r="Q5">
        <f t="shared" si="2"/>
        <v>9.2509512119425319E-2</v>
      </c>
      <c r="R5">
        <f t="shared" si="3"/>
        <v>2.3298601995393853E-2</v>
      </c>
      <c r="S5">
        <f>B5*Parameters!$B$6</f>
        <v>9.9964568335816697</v>
      </c>
      <c r="T5">
        <f>SQRT((C5/B5)^2+(Parameters!$C$6/Parameters!$B$6)^2)*'Bottle Results'!S5</f>
        <v>5.2010678432096141E-2</v>
      </c>
      <c r="U5">
        <f t="shared" si="0"/>
        <v>22.591079443610241</v>
      </c>
      <c r="W5">
        <f t="shared" si="1"/>
        <v>7.457698603116239E-2</v>
      </c>
    </row>
    <row r="6" spans="1:23" x14ac:dyDescent="0.25">
      <c r="A6" t="s">
        <v>129</v>
      </c>
      <c r="B6" s="23">
        <v>6.9499999999999996E-3</v>
      </c>
      <c r="C6" s="23">
        <v>1.0000000000000001E-5</v>
      </c>
      <c r="D6" s="1">
        <v>7.01</v>
      </c>
      <c r="E6" s="1">
        <v>4.7E-2</v>
      </c>
      <c r="F6" s="1">
        <v>1E-3</v>
      </c>
      <c r="G6" s="1">
        <v>100</v>
      </c>
      <c r="H6" s="1">
        <v>5</v>
      </c>
      <c r="I6" s="1">
        <f>'Count-&gt;Actual Activity'!F6</f>
        <v>0.94017711773984403</v>
      </c>
      <c r="J6" s="1">
        <f>'Count-&gt;Actual Activity'!G6</f>
        <v>0.23297867532151109</v>
      </c>
      <c r="K6" s="1">
        <v>10</v>
      </c>
      <c r="L6" s="1">
        <v>0.02</v>
      </c>
      <c r="M6" s="1"/>
      <c r="N6" s="1"/>
      <c r="O6" s="1"/>
      <c r="P6" s="1"/>
      <c r="Q6">
        <f t="shared" si="2"/>
        <v>9.4017711773984408E-2</v>
      </c>
      <c r="R6">
        <f t="shared" si="3"/>
        <v>2.329862633002576E-2</v>
      </c>
      <c r="S6">
        <f>B6*Parameters!$B$6</f>
        <v>9.9964568335816697</v>
      </c>
      <c r="T6">
        <f>SQRT((C6/B6)^2+(Parameters!$C$6/Parameters!$B$6)^2)*'Bottle Results'!S6</f>
        <v>5.2010678432096141E-2</v>
      </c>
      <c r="U6">
        <f t="shared" si="0"/>
        <v>12.652886301770826</v>
      </c>
      <c r="W6">
        <f t="shared" si="1"/>
        <v>5.9489643789134086E-2</v>
      </c>
    </row>
    <row r="7" spans="1:23" x14ac:dyDescent="0.25">
      <c r="A7" t="s">
        <v>130</v>
      </c>
      <c r="B7" s="23">
        <v>6.9499999999999996E-3</v>
      </c>
      <c r="C7" s="23">
        <v>1.0000000000000001E-5</v>
      </c>
      <c r="D7" s="1">
        <v>6.96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0.99636971777260896</v>
      </c>
      <c r="J7" s="1">
        <f>'Count-&gt;Actual Activity'!G7</f>
        <v>0.23297868252774895</v>
      </c>
      <c r="K7" s="1">
        <v>10</v>
      </c>
      <c r="L7" s="1">
        <v>0.02</v>
      </c>
      <c r="M7" s="1"/>
      <c r="N7" s="1"/>
      <c r="O7" s="1"/>
      <c r="P7" s="1"/>
      <c r="Q7">
        <f t="shared" si="2"/>
        <v>9.9636971777260899E-2</v>
      </c>
      <c r="R7">
        <f t="shared" si="3"/>
        <v>2.3298720463326653E-2</v>
      </c>
      <c r="S7">
        <f>B7*Parameters!$B$6</f>
        <v>9.9964568335816697</v>
      </c>
      <c r="T7">
        <f>SQRT((C7/B7)^2+(Parameters!$C$6/Parameters!$B$6)^2)*'Bottle Results'!S7</f>
        <v>5.2010678432096141E-2</v>
      </c>
      <c r="U7">
        <f t="shared" si="0"/>
        <v>0.88539610420486625</v>
      </c>
      <c r="W7">
        <f t="shared" si="1"/>
        <v>3.2771267260944563E-3</v>
      </c>
    </row>
    <row r="8" spans="1:23" ht="15.75" customHeight="1" x14ac:dyDescent="0.25">
      <c r="A8" t="s">
        <v>131</v>
      </c>
      <c r="B8" s="23">
        <v>3.4799999999999998E-2</v>
      </c>
      <c r="C8" s="23">
        <v>1E-4</v>
      </c>
      <c r="D8" s="1">
        <v>6.99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3.8291092302468113</v>
      </c>
      <c r="J8" s="1">
        <f>'Count-&gt;Actual Activity'!G8</f>
        <v>0.2329796455030389</v>
      </c>
      <c r="K8" s="1">
        <v>10</v>
      </c>
      <c r="L8" s="1">
        <v>0.02</v>
      </c>
      <c r="M8" s="1"/>
      <c r="N8" s="1"/>
      <c r="O8" s="1"/>
      <c r="P8" s="1"/>
      <c r="Q8">
        <f t="shared" si="2"/>
        <v>0.3829109230246811</v>
      </c>
      <c r="R8">
        <f t="shared" si="3"/>
        <v>2.3310547726021008E-2</v>
      </c>
      <c r="S8">
        <f>B8*Parameters!$B$6</f>
        <v>50.054201123545624</v>
      </c>
      <c r="T8">
        <f>SQRT((C8/B8)^2+(Parameters!$C$6/Parameters!$B$6)^2)*'Bottle Results'!S8</f>
        <v>0.28865857043477139</v>
      </c>
      <c r="U8">
        <f t="shared" si="0"/>
        <v>336.08882345935757</v>
      </c>
      <c r="W8">
        <f t="shared" si="1"/>
        <v>0.23500742309408509</v>
      </c>
    </row>
    <row r="9" spans="1:23" x14ac:dyDescent="0.25">
      <c r="A9" t="s">
        <v>132</v>
      </c>
      <c r="B9" s="23">
        <v>3.4799999999999998E-2</v>
      </c>
      <c r="C9" s="23">
        <v>1E-4</v>
      </c>
      <c r="D9" s="1">
        <v>7.01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3.8878560393719663</v>
      </c>
      <c r="J9" s="1">
        <f>'Count-&gt;Actual Activity'!G9</f>
        <v>0.23297967792154101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0.38878560393719663</v>
      </c>
      <c r="R9">
        <f t="shared" si="3"/>
        <v>2.3310939925870966E-2</v>
      </c>
      <c r="S9">
        <f>B9*Parameters!$B$6</f>
        <v>50.054201123545624</v>
      </c>
      <c r="T9">
        <f>SQRT((C9/B9)^2+(Parameters!$C$6/Parameters!$B$6)^2)*'Bottle Results'!S9</f>
        <v>0.28865857043477139</v>
      </c>
      <c r="U9">
        <f t="shared" si="0"/>
        <v>319.3040208521702</v>
      </c>
      <c r="W9">
        <f t="shared" si="1"/>
        <v>0.22327078404951123</v>
      </c>
    </row>
    <row r="10" spans="1:23" x14ac:dyDescent="0.25">
      <c r="A10" t="s">
        <v>133</v>
      </c>
      <c r="B10" s="23">
        <v>3.4799999999999998E-2</v>
      </c>
      <c r="C10" s="23">
        <v>1E-4</v>
      </c>
      <c r="D10" s="1">
        <v>6.95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3.8790987510551722</v>
      </c>
      <c r="J10" s="1">
        <f>'Count-&gt;Actual Activity'!G10</f>
        <v>0.23297967305688927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0.38790987510551722</v>
      </c>
      <c r="R10">
        <f t="shared" si="3"/>
        <v>2.3310881082914212E-2</v>
      </c>
      <c r="S10">
        <f>B10*Parameters!$B$6</f>
        <v>50.054201123545624</v>
      </c>
      <c r="T10">
        <f>SQRT((C10/B10)^2+(Parameters!$C$6/Parameters!$B$6)^2)*'Bottle Results'!S10</f>
        <v>0.28865857043477139</v>
      </c>
      <c r="U10">
        <f t="shared" si="0"/>
        <v>288.80034905112569</v>
      </c>
      <c r="W10">
        <f t="shared" si="1"/>
        <v>0.22502034514932368</v>
      </c>
    </row>
    <row r="11" spans="1:23" x14ac:dyDescent="0.25">
      <c r="A11" t="s">
        <v>134</v>
      </c>
      <c r="B11" s="23">
        <v>6.9500000000000006E-2</v>
      </c>
      <c r="C11" s="23">
        <v>1E-4</v>
      </c>
      <c r="D11" s="1">
        <v>6.95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7.3955148972613447</v>
      </c>
      <c r="J11" s="1">
        <f>'Count-&gt;Actual Activity'!G11</f>
        <v>0.23298253027217725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0.73955148972613449</v>
      </c>
      <c r="R11">
        <f t="shared" si="3"/>
        <v>2.3345156665657327E-2</v>
      </c>
      <c r="S11">
        <f>B11*Parameters!$B$6</f>
        <v>99.964568335816708</v>
      </c>
      <c r="T11">
        <f>SQRT((C11/B11)^2+(Parameters!$C$6/Parameters!$B$6)^2)*'Bottle Results'!S11</f>
        <v>0.52010678432096147</v>
      </c>
      <c r="U11">
        <f t="shared" si="0"/>
        <v>722.48387120009068</v>
      </c>
      <c r="W11">
        <f t="shared" si="1"/>
        <v>0.26018638199715255</v>
      </c>
    </row>
    <row r="12" spans="1:23" x14ac:dyDescent="0.25">
      <c r="A12" t="s">
        <v>135</v>
      </c>
      <c r="B12" s="23">
        <v>6.9500000000000006E-2</v>
      </c>
      <c r="C12" s="23">
        <v>1E-4</v>
      </c>
      <c r="D12" s="1">
        <v>6.96</v>
      </c>
      <c r="E12" s="1">
        <v>4.2000000000000003E-2</v>
      </c>
      <c r="F12" s="1">
        <v>1E-3</v>
      </c>
      <c r="G12" s="1">
        <v>100</v>
      </c>
      <c r="H12" s="1">
        <v>5</v>
      </c>
      <c r="I12" s="1">
        <f>'Count-&gt;Actual Activity'!F12</f>
        <v>7.6581119177607686</v>
      </c>
      <c r="J12" s="1">
        <f>'Count-&gt;Actual Activity'!G12</f>
        <v>0.23298281636002222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0.76581119177607682</v>
      </c>
      <c r="R12">
        <f t="shared" si="3"/>
        <v>2.334857156907626E-2</v>
      </c>
      <c r="S12">
        <f>B12*Parameters!$B$6</f>
        <v>99.964568335816708</v>
      </c>
      <c r="T12">
        <f>SQRT((C12/B12)^2+(Parameters!$C$6/Parameters!$B$6)^2)*'Bottle Results'!S12</f>
        <v>0.52010678432096147</v>
      </c>
      <c r="U12">
        <f t="shared" si="0"/>
        <v>556.74878948116736</v>
      </c>
      <c r="W12">
        <f t="shared" si="1"/>
        <v>0.23391737239994545</v>
      </c>
    </row>
    <row r="13" spans="1:23" x14ac:dyDescent="0.25">
      <c r="A13" t="s">
        <v>136</v>
      </c>
      <c r="B13" s="23">
        <v>6.9500000000000006E-2</v>
      </c>
      <c r="C13" s="23">
        <v>1E-4</v>
      </c>
      <c r="D13" s="1">
        <v>7.01</v>
      </c>
      <c r="E13" s="1">
        <v>3.3000000000000002E-2</v>
      </c>
      <c r="F13" s="1">
        <v>1E-3</v>
      </c>
      <c r="G13" s="1">
        <v>100</v>
      </c>
      <c r="H13" s="1">
        <v>5</v>
      </c>
      <c r="I13" s="1">
        <f>'Count-&gt;Actual Activity'!F13</f>
        <v>7.5608087142408404</v>
      </c>
      <c r="J13" s="1">
        <f>'Count-&gt;Actual Activity'!G13</f>
        <v>0.2329827091739213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0.75608087142408409</v>
      </c>
      <c r="R13">
        <f t="shared" si="3"/>
        <v>2.3347292367140424E-2</v>
      </c>
      <c r="S13">
        <f>B13*Parameters!$B$6</f>
        <v>99.964568335816708</v>
      </c>
      <c r="T13">
        <f>SQRT((C13/B13)^2+(Parameters!$C$6/Parameters!$B$6)^2)*'Bottle Results'!S13</f>
        <v>0.52010678432096147</v>
      </c>
      <c r="U13">
        <f t="shared" si="0"/>
        <v>738.07518767903935</v>
      </c>
      <c r="W13">
        <f t="shared" si="1"/>
        <v>0.24365114158834933</v>
      </c>
    </row>
    <row r="14" spans="1:23" x14ac:dyDescent="0.25">
      <c r="A14" t="s">
        <v>137</v>
      </c>
      <c r="B14" s="23">
        <v>0.17399999999999999</v>
      </c>
      <c r="C14" s="23">
        <v>1E-3</v>
      </c>
      <c r="D14" s="1">
        <v>6.99</v>
      </c>
      <c r="E14" s="1">
        <v>3.3000000000000002E-2</v>
      </c>
      <c r="F14" s="1">
        <v>1E-3</v>
      </c>
      <c r="G14" s="1">
        <v>100</v>
      </c>
      <c r="H14" s="1">
        <v>5</v>
      </c>
      <c r="I14" s="1">
        <f>'Count-&gt;Actual Activity'!F14</f>
        <v>17.328590799589822</v>
      </c>
      <c r="J14" s="1">
        <f>'Count-&gt;Actual Activity'!G14</f>
        <v>0.23300039032182562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1.7328590799589823</v>
      </c>
      <c r="R14">
        <f t="shared" si="3"/>
        <v>2.3556379629841594E-2</v>
      </c>
      <c r="S14">
        <f>B14*Parameters!$B$6</f>
        <v>250.27100561772812</v>
      </c>
      <c r="T14">
        <f>SQRT((C14/B14)^2+(Parameters!$C$6/Parameters!$B$6)^2)*'Bottle Results'!S14</f>
        <v>1.9064912298713623</v>
      </c>
      <c r="U14">
        <f t="shared" si="0"/>
        <v>2332.8817461160579</v>
      </c>
      <c r="W14">
        <f t="shared" si="1"/>
        <v>0.30760693765469338</v>
      </c>
    </row>
    <row r="15" spans="1:23" x14ac:dyDescent="0.25">
      <c r="A15" t="s">
        <v>138</v>
      </c>
      <c r="B15" s="23">
        <v>0.17399999999999999</v>
      </c>
      <c r="C15" s="23">
        <v>1E-3</v>
      </c>
      <c r="D15" s="1">
        <v>7.02</v>
      </c>
      <c r="E15" s="1">
        <v>3.1E-2</v>
      </c>
      <c r="F15" s="1">
        <v>1E-3</v>
      </c>
      <c r="G15" s="1">
        <v>100</v>
      </c>
      <c r="H15" s="1">
        <v>5</v>
      </c>
      <c r="I15" s="1">
        <f>'Count-&gt;Actual Activity'!F15</f>
        <v>18.979339647305572</v>
      </c>
      <c r="J15" s="1">
        <f>'Count-&gt;Actual Activity'!G15</f>
        <v>0.23300475942414628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1.8979339647305573</v>
      </c>
      <c r="R15">
        <f t="shared" si="3"/>
        <v>2.36076426709859E-2</v>
      </c>
      <c r="S15">
        <f>B15*Parameters!$B$6</f>
        <v>250.27100561772812</v>
      </c>
      <c r="T15">
        <f>SQRT((C15/B15)^2+(Parameters!$C$6/Parameters!$B$6)^2)*'Bottle Results'!S15</f>
        <v>1.9064912298713623</v>
      </c>
      <c r="U15">
        <f t="shared" si="0"/>
        <v>1950.890617570077</v>
      </c>
      <c r="W15">
        <f t="shared" si="1"/>
        <v>0.24164848419176374</v>
      </c>
    </row>
    <row r="16" spans="1:23" x14ac:dyDescent="0.25">
      <c r="A16" t="s">
        <v>139</v>
      </c>
      <c r="B16" s="23">
        <v>0.17399999999999999</v>
      </c>
      <c r="C16" s="23">
        <v>1E-3</v>
      </c>
      <c r="D16" s="1">
        <v>7.04</v>
      </c>
      <c r="E16" s="1">
        <v>4.4999999999999998E-2</v>
      </c>
      <c r="F16" s="1">
        <v>1E-3</v>
      </c>
      <c r="G16" s="1">
        <v>100</v>
      </c>
      <c r="H16" s="1">
        <v>5</v>
      </c>
      <c r="I16" s="1">
        <f>'Count-&gt;Actual Activity'!F16</f>
        <v>18.966082085825992</v>
      </c>
      <c r="J16" s="1">
        <f>'Count-&gt;Actual Activity'!G16</f>
        <v>0.23300472274447015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1.8966082085825993</v>
      </c>
      <c r="R16">
        <f t="shared" si="3"/>
        <v>2.360721285962673E-2</v>
      </c>
      <c r="S16">
        <f>B16*Parameters!$B$6</f>
        <v>250.27100561772812</v>
      </c>
      <c r="T16">
        <f>SQRT((C16/B16)^2+(Parameters!$C$6/Parameters!$B$6)^2)*'Bottle Results'!S16</f>
        <v>1.9064912298713623</v>
      </c>
      <c r="U16">
        <f t="shared" si="0"/>
        <v>1346.8929946548485</v>
      </c>
      <c r="W16">
        <f t="shared" si="1"/>
        <v>0.24217821241365092</v>
      </c>
    </row>
    <row r="17" spans="1:23" x14ac:dyDescent="0.25">
      <c r="A17" t="s">
        <v>140</v>
      </c>
      <c r="B17" s="23">
        <v>0.34799999999999998</v>
      </c>
      <c r="C17" s="23">
        <v>1E-3</v>
      </c>
      <c r="D17" s="1">
        <v>6.97</v>
      </c>
      <c r="E17" s="1">
        <v>4.1000000000000002E-2</v>
      </c>
      <c r="F17" s="1">
        <v>1E-3</v>
      </c>
      <c r="G17" s="1">
        <v>100</v>
      </c>
      <c r="H17" s="1">
        <v>5</v>
      </c>
      <c r="I17" s="1">
        <f>'Count-&gt;Actual Activity'!F17</f>
        <v>36.794948066784158</v>
      </c>
      <c r="J17" s="1">
        <f>'Count-&gt;Actual Activity'!G17</f>
        <v>0.2330773123341261</v>
      </c>
      <c r="K17" s="1">
        <v>10</v>
      </c>
      <c r="L17" s="1">
        <v>0.02</v>
      </c>
      <c r="Q17">
        <f t="shared" si="2"/>
        <v>3.6794948066784157</v>
      </c>
      <c r="R17">
        <f t="shared" si="3"/>
        <v>2.4441871110422203E-2</v>
      </c>
      <c r="S17">
        <f>B17*Parameters!$B$6</f>
        <v>500.54201123545624</v>
      </c>
      <c r="T17">
        <f>SQRT((C17/B17)^2+(Parameters!$C$6/Parameters!$B$6)^2)*'Bottle Results'!S17</f>
        <v>2.8865857043477137</v>
      </c>
      <c r="U17">
        <f t="shared" si="0"/>
        <v>3233.9641601857238</v>
      </c>
      <c r="W17">
        <f t="shared" si="1"/>
        <v>0.26489790585278727</v>
      </c>
    </row>
    <row r="18" spans="1:23" x14ac:dyDescent="0.25">
      <c r="A18" t="s">
        <v>141</v>
      </c>
      <c r="B18" s="23">
        <v>0.34799999999999998</v>
      </c>
      <c r="C18" s="23">
        <v>1E-3</v>
      </c>
      <c r="D18" s="1">
        <v>7.02</v>
      </c>
      <c r="E18" s="1">
        <v>3.4000000000000002E-2</v>
      </c>
      <c r="F18" s="1">
        <v>1E-3</v>
      </c>
      <c r="G18" s="1">
        <v>100</v>
      </c>
      <c r="H18" s="1">
        <v>5</v>
      </c>
      <c r="I18" s="1">
        <f>'Count-&gt;Actual Activity'!F18</f>
        <v>36.271821718860195</v>
      </c>
      <c r="J18" s="1">
        <f>'Count-&gt;Actual Activity'!G18</f>
        <v>0.23307451962025497</v>
      </c>
      <c r="K18" s="1">
        <v>10</v>
      </c>
      <c r="L18" s="1">
        <v>0.02</v>
      </c>
      <c r="Q18">
        <f t="shared" si="2"/>
        <v>3.6271821718860195</v>
      </c>
      <c r="R18">
        <f t="shared" si="3"/>
        <v>2.4410307638256371E-2</v>
      </c>
      <c r="S18">
        <f>B18*Parameters!$B$6</f>
        <v>500.54201123545624</v>
      </c>
      <c r="T18">
        <f>SQRT((C18/B18)^2+(Parameters!$C$6/Parameters!$B$6)^2)*'Bottle Results'!S18</f>
        <v>2.8865857043477137</v>
      </c>
      <c r="U18">
        <f t="shared" si="0"/>
        <v>4053.6410013780669</v>
      </c>
      <c r="W18">
        <f t="shared" si="1"/>
        <v>0.27534910347819264</v>
      </c>
    </row>
    <row r="19" spans="1:23" x14ac:dyDescent="0.25">
      <c r="A19" t="s">
        <v>142</v>
      </c>
      <c r="B19" s="23">
        <v>0.34799999999999998</v>
      </c>
      <c r="C19" s="23">
        <v>1E-3</v>
      </c>
      <c r="D19" s="1">
        <v>6.96</v>
      </c>
      <c r="E19" s="1">
        <v>3.7999999999999999E-2</v>
      </c>
      <c r="F19" s="1">
        <v>1E-3</v>
      </c>
      <c r="G19" s="1">
        <v>100</v>
      </c>
      <c r="H19" s="1">
        <v>5</v>
      </c>
      <c r="I19" s="1">
        <f>'Count-&gt;Actual Activity'!F19</f>
        <v>36.344799121500074</v>
      </c>
      <c r="J19" s="1">
        <f>'Count-&gt;Actual Activity'!G19</f>
        <v>0.233074906806328</v>
      </c>
      <c r="K19" s="1">
        <v>10</v>
      </c>
      <c r="L19" s="1">
        <v>0.02</v>
      </c>
      <c r="Q19">
        <f t="shared" si="2"/>
        <v>3.6344799121500073</v>
      </c>
      <c r="R19">
        <f t="shared" si="3"/>
        <v>2.4414686128538955E-2</v>
      </c>
      <c r="S19">
        <f>B19*Parameters!$B$6</f>
        <v>500.54201123545624</v>
      </c>
      <c r="T19">
        <f>SQRT((C19/B19)^2+(Parameters!$C$6/Parameters!$B$6)^2)*'Bottle Results'!S19</f>
        <v>2.8865857043477137</v>
      </c>
      <c r="U19">
        <f t="shared" si="0"/>
        <v>3607.7373689593555</v>
      </c>
      <c r="W19">
        <f t="shared" si="1"/>
        <v>0.27389113589501707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143</v>
      </c>
      <c r="D1" t="s">
        <v>31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</row>
    <row r="2" spans="1:10" x14ac:dyDescent="0.25">
      <c r="A2">
        <v>0</v>
      </c>
      <c r="B2">
        <f>AVERAGE('Bottle Results'!Q2:Q4)</f>
        <v>2.6432528329094086E-2</v>
      </c>
      <c r="C2">
        <f>_xlfn.STDEV.S('Bottle Results'!Q2:Q4)</f>
        <v>3.200330074404943E-4</v>
      </c>
      <c r="D2">
        <f>AVERAGE('Bottle Results'!U2:U4)</f>
        <v>-60.232487781130629</v>
      </c>
      <c r="E2">
        <f>_xlfn.STDEV.S('Bottle Results'!U2:U4)</f>
        <v>3.4981156953261667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6.9833333333333343</v>
      </c>
      <c r="J2">
        <f>_xlfn.STDEV.S('Bottle Results'!D2:D4)</f>
        <v>1.1547005383792781E-2</v>
      </c>
    </row>
    <row r="3" spans="1:10" x14ac:dyDescent="0.25">
      <c r="A3">
        <v>10</v>
      </c>
      <c r="B3">
        <f>AVERAGE('Bottle Results'!Q5:Q7)</f>
        <v>9.5388065223556875E-2</v>
      </c>
      <c r="C3">
        <f>_xlfn.STDEV.S('Bottle Results'!Q5:Q7)</f>
        <v>3.7561378736788659E-3</v>
      </c>
      <c r="D3">
        <f>AVERAGE('Bottle Results'!U5:U7)</f>
        <v>12.043120616528645</v>
      </c>
      <c r="E3">
        <f>_xlfn.STDEV.S('Bottle Results'!U5:U7)</f>
        <v>10.865681430578073</v>
      </c>
      <c r="F3">
        <f>AVERAGE('Bottle Results'!S5:S7)</f>
        <v>9.9964568335816697</v>
      </c>
      <c r="G3">
        <f>AVERAGE('Bottle Results'!W5:W7)</f>
        <v>4.5781252182130312E-2</v>
      </c>
      <c r="H3">
        <f>_xlfn.STDEV.S('Bottle Results'!W5:W7)</f>
        <v>3.757469207550275E-2</v>
      </c>
      <c r="I3">
        <f>AVERAGE('Bottle Results'!D5:D7)</f>
        <v>6.9733333333333336</v>
      </c>
      <c r="J3">
        <f>_xlfn.STDEV.S('Bottle Results'!D5:D7)</f>
        <v>3.2145502536643E-2</v>
      </c>
    </row>
    <row r="4" spans="1:10" x14ac:dyDescent="0.25">
      <c r="A4">
        <v>50</v>
      </c>
      <c r="B4">
        <f>AVERAGE('Bottle Results'!Q8:Q10)</f>
        <v>0.38653546735579836</v>
      </c>
      <c r="C4">
        <f>_xlfn.STDEV.S('Bottle Results'!Q8:Q10)</f>
        <v>3.1693400658234991E-3</v>
      </c>
      <c r="D4">
        <f>AVERAGE('Bottle Results'!U8:U10)</f>
        <v>314.73106445421786</v>
      </c>
      <c r="E4">
        <f>_xlfn.STDEV.S('Bottle Results'!U8:U10)</f>
        <v>23.973608419002769</v>
      </c>
      <c r="F4">
        <f>AVERAGE('Bottle Results'!S8:S10)</f>
        <v>50.054201123545624</v>
      </c>
      <c r="G4">
        <f>AVERAGE('Bottle Results'!W8:W10)</f>
        <v>0.22776618409764002</v>
      </c>
      <c r="H4">
        <f>_xlfn.STDEV.S('Bottle Results'!W8:W10)</f>
        <v>6.3318163004956254E-3</v>
      </c>
      <c r="I4">
        <f>AVERAGE('Bottle Results'!D8:D10)</f>
        <v>6.9833333333333334</v>
      </c>
      <c r="J4">
        <f>_xlfn.STDEV.S('Bottle Results'!D8:D10)</f>
        <v>3.0550504633038766E-2</v>
      </c>
    </row>
    <row r="5" spans="1:10" x14ac:dyDescent="0.25">
      <c r="A5">
        <v>100</v>
      </c>
      <c r="B5">
        <f>AVERAGE('Bottle Results'!Q11:Q13)</f>
        <v>0.75381451764209861</v>
      </c>
      <c r="C5">
        <f>_xlfn.STDEV.S('Bottle Results'!Q11:Q13)</f>
        <v>1.3275739434652094E-2</v>
      </c>
      <c r="D5">
        <f>AVERAGE('Bottle Results'!U11:U13)</f>
        <v>672.4359494534325</v>
      </c>
      <c r="E5">
        <f>_xlfn.STDEV.S('Bottle Results'!U11:U13)</f>
        <v>100.49085293808112</v>
      </c>
      <c r="F5">
        <f>AVERAGE('Bottle Results'!S11:S13)</f>
        <v>99.964568335816708</v>
      </c>
      <c r="G5">
        <f>AVERAGE('Bottle Results'!W11:W13)</f>
        <v>0.24591829866181578</v>
      </c>
      <c r="H5">
        <f>_xlfn.STDEV.S('Bottle Results'!W11:W13)</f>
        <v>1.3280444917297251E-2</v>
      </c>
      <c r="I5">
        <f>AVERAGE('Bottle Results'!D11:D13)</f>
        <v>6.9733333333333336</v>
      </c>
      <c r="J5">
        <f>_xlfn.STDEV.S('Bottle Results'!D3:D11)</f>
        <v>2.5385910352879595E-2</v>
      </c>
    </row>
    <row r="6" spans="1:10" x14ac:dyDescent="0.25">
      <c r="A6">
        <v>250</v>
      </c>
      <c r="B6">
        <f>AVERAGE('Bottle Results'!Q14:Q16)</f>
        <v>1.8424670844240463</v>
      </c>
      <c r="C6">
        <f>_xlfn.STDEV.S('Bottle Results'!Q14:Q16)</f>
        <v>9.4925630835149488E-2</v>
      </c>
      <c r="D6">
        <f>AVERAGE('Bottle Results'!U14:U16)</f>
        <v>1876.8884527803277</v>
      </c>
      <c r="E6">
        <f>_xlfn.STDEV.S('Bottle Results'!U14:U16)</f>
        <v>497.14252966044381</v>
      </c>
      <c r="F6">
        <f>AVERAGE('Bottle Results'!S14:S16)</f>
        <v>250.27100561772809</v>
      </c>
      <c r="G6">
        <f>AVERAGE('Bottle Results'!W14:W16)</f>
        <v>0.263811211420036</v>
      </c>
      <c r="H6">
        <f>_xlfn.STDEV.S('Bottle Results'!W14:W16)</f>
        <v>3.7929136298010542E-2</v>
      </c>
      <c r="I6">
        <f>AVERAGE('Bottle Results'!D14:D16)</f>
        <v>7.0166666666666666</v>
      </c>
      <c r="J6">
        <f>_xlfn.STDEV.S('Bottle Results'!D14:D16)</f>
        <v>2.5166114784235707E-2</v>
      </c>
    </row>
    <row r="7" spans="1:10" x14ac:dyDescent="0.25">
      <c r="A7">
        <v>500</v>
      </c>
      <c r="B7">
        <f>AVERAGE('Bottle Results'!Q17:Q19)</f>
        <v>3.647052296904814</v>
      </c>
      <c r="C7">
        <f>_xlfn.STDEV.S('Bottle Results'!Q17:Q19)</f>
        <v>2.8331988697368707E-2</v>
      </c>
      <c r="D7">
        <f>AVERAGE('Bottle Results'!U17:U19)</f>
        <v>3631.7808435077154</v>
      </c>
      <c r="E7">
        <f>_xlfn.STDEV.S('Bottle Results'!U17:U19)</f>
        <v>410.3670277910162</v>
      </c>
      <c r="F7">
        <f>AVERAGE('Bottle Results'!S17:S19)</f>
        <v>500.54201123545619</v>
      </c>
      <c r="G7">
        <f>AVERAGE('Bottle Results'!W17:W19)</f>
        <v>0.27137938174199899</v>
      </c>
      <c r="H7">
        <f>_xlfn.STDEV.S('Bottle Results'!W17:W19)</f>
        <v>5.6602618883954767E-3</v>
      </c>
      <c r="I7">
        <f>AVERAGE('Bottle Results'!D17:D19)</f>
        <v>6.9833333333333334</v>
      </c>
      <c r="J7">
        <f>_xlfn.STDEV.S('Bottle Results'!D17:D19)</f>
        <v>3.2145502536643007E-2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2016-05-17T18:36:24Z</dcterms:modified>
</cp:coreProperties>
</file>