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"/>
    </mc:Choice>
  </mc:AlternateContent>
  <bookViews>
    <workbookView xWindow="0" yWindow="0" windowWidth="7470" windowHeight="12285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I10" i="5" s="1"/>
  <c r="Q10" i="5" s="1"/>
  <c r="C11" i="2"/>
  <c r="F11" i="2" s="1"/>
  <c r="G11" i="2" s="1"/>
  <c r="J11" i="5" s="1"/>
  <c r="C12" i="2"/>
  <c r="F12" i="2" s="1"/>
  <c r="G12" i="2" s="1"/>
  <c r="J12" i="5" s="1"/>
  <c r="C13" i="2"/>
  <c r="F13" i="2" s="1"/>
  <c r="C14" i="2"/>
  <c r="F14" i="2" s="1"/>
  <c r="C15" i="2"/>
  <c r="F15" i="2" s="1"/>
  <c r="C16" i="2"/>
  <c r="F16" i="2" s="1"/>
  <c r="C17" i="2"/>
  <c r="F17" i="2" s="1"/>
  <c r="G17" i="2" s="1"/>
  <c r="J17" i="5" s="1"/>
  <c r="C18" i="2"/>
  <c r="F18" i="2" s="1"/>
  <c r="C19" i="2"/>
  <c r="F19" i="2" s="1"/>
  <c r="C2" i="2"/>
  <c r="R17" i="5" l="1"/>
  <c r="W10" i="5"/>
  <c r="F4" i="8"/>
  <c r="U10" i="5"/>
  <c r="F6" i="8"/>
  <c r="F3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3" i="5" l="1"/>
  <c r="R12" i="5"/>
  <c r="R15" i="5"/>
  <c r="R6" i="5"/>
  <c r="R19" i="5"/>
  <c r="G3" i="8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D3" i="8" l="1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<sst xmlns="http://schemas.openxmlformats.org/spreadsheetml/2006/main" count="339" uniqueCount="152">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</sst>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" sqref="C2:F19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42459.724305555559</v>
      </c>
      <c r="B2" t="s">
        <v>126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24">
        <v>42459.724305555559</v>
      </c>
      <c r="B3" t="s">
        <v>127</v>
      </c>
      <c r="C3">
        <v>91.1</v>
      </c>
      <c r="D3">
        <v>6.63</v>
      </c>
      <c r="E3">
        <v>25.26</v>
      </c>
      <c r="F3">
        <v>191.98</v>
      </c>
    </row>
    <row r="4" spans="1:6" x14ac:dyDescent="0.25">
      <c r="A4" s="24">
        <v>42459.724305555559</v>
      </c>
      <c r="B4" t="s">
        <v>128</v>
      </c>
      <c r="C4">
        <v>64.599999999999994</v>
      </c>
      <c r="D4">
        <v>7.87</v>
      </c>
      <c r="E4">
        <v>0.14000000000000001</v>
      </c>
      <c r="F4">
        <v>202.6</v>
      </c>
    </row>
    <row r="5" spans="1:6" x14ac:dyDescent="0.25">
      <c r="A5" s="24">
        <v>42459.724305555559</v>
      </c>
      <c r="B5" t="s">
        <v>129</v>
      </c>
      <c r="C5">
        <v>104.4</v>
      </c>
      <c r="D5">
        <v>6.19</v>
      </c>
      <c r="E5">
        <v>0.1</v>
      </c>
      <c r="F5">
        <v>213.24</v>
      </c>
    </row>
    <row r="6" spans="1:6" x14ac:dyDescent="0.25">
      <c r="A6" s="24">
        <v>42459.724305555559</v>
      </c>
      <c r="B6" t="s">
        <v>130</v>
      </c>
      <c r="C6">
        <v>103.9</v>
      </c>
      <c r="D6">
        <v>6.2</v>
      </c>
      <c r="E6">
        <v>0.09</v>
      </c>
      <c r="F6">
        <v>223.87</v>
      </c>
    </row>
    <row r="7" spans="1:6" x14ac:dyDescent="0.25">
      <c r="A7" s="24">
        <v>42459.724305555559</v>
      </c>
      <c r="B7" t="s">
        <v>131</v>
      </c>
      <c r="C7">
        <v>109.7</v>
      </c>
      <c r="D7">
        <v>6.04</v>
      </c>
      <c r="E7">
        <v>7.0000000000000007E-2</v>
      </c>
      <c r="F7">
        <v>234.51</v>
      </c>
    </row>
    <row r="8" spans="1:6" x14ac:dyDescent="0.25">
      <c r="A8" s="24">
        <v>42459.724305555559</v>
      </c>
      <c r="B8" t="s">
        <v>132</v>
      </c>
      <c r="C8">
        <v>265.8</v>
      </c>
      <c r="D8">
        <v>3.88</v>
      </c>
      <c r="E8">
        <v>0.04</v>
      </c>
      <c r="F8">
        <v>245.14</v>
      </c>
    </row>
    <row r="9" spans="1:6" x14ac:dyDescent="0.25">
      <c r="A9" s="24">
        <v>42459.724305555559</v>
      </c>
      <c r="B9" t="s">
        <v>133</v>
      </c>
      <c r="C9">
        <v>230.2</v>
      </c>
      <c r="D9">
        <v>4.17</v>
      </c>
      <c r="E9">
        <v>0.04</v>
      </c>
      <c r="F9">
        <v>255.77</v>
      </c>
    </row>
    <row r="10" spans="1:6" x14ac:dyDescent="0.25">
      <c r="A10" s="24">
        <v>42459.724305555559</v>
      </c>
      <c r="B10" t="s">
        <v>134</v>
      </c>
      <c r="C10">
        <v>273.5</v>
      </c>
      <c r="D10">
        <v>3.82</v>
      </c>
      <c r="E10">
        <v>0.02</v>
      </c>
      <c r="F10">
        <v>266.5</v>
      </c>
    </row>
    <row r="11" spans="1:6" x14ac:dyDescent="0.25">
      <c r="A11" s="24">
        <v>42459.724305555559</v>
      </c>
      <c r="B11" t="s">
        <v>135</v>
      </c>
      <c r="C11">
        <v>492.7</v>
      </c>
      <c r="D11">
        <v>2.85</v>
      </c>
      <c r="E11">
        <v>0.02</v>
      </c>
      <c r="F11">
        <v>277.13</v>
      </c>
    </row>
    <row r="12" spans="1:6" x14ac:dyDescent="0.25">
      <c r="A12" s="24">
        <v>42459.724305555559</v>
      </c>
      <c r="B12" t="s">
        <v>136</v>
      </c>
      <c r="C12">
        <v>507.9</v>
      </c>
      <c r="D12">
        <v>2.81</v>
      </c>
      <c r="E12">
        <v>0.01</v>
      </c>
      <c r="F12">
        <v>287.76</v>
      </c>
    </row>
    <row r="13" spans="1:6" x14ac:dyDescent="0.25">
      <c r="A13" s="24">
        <v>42459.724305555559</v>
      </c>
      <c r="B13" t="s">
        <v>137</v>
      </c>
      <c r="C13">
        <v>469.8</v>
      </c>
      <c r="D13">
        <v>2.92</v>
      </c>
      <c r="E13">
        <v>0.01</v>
      </c>
      <c r="F13">
        <v>298.39</v>
      </c>
    </row>
    <row r="14" spans="1:6" x14ac:dyDescent="0.25">
      <c r="A14" s="24">
        <v>42459.724305555559</v>
      </c>
      <c r="B14" t="s">
        <v>138</v>
      </c>
      <c r="C14">
        <v>1112.8</v>
      </c>
      <c r="D14">
        <v>1.9</v>
      </c>
      <c r="E14">
        <v>0.01</v>
      </c>
      <c r="F14">
        <v>309.02</v>
      </c>
    </row>
    <row r="15" spans="1:6" x14ac:dyDescent="0.25">
      <c r="A15" s="24">
        <v>42459.724305555559</v>
      </c>
      <c r="B15" t="s">
        <v>139</v>
      </c>
      <c r="C15">
        <v>1090.9000000000001</v>
      </c>
      <c r="D15">
        <v>1.91</v>
      </c>
      <c r="E15">
        <v>0.01</v>
      </c>
      <c r="F15">
        <v>319.66000000000003</v>
      </c>
    </row>
    <row r="16" spans="1:6" x14ac:dyDescent="0.25">
      <c r="A16" s="24">
        <v>42459.724305555559</v>
      </c>
      <c r="B16" t="s">
        <v>140</v>
      </c>
      <c r="C16">
        <v>1203.8</v>
      </c>
      <c r="D16">
        <v>1.82</v>
      </c>
      <c r="E16">
        <v>0.01</v>
      </c>
      <c r="F16">
        <v>330.29</v>
      </c>
    </row>
    <row r="17" spans="1:6" x14ac:dyDescent="0.25">
      <c r="A17" s="24">
        <v>42459.724305555559</v>
      </c>
      <c r="B17" t="s">
        <v>141</v>
      </c>
      <c r="C17">
        <v>2420.1</v>
      </c>
      <c r="D17">
        <v>1.29</v>
      </c>
      <c r="E17">
        <v>0</v>
      </c>
      <c r="F17">
        <v>340.93</v>
      </c>
    </row>
    <row r="18" spans="1:6" x14ac:dyDescent="0.25">
      <c r="A18" s="24">
        <v>42459.724305555559</v>
      </c>
      <c r="B18" t="s">
        <v>142</v>
      </c>
      <c r="C18">
        <v>2166.8000000000002</v>
      </c>
      <c r="D18">
        <v>1.36</v>
      </c>
      <c r="E18">
        <v>0</v>
      </c>
      <c r="F18">
        <v>351.55</v>
      </c>
    </row>
    <row r="19" spans="1:6" x14ac:dyDescent="0.25">
      <c r="A19" s="24">
        <v>42459.724305555559</v>
      </c>
      <c r="B19" t="s">
        <v>143</v>
      </c>
      <c r="C19">
        <v>2342.6</v>
      </c>
      <c r="D19">
        <v>1.31</v>
      </c>
      <c r="E19">
        <v>0</v>
      </c>
      <c r="F19">
        <v>362.2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8" sqref="G1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f>'Scintillation Counter Results'!C2/60</f>
        <v>1.2566666666666668</v>
      </c>
      <c r="E2" s="1" t="s">
        <v>55</v>
      </c>
      <c r="F2" s="1">
        <f>'Calibration Data'!$B$28*'Count-&gt;Actual Activity'!C2+'Calibration Data'!$B$27</f>
        <v>0.26659569137307271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0.23297862496240945</v>
      </c>
    </row>
    <row r="3" spans="1:7" x14ac:dyDescent="0.25">
      <c r="A3" t="s">
        <v>127</v>
      </c>
      <c r="B3" s="21" t="s">
        <v>124</v>
      </c>
      <c r="C3">
        <f>'Scintillation Counter Results'!C3/60</f>
        <v>1.5183333333333333</v>
      </c>
      <c r="E3" s="1" t="s">
        <v>55</v>
      </c>
      <c r="F3" s="1">
        <f>'Calibration Data'!$B$28*'Count-&gt;Actual Activity'!C3+'Calibration Data'!$B$27</f>
        <v>0.3238829524454363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0.23297862665814351</v>
      </c>
    </row>
    <row r="4" spans="1:7" x14ac:dyDescent="0.25">
      <c r="A4" t="s">
        <v>128</v>
      </c>
      <c r="B4" s="21" t="s">
        <v>124</v>
      </c>
      <c r="C4">
        <f>'Scintillation Counter Results'!C4/60</f>
        <v>1.0766666666666667</v>
      </c>
      <c r="E4" s="1" t="s">
        <v>55</v>
      </c>
      <c r="F4" s="1">
        <f>'Calibration Data'!$B$28*'Count-&gt;Actual Activity'!C4+'Calibration Data'!$B$27</f>
        <v>0.22718789394749775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0.23297862407515735</v>
      </c>
    </row>
    <row r="5" spans="1:7" x14ac:dyDescent="0.25">
      <c r="A5" t="s">
        <v>129</v>
      </c>
      <c r="B5" s="21" t="s">
        <v>124</v>
      </c>
      <c r="C5">
        <f>'Scintillation Counter Results'!C5/60</f>
        <v>1.74</v>
      </c>
      <c r="E5" s="1" t="s">
        <v>55</v>
      </c>
      <c r="F5" s="1">
        <f>'Calibration Data'!$B$28*'Count-&gt;Actual Activity'!C5+'Calibration Data'!$B$27</f>
        <v>0.37241292520100544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0.23297862847097764</v>
      </c>
    </row>
    <row r="6" spans="1:7" x14ac:dyDescent="0.25">
      <c r="A6" t="s">
        <v>130</v>
      </c>
      <c r="B6" s="21" t="s">
        <v>124</v>
      </c>
      <c r="C6">
        <f>'Scintillation Counter Results'!C6/60</f>
        <v>1.7316666666666667</v>
      </c>
      <c r="E6" s="1" t="s">
        <v>55</v>
      </c>
      <c r="F6" s="1">
        <f>'Calibration Data'!$B$28*'Count-&gt;Actual Activity'!C6+'Calibration Data'!$B$27</f>
        <v>0.37058849013500661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0.23297862839658162</v>
      </c>
    </row>
    <row r="7" spans="1:7" x14ac:dyDescent="0.25">
      <c r="A7" t="s">
        <v>131</v>
      </c>
      <c r="B7" s="21" t="s">
        <v>124</v>
      </c>
      <c r="C7">
        <f>'Scintillation Counter Results'!C7/60</f>
        <v>1.8283333333333334</v>
      </c>
      <c r="E7" s="1" t="s">
        <v>55</v>
      </c>
      <c r="F7" s="1">
        <f>'Calibration Data'!$B$28*'Count-&gt;Actual Activity'!C7+'Calibration Data'!$B$27</f>
        <v>0.39175193690059318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0.23297862928956797</v>
      </c>
    </row>
    <row r="8" spans="1:7" ht="15.75" customHeight="1" x14ac:dyDescent="0.25">
      <c r="A8" t="s">
        <v>132</v>
      </c>
      <c r="B8" s="21" t="s">
        <v>124</v>
      </c>
      <c r="C8">
        <f>'Scintillation Counter Results'!C8/60</f>
        <v>4.4300000000000006</v>
      </c>
      <c r="E8" s="1" t="s">
        <v>55</v>
      </c>
      <c r="F8" s="1">
        <f>'Calibration Data'!$B$28*'Count-&gt;Actual Activity'!C8+'Calibration Data'!$B$27</f>
        <v>0.96134056450543137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0.23297867798122276</v>
      </c>
    </row>
    <row r="9" spans="1:7" x14ac:dyDescent="0.25">
      <c r="A9" t="s">
        <v>133</v>
      </c>
      <c r="B9" s="21" t="s">
        <v>124</v>
      </c>
      <c r="C9">
        <f>'Scintillation Counter Results'!C9/60</f>
        <v>3.8366666666666664</v>
      </c>
      <c r="E9" s="1" t="s">
        <v>55</v>
      </c>
      <c r="F9" s="1">
        <f>'Calibration Data'!$B$28*'Count-&gt;Actual Activity'!C9+'Calibration Data'!$B$27</f>
        <v>0.8314407878063137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0.23297866269117676</v>
      </c>
    </row>
    <row r="10" spans="1:7" x14ac:dyDescent="0.25">
      <c r="A10" t="s">
        <v>134</v>
      </c>
      <c r="B10" s="21" t="s">
        <v>124</v>
      </c>
      <c r="C10">
        <f>'Scintillation Counter Results'!C10/60</f>
        <v>4.5583333333333336</v>
      </c>
      <c r="E10" s="1" t="s">
        <v>55</v>
      </c>
      <c r="F10" s="1">
        <f>'Calibration Data'!$B$28*'Count-&gt;Actual Activity'!C10+'Calibration Data'!$B$27</f>
        <v>0.98943686452181334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0.23297868161364138</v>
      </c>
    </row>
    <row r="11" spans="1:7" x14ac:dyDescent="0.25">
      <c r="A11" t="s">
        <v>135</v>
      </c>
      <c r="B11" s="21" t="s">
        <v>124</v>
      </c>
      <c r="C11">
        <f>'Scintillation Counter Results'!C11/60</f>
        <v>8.211666666666666</v>
      </c>
      <c r="E11" s="1" t="s">
        <v>55</v>
      </c>
      <c r="F11" s="1">
        <f>'Calibration Data'!$B$28*'Count-&gt;Actual Activity'!C11+'Calibration Data'!$B$27</f>
        <v>1.7892691974557049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0.23297883354656204</v>
      </c>
    </row>
    <row r="12" spans="1:7" x14ac:dyDescent="0.25">
      <c r="A12" t="s">
        <v>136</v>
      </c>
      <c r="B12" s="21" t="s">
        <v>124</v>
      </c>
      <c r="C12">
        <f>'Scintillation Counter Results'!C12/60</f>
        <v>8.4649999999999999</v>
      </c>
      <c r="E12" s="1" t="s">
        <v>55</v>
      </c>
      <c r="F12" s="1">
        <f>'Calibration Data'!$B$28*'Count-&gt;Actual Activity'!C12+'Calibration Data'!$B$27</f>
        <v>1.8447320234620699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0.23297884755828743</v>
      </c>
    </row>
    <row r="13" spans="1:7" x14ac:dyDescent="0.25">
      <c r="A13" t="s">
        <v>137</v>
      </c>
      <c r="B13" s="21" t="s">
        <v>124</v>
      </c>
      <c r="C13">
        <f>'Scintillation Counter Results'!C13/60</f>
        <v>7.83</v>
      </c>
      <c r="E13" s="1" t="s">
        <v>55</v>
      </c>
      <c r="F13" s="1">
        <f>'Calibration Data'!$B$28*'Count-&gt;Actual Activity'!C13+'Calibration Data'!$B$27</f>
        <v>1.7057100714329583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0.23297881328806205</v>
      </c>
    </row>
    <row r="14" spans="1:7" x14ac:dyDescent="0.25">
      <c r="A14" t="s">
        <v>138</v>
      </c>
      <c r="B14" s="21" t="s">
        <v>124</v>
      </c>
      <c r="C14">
        <f>'Scintillation Counter Results'!C14/60</f>
        <v>18.546666666666667</v>
      </c>
      <c r="E14" s="1" t="s">
        <v>55</v>
      </c>
      <c r="F14" s="1">
        <f>'Calibration Data'!$B$28*'Count-&gt;Actual Activity'!C14+'Calibration Data'!$B$27</f>
        <v>4.0519335663074676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0.232979771144293</v>
      </c>
    </row>
    <row r="15" spans="1:7" x14ac:dyDescent="0.25">
      <c r="A15" t="s">
        <v>139</v>
      </c>
      <c r="B15" s="21" t="s">
        <v>124</v>
      </c>
      <c r="C15">
        <f>'Scintillation Counter Results'!C15/60</f>
        <v>18.181666666666668</v>
      </c>
      <c r="E15" s="1" t="s">
        <v>55</v>
      </c>
      <c r="F15" s="1">
        <f>'Calibration Data'!$B$28*'Count-&gt;Actual Activity'!C15+'Calibration Data'!$B$27</f>
        <v>3.9720233104167182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0.23297972524938737</v>
      </c>
    </row>
    <row r="16" spans="1:7" x14ac:dyDescent="0.25">
      <c r="A16" t="s">
        <v>140</v>
      </c>
      <c r="B16" s="21" t="s">
        <v>124</v>
      </c>
      <c r="C16">
        <f>'Scintillation Counter Results'!C16/60</f>
        <v>20.063333333333333</v>
      </c>
      <c r="E16" s="1" t="s">
        <v>55</v>
      </c>
      <c r="F16" s="1">
        <f>'Calibration Data'!$B$28*'Count-&gt;Actual Activity'!C16+'Calibration Data'!$B$27</f>
        <v>4.3839807483192557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0.23297997187305675</v>
      </c>
    </row>
    <row r="17" spans="1:7" x14ac:dyDescent="0.25">
      <c r="A17" t="s">
        <v>141</v>
      </c>
      <c r="B17" s="21" t="s">
        <v>124</v>
      </c>
      <c r="C17">
        <f>'Scintillation Counter Results'!C17/60</f>
        <v>40.335000000000001</v>
      </c>
      <c r="E17" s="1" t="s">
        <v>55</v>
      </c>
      <c r="F17" s="1">
        <f>'Calibration Data'!$B$28*'Count-&gt;Actual Activity'!C17+'Calibration Data'!$B$27</f>
        <v>8.8221014898680359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0.23298420615355475</v>
      </c>
    </row>
    <row r="18" spans="1:7" x14ac:dyDescent="0.25">
      <c r="A18" t="s">
        <v>142</v>
      </c>
      <c r="B18" s="21" t="s">
        <v>124</v>
      </c>
      <c r="C18">
        <f>'Scintillation Counter Results'!C18/60</f>
        <v>36.113333333333337</v>
      </c>
      <c r="E18" s="1" t="s">
        <v>55</v>
      </c>
      <c r="F18" s="1">
        <f>'Calibration Data'!$B$28*'Count-&gt;Actual Activity'!C18+'Calibration Data'!$B$27</f>
        <v>7.8978426854330239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0.23298308636037085</v>
      </c>
    </row>
    <row r="19" spans="1:7" x14ac:dyDescent="0.25">
      <c r="A19" t="s">
        <v>143</v>
      </c>
      <c r="B19" s="21" t="s">
        <v>124</v>
      </c>
      <c r="C19">
        <f>'Scintillation Counter Results'!C19/60</f>
        <v>39.043333333333329</v>
      </c>
      <c r="E19" s="1" t="s">
        <v>55</v>
      </c>
      <c r="F19" s="1">
        <f>'Calibration Data'!$B$28*'Count-&gt;Actual Activity'!C19+'Calibration Data'!$B$27</f>
        <v>8.5393140546382149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0.23298385024785517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</row>
    <row r="2" spans="1:23" x14ac:dyDescent="0.25">
      <c r="A2" t="s">
        <v>126</v>
      </c>
      <c r="D2" s="1"/>
      <c r="E2" s="1"/>
      <c r="F2" s="1"/>
      <c r="G2" s="1">
        <v>100</v>
      </c>
      <c r="H2" s="1">
        <v>5</v>
      </c>
      <c r="I2" s="1">
        <f>'Count-&gt;Actual Activity'!F2</f>
        <v>0.26659569137307271</v>
      </c>
      <c r="J2" s="1">
        <f>'Count-&gt;Actual Activity'!G2</f>
        <v>0.23297862496240945</v>
      </c>
      <c r="K2" s="1"/>
      <c r="L2" s="1"/>
      <c r="M2" s="1"/>
      <c r="N2" s="1"/>
      <c r="O2" s="1"/>
      <c r="P2" s="1"/>
      <c r="Q2" t="e">
        <f>I2/K2</f>
        <v>#DIV/0!</v>
      </c>
      <c r="R2" t="e">
        <f>SQRT((L2/K2)^2+(J2/I2)^2)*Q2</f>
        <v>#DIV/0!</v>
      </c>
      <c r="S2">
        <f>B2*Parameters!$B$6</f>
        <v>0</v>
      </c>
      <c r="T2" t="e">
        <f>SQRT((C2/B2)^2+(Parameters!$C$6/Parameters!$B$6)^2)*'Bottle Results'!S2</f>
        <v>#DIV/0!</v>
      </c>
      <c r="U2" t="e">
        <f t="shared" ref="U2:U19" si="0">(S2-Q2*G2)/E2</f>
        <v>#DIV/0!</v>
      </c>
      <c r="W2" t="e">
        <f t="shared" ref="W2:W19" si="1">(S2-Q2*G2)/S2</f>
        <v>#DIV/0!</v>
      </c>
    </row>
    <row r="3" spans="1:23" x14ac:dyDescent="0.25">
      <c r="A3" t="s">
        <v>127</v>
      </c>
      <c r="D3" s="1"/>
      <c r="E3" s="1"/>
      <c r="F3" s="1"/>
      <c r="G3" s="1">
        <v>100</v>
      </c>
      <c r="H3" s="1">
        <v>5</v>
      </c>
      <c r="I3" s="1">
        <f>'Count-&gt;Actual Activity'!F3</f>
        <v>0.3238829524454363</v>
      </c>
      <c r="J3" s="1">
        <f>'Count-&gt;Actual Activity'!G3</f>
        <v>0.23297862665814351</v>
      </c>
      <c r="K3" s="1"/>
      <c r="L3" s="1"/>
      <c r="M3" s="1"/>
      <c r="N3" s="1"/>
      <c r="O3" s="1"/>
      <c r="P3" s="1"/>
      <c r="Q3" t="e">
        <f t="shared" ref="Q3:Q19" si="2">I3/K3</f>
        <v>#DIV/0!</v>
      </c>
      <c r="R3" t="e">
        <f t="shared" ref="R3:R19" si="3">SQRT((L3/K3)^2+(J3/I3)^2)*Q3</f>
        <v>#DIV/0!</v>
      </c>
      <c r="S3">
        <f>B3*Parameters!$B$6</f>
        <v>0</v>
      </c>
      <c r="T3" t="e">
        <f>SQRT((C3/B3)^2+(Parameters!$C$6/Parameters!$B$6)^2)*'Bottle Results'!S3</f>
        <v>#DIV/0!</v>
      </c>
      <c r="U3" t="e">
        <f t="shared" si="0"/>
        <v>#DIV/0!</v>
      </c>
      <c r="W3" t="e">
        <f t="shared" si="1"/>
        <v>#DIV/0!</v>
      </c>
    </row>
    <row r="4" spans="1:23" x14ac:dyDescent="0.25">
      <c r="A4" t="s">
        <v>128</v>
      </c>
      <c r="D4" s="1"/>
      <c r="E4" s="1"/>
      <c r="F4" s="1"/>
      <c r="G4" s="1">
        <v>100</v>
      </c>
      <c r="H4" s="1">
        <v>5</v>
      </c>
      <c r="I4" s="1">
        <f>'Count-&gt;Actual Activity'!F4</f>
        <v>0.22718789394749775</v>
      </c>
      <c r="J4" s="1">
        <f>'Count-&gt;Actual Activity'!G4</f>
        <v>0.23297862407515735</v>
      </c>
      <c r="K4" s="1"/>
      <c r="L4" s="1"/>
      <c r="M4" s="1"/>
      <c r="N4" s="1"/>
      <c r="O4" s="1"/>
      <c r="P4" s="1"/>
      <c r="Q4" t="e">
        <f t="shared" si="2"/>
        <v>#DIV/0!</v>
      </c>
      <c r="R4" t="e">
        <f t="shared" si="3"/>
        <v>#DIV/0!</v>
      </c>
      <c r="S4">
        <f>B4*Parameters!$B$6</f>
        <v>0</v>
      </c>
      <c r="T4" t="e">
        <f>SQRT((C4/B4)^2+(Parameters!$C$6/Parameters!$B$6)^2)*'Bottle Results'!S4</f>
        <v>#DIV/0!</v>
      </c>
      <c r="U4" t="e">
        <f t="shared" si="0"/>
        <v>#DIV/0!</v>
      </c>
      <c r="W4" t="e">
        <f t="shared" si="1"/>
        <v>#DIV/0!</v>
      </c>
    </row>
    <row r="5" spans="1:23" x14ac:dyDescent="0.25">
      <c r="A5" t="s">
        <v>129</v>
      </c>
      <c r="D5" s="1"/>
      <c r="E5" s="1"/>
      <c r="F5" s="1"/>
      <c r="G5" s="1">
        <v>100</v>
      </c>
      <c r="H5" s="1">
        <v>5</v>
      </c>
      <c r="I5" s="1">
        <f>'Count-&gt;Actual Activity'!F5</f>
        <v>0.37241292520100544</v>
      </c>
      <c r="J5" s="1">
        <f>'Count-&gt;Actual Activity'!G5</f>
        <v>0.23297862847097764</v>
      </c>
      <c r="K5" s="1"/>
      <c r="L5" s="1"/>
      <c r="M5" s="1"/>
      <c r="N5" s="1"/>
      <c r="O5" s="1"/>
      <c r="P5" s="1"/>
      <c r="Q5" t="e">
        <f t="shared" si="2"/>
        <v>#DIV/0!</v>
      </c>
      <c r="R5" t="e">
        <f t="shared" si="3"/>
        <v>#DIV/0!</v>
      </c>
      <c r="S5">
        <f>B5*Parameters!$B$6</f>
        <v>0</v>
      </c>
      <c r="T5" t="e">
        <f>SQRT((C5/B5)^2+(Parameters!$C$6/Parameters!$B$6)^2)*'Bottle Results'!S5</f>
        <v>#DIV/0!</v>
      </c>
      <c r="U5" t="e">
        <f t="shared" si="0"/>
        <v>#DIV/0!</v>
      </c>
      <c r="W5" t="e">
        <f t="shared" si="1"/>
        <v>#DIV/0!</v>
      </c>
    </row>
    <row r="6" spans="1:23" x14ac:dyDescent="0.25">
      <c r="A6" t="s">
        <v>130</v>
      </c>
      <c r="D6" s="1"/>
      <c r="E6" s="1"/>
      <c r="F6" s="1"/>
      <c r="G6" s="1">
        <v>100</v>
      </c>
      <c r="H6" s="1">
        <v>5</v>
      </c>
      <c r="I6" s="1">
        <f>'Count-&gt;Actual Activity'!F6</f>
        <v>0.37058849013500661</v>
      </c>
      <c r="J6" s="1">
        <f>'Count-&gt;Actual Activity'!G6</f>
        <v>0.23297862839658162</v>
      </c>
      <c r="K6" s="1"/>
      <c r="L6" s="1"/>
      <c r="M6" s="1"/>
      <c r="N6" s="1"/>
      <c r="O6" s="1"/>
      <c r="P6" s="1"/>
      <c r="Q6" t="e">
        <f t="shared" si="2"/>
        <v>#DIV/0!</v>
      </c>
      <c r="R6" t="e">
        <f t="shared" si="3"/>
        <v>#DIV/0!</v>
      </c>
      <c r="S6">
        <f>B6*Parameters!$B$6</f>
        <v>0</v>
      </c>
      <c r="T6" t="e">
        <f>SQRT((C6/B6)^2+(Parameters!$C$6/Parameters!$B$6)^2)*'Bottle Results'!S6</f>
        <v>#DIV/0!</v>
      </c>
      <c r="U6" t="e">
        <f t="shared" si="0"/>
        <v>#DIV/0!</v>
      </c>
      <c r="W6" t="e">
        <f t="shared" si="1"/>
        <v>#DIV/0!</v>
      </c>
    </row>
    <row r="7" spans="1:23" x14ac:dyDescent="0.25">
      <c r="A7" t="s">
        <v>131</v>
      </c>
      <c r="D7" s="1"/>
      <c r="E7" s="1"/>
      <c r="F7" s="1"/>
      <c r="G7" s="1">
        <v>100</v>
      </c>
      <c r="H7" s="1">
        <v>5</v>
      </c>
      <c r="I7" s="1">
        <f>'Count-&gt;Actual Activity'!F7</f>
        <v>0.39175193690059318</v>
      </c>
      <c r="J7" s="1">
        <f>'Count-&gt;Actual Activity'!G7</f>
        <v>0.23297862928956797</v>
      </c>
      <c r="K7" s="1"/>
      <c r="L7" s="1"/>
      <c r="M7" s="1"/>
      <c r="N7" s="1"/>
      <c r="O7" s="1"/>
      <c r="P7" s="1"/>
      <c r="Q7" t="e">
        <f t="shared" si="2"/>
        <v>#DIV/0!</v>
      </c>
      <c r="R7" t="e">
        <f t="shared" si="3"/>
        <v>#DIV/0!</v>
      </c>
      <c r="S7">
        <f>B7*Parameters!$B$6</f>
        <v>0</v>
      </c>
      <c r="T7" t="e">
        <f>SQRT((C7/B7)^2+(Parameters!$C$6/Parameters!$B$6)^2)*'Bottle Results'!S7</f>
        <v>#DIV/0!</v>
      </c>
      <c r="U7" t="e">
        <f t="shared" si="0"/>
        <v>#DIV/0!</v>
      </c>
      <c r="W7" t="e">
        <f t="shared" si="1"/>
        <v>#DIV/0!</v>
      </c>
    </row>
    <row r="8" spans="1:23" ht="15.75" customHeight="1" x14ac:dyDescent="0.25">
      <c r="A8" t="s">
        <v>132</v>
      </c>
      <c r="D8" s="1"/>
      <c r="E8" s="1"/>
      <c r="F8" s="1"/>
      <c r="G8" s="1">
        <v>100</v>
      </c>
      <c r="H8" s="1">
        <v>5</v>
      </c>
      <c r="I8" s="1">
        <f>'Count-&gt;Actual Activity'!F8</f>
        <v>0.96134056450543137</v>
      </c>
      <c r="J8" s="1">
        <f>'Count-&gt;Actual Activity'!G8</f>
        <v>0.23297867798122276</v>
      </c>
      <c r="K8" s="1"/>
      <c r="L8" s="1"/>
      <c r="M8" s="1"/>
      <c r="N8" s="1"/>
      <c r="O8" s="1"/>
      <c r="P8" s="1"/>
      <c r="Q8" t="e">
        <f t="shared" si="2"/>
        <v>#DIV/0!</v>
      </c>
      <c r="R8" t="e">
        <f t="shared" si="3"/>
        <v>#DIV/0!</v>
      </c>
      <c r="S8">
        <f>B8*Parameters!$B$6</f>
        <v>0</v>
      </c>
      <c r="T8" t="e">
        <f>SQRT((C8/B8)^2+(Parameters!$C$6/Parameters!$B$6)^2)*'Bottle Results'!S8</f>
        <v>#DIV/0!</v>
      </c>
      <c r="U8" t="e">
        <f t="shared" si="0"/>
        <v>#DIV/0!</v>
      </c>
      <c r="W8" t="e">
        <f t="shared" si="1"/>
        <v>#DIV/0!</v>
      </c>
    </row>
    <row r="9" spans="1:23" x14ac:dyDescent="0.25">
      <c r="A9" t="s">
        <v>133</v>
      </c>
      <c r="D9" s="1"/>
      <c r="E9" s="1"/>
      <c r="F9" s="1"/>
      <c r="G9" s="1">
        <v>100</v>
      </c>
      <c r="H9" s="1">
        <v>5</v>
      </c>
      <c r="I9" s="1">
        <f>'Count-&gt;Actual Activity'!F9</f>
        <v>0.8314407878063137</v>
      </c>
      <c r="J9" s="1">
        <f>'Count-&gt;Actual Activity'!G9</f>
        <v>0.23297866269117676</v>
      </c>
      <c r="K9" s="1"/>
      <c r="L9" s="1"/>
      <c r="M9" s="1"/>
      <c r="N9" s="1"/>
      <c r="O9" s="1"/>
      <c r="P9" s="1"/>
      <c r="Q9" t="e">
        <f t="shared" si="2"/>
        <v>#DIV/0!</v>
      </c>
      <c r="R9" t="e">
        <f t="shared" si="3"/>
        <v>#DIV/0!</v>
      </c>
      <c r="S9">
        <f>B9*Parameters!$B$6</f>
        <v>0</v>
      </c>
      <c r="T9" t="e">
        <f>SQRT((C9/B9)^2+(Parameters!$C$6/Parameters!$B$6)^2)*'Bottle Results'!S9</f>
        <v>#DIV/0!</v>
      </c>
      <c r="U9" t="e">
        <f t="shared" si="0"/>
        <v>#DIV/0!</v>
      </c>
      <c r="W9" t="e">
        <f t="shared" si="1"/>
        <v>#DIV/0!</v>
      </c>
    </row>
    <row r="10" spans="1:23" x14ac:dyDescent="0.25">
      <c r="A10" t="s">
        <v>134</v>
      </c>
      <c r="D10" s="1"/>
      <c r="E10" s="1"/>
      <c r="F10" s="1"/>
      <c r="G10" s="1">
        <v>100</v>
      </c>
      <c r="H10" s="1">
        <v>5</v>
      </c>
      <c r="I10" s="1">
        <f>'Count-&gt;Actual Activity'!F10</f>
        <v>0.98943686452181334</v>
      </c>
      <c r="J10" s="1">
        <f>'Count-&gt;Actual Activity'!G10</f>
        <v>0.23297868161364138</v>
      </c>
      <c r="K10" s="1"/>
      <c r="L10" s="1"/>
      <c r="M10" s="1"/>
      <c r="N10" s="1"/>
      <c r="O10" s="1"/>
      <c r="P10" s="1"/>
      <c r="Q10" t="e">
        <f t="shared" si="2"/>
        <v>#DIV/0!</v>
      </c>
      <c r="R10" t="e">
        <f t="shared" si="3"/>
        <v>#DIV/0!</v>
      </c>
      <c r="S10">
        <f>B10*Parameters!$B$6</f>
        <v>0</v>
      </c>
      <c r="T10" t="e">
        <f>SQRT((C10/B10)^2+(Parameters!$C$6/Parameters!$B$6)^2)*'Bottle Results'!S10</f>
        <v>#DIV/0!</v>
      </c>
      <c r="U10" t="e">
        <f t="shared" si="0"/>
        <v>#DIV/0!</v>
      </c>
      <c r="W10" t="e">
        <f t="shared" si="1"/>
        <v>#DIV/0!</v>
      </c>
    </row>
    <row r="11" spans="1:23" x14ac:dyDescent="0.25">
      <c r="A11" t="s">
        <v>135</v>
      </c>
      <c r="D11" s="1"/>
      <c r="E11" s="1"/>
      <c r="F11" s="1"/>
      <c r="G11" s="1">
        <v>100</v>
      </c>
      <c r="H11" s="1">
        <v>5</v>
      </c>
      <c r="I11" s="1">
        <f>'Count-&gt;Actual Activity'!F11</f>
        <v>1.7892691974557049</v>
      </c>
      <c r="J11" s="1">
        <f>'Count-&gt;Actual Activity'!G11</f>
        <v>0.23297883354656204</v>
      </c>
      <c r="K11" s="1"/>
      <c r="L11" s="1"/>
      <c r="M11" s="1"/>
      <c r="N11" s="1"/>
      <c r="O11" s="1"/>
      <c r="P11" s="1"/>
      <c r="Q11" t="e">
        <f t="shared" si="2"/>
        <v>#DIV/0!</v>
      </c>
      <c r="R11" t="e">
        <f t="shared" si="3"/>
        <v>#DIV/0!</v>
      </c>
      <c r="S11">
        <f>B11*Parameters!$B$6</f>
        <v>0</v>
      </c>
      <c r="T11" t="e">
        <f>SQRT((C11/B11)^2+(Parameters!$C$6/Parameters!$B$6)^2)*'Bottle Results'!S11</f>
        <v>#DIV/0!</v>
      </c>
      <c r="U11" t="e">
        <f t="shared" si="0"/>
        <v>#DIV/0!</v>
      </c>
      <c r="W11" t="e">
        <f t="shared" si="1"/>
        <v>#DIV/0!</v>
      </c>
    </row>
    <row r="12" spans="1:23" x14ac:dyDescent="0.25">
      <c r="A12" t="s">
        <v>136</v>
      </c>
      <c r="D12" s="1"/>
      <c r="E12" s="1"/>
      <c r="F12" s="1"/>
      <c r="G12" s="1">
        <v>100</v>
      </c>
      <c r="H12" s="1">
        <v>5</v>
      </c>
      <c r="I12" s="1">
        <f>'Count-&gt;Actual Activity'!F12</f>
        <v>1.8447320234620699</v>
      </c>
      <c r="J12" s="1">
        <f>'Count-&gt;Actual Activity'!G12</f>
        <v>0.23297884755828743</v>
      </c>
      <c r="K12" s="1"/>
      <c r="L12" s="1"/>
      <c r="M12" s="1"/>
      <c r="N12" s="1"/>
      <c r="O12" s="1"/>
      <c r="P12" s="1"/>
      <c r="Q12" t="e">
        <f t="shared" si="2"/>
        <v>#DIV/0!</v>
      </c>
      <c r="R12" t="e">
        <f t="shared" si="3"/>
        <v>#DIV/0!</v>
      </c>
      <c r="S12">
        <f>B12*Parameters!$B$6</f>
        <v>0</v>
      </c>
      <c r="T12" t="e">
        <f>SQRT((C12/B12)^2+(Parameters!$C$6/Parameters!$B$6)^2)*'Bottle Results'!S12</f>
        <v>#DIV/0!</v>
      </c>
      <c r="U12" t="e">
        <f t="shared" si="0"/>
        <v>#DIV/0!</v>
      </c>
      <c r="W12" t="e">
        <f t="shared" si="1"/>
        <v>#DIV/0!</v>
      </c>
    </row>
    <row r="13" spans="1:23" x14ac:dyDescent="0.25">
      <c r="A13" t="s">
        <v>137</v>
      </c>
      <c r="D13" s="1"/>
      <c r="E13" s="1"/>
      <c r="F13" s="1"/>
      <c r="G13" s="1">
        <v>100</v>
      </c>
      <c r="H13" s="1">
        <v>5</v>
      </c>
      <c r="I13" s="1">
        <f>'Count-&gt;Actual Activity'!F13</f>
        <v>1.7057100714329583</v>
      </c>
      <c r="J13" s="1">
        <f>'Count-&gt;Actual Activity'!G13</f>
        <v>0.23297881328806205</v>
      </c>
      <c r="K13" s="1"/>
      <c r="L13" s="1"/>
      <c r="M13" s="1"/>
      <c r="N13" s="1"/>
      <c r="O13" s="1"/>
      <c r="P13" s="1"/>
      <c r="Q13" t="e">
        <f t="shared" si="2"/>
        <v>#DIV/0!</v>
      </c>
      <c r="R13" t="e">
        <f t="shared" si="3"/>
        <v>#DIV/0!</v>
      </c>
      <c r="S13">
        <f>B13*Parameters!$B$6</f>
        <v>0</v>
      </c>
      <c r="T13" t="e">
        <f>SQRT((C13/B13)^2+(Parameters!$C$6/Parameters!$B$6)^2)*'Bottle Results'!S13</f>
        <v>#DIV/0!</v>
      </c>
      <c r="U13" t="e">
        <f t="shared" si="0"/>
        <v>#DIV/0!</v>
      </c>
      <c r="W13" t="e">
        <f t="shared" si="1"/>
        <v>#DIV/0!</v>
      </c>
    </row>
    <row r="14" spans="1:23" x14ac:dyDescent="0.25">
      <c r="A14" t="s">
        <v>138</v>
      </c>
      <c r="D14" s="1"/>
      <c r="E14" s="1"/>
      <c r="F14" s="1"/>
      <c r="G14" s="1">
        <v>100</v>
      </c>
      <c r="H14" s="1">
        <v>5</v>
      </c>
      <c r="I14" s="1">
        <f>'Count-&gt;Actual Activity'!F14</f>
        <v>4.0519335663074676</v>
      </c>
      <c r="J14" s="1">
        <f>'Count-&gt;Actual Activity'!G14</f>
        <v>0.232979771144293</v>
      </c>
      <c r="K14" s="1"/>
      <c r="L14" s="1"/>
      <c r="M14" s="1"/>
      <c r="N14" s="1"/>
      <c r="O14" s="1"/>
      <c r="P14" s="1"/>
      <c r="Q14" t="e">
        <f t="shared" si="2"/>
        <v>#DIV/0!</v>
      </c>
      <c r="R14" t="e">
        <f t="shared" si="3"/>
        <v>#DIV/0!</v>
      </c>
      <c r="S14">
        <f>B14*Parameters!$B$6</f>
        <v>0</v>
      </c>
      <c r="T14" t="e">
        <f>SQRT((C14/B14)^2+(Parameters!$C$6/Parameters!$B$6)^2)*'Bottle Results'!S14</f>
        <v>#DIV/0!</v>
      </c>
      <c r="U14" t="e">
        <f t="shared" si="0"/>
        <v>#DIV/0!</v>
      </c>
      <c r="W14" t="e">
        <f t="shared" si="1"/>
        <v>#DIV/0!</v>
      </c>
    </row>
    <row r="15" spans="1:23" x14ac:dyDescent="0.25">
      <c r="A15" t="s">
        <v>139</v>
      </c>
      <c r="D15" s="1"/>
      <c r="E15" s="1"/>
      <c r="F15" s="1"/>
      <c r="G15" s="1">
        <v>100</v>
      </c>
      <c r="H15" s="1">
        <v>5</v>
      </c>
      <c r="I15" s="1">
        <f>'Count-&gt;Actual Activity'!F15</f>
        <v>3.9720233104167182</v>
      </c>
      <c r="J15" s="1">
        <f>'Count-&gt;Actual Activity'!G15</f>
        <v>0.23297972524938737</v>
      </c>
      <c r="K15" s="1"/>
      <c r="L15" s="1"/>
      <c r="M15" s="1"/>
      <c r="N15" s="1"/>
      <c r="O15" s="1"/>
      <c r="P15" s="1"/>
      <c r="Q15" t="e">
        <f t="shared" si="2"/>
        <v>#DIV/0!</v>
      </c>
      <c r="R15" t="e">
        <f t="shared" si="3"/>
        <v>#DIV/0!</v>
      </c>
      <c r="S15">
        <f>B15*Parameters!$B$6</f>
        <v>0</v>
      </c>
      <c r="T15" t="e">
        <f>SQRT((C15/B15)^2+(Parameters!$C$6/Parameters!$B$6)^2)*'Bottle Results'!S15</f>
        <v>#DIV/0!</v>
      </c>
      <c r="U15" t="e">
        <f t="shared" si="0"/>
        <v>#DIV/0!</v>
      </c>
      <c r="W15" t="e">
        <f t="shared" si="1"/>
        <v>#DIV/0!</v>
      </c>
    </row>
    <row r="16" spans="1:23" x14ac:dyDescent="0.25">
      <c r="A16" t="s">
        <v>140</v>
      </c>
      <c r="D16" s="1"/>
      <c r="E16" s="1"/>
      <c r="F16" s="1"/>
      <c r="G16" s="1">
        <v>100</v>
      </c>
      <c r="H16" s="1">
        <v>5</v>
      </c>
      <c r="I16" s="1">
        <f>'Count-&gt;Actual Activity'!F16</f>
        <v>4.3839807483192557</v>
      </c>
      <c r="J16" s="1">
        <f>'Count-&gt;Actual Activity'!G16</f>
        <v>0.23297997187305675</v>
      </c>
      <c r="K16" s="1"/>
      <c r="L16" s="1"/>
      <c r="M16" s="1"/>
      <c r="N16" s="1"/>
      <c r="O16" s="1"/>
      <c r="P16" s="1"/>
      <c r="Q16" t="e">
        <f t="shared" si="2"/>
        <v>#DIV/0!</v>
      </c>
      <c r="R16" t="e">
        <f t="shared" si="3"/>
        <v>#DIV/0!</v>
      </c>
      <c r="S16">
        <f>B16*Parameters!$B$6</f>
        <v>0</v>
      </c>
      <c r="T16" t="e">
        <f>SQRT((C16/B16)^2+(Parameters!$C$6/Parameters!$B$6)^2)*'Bottle Results'!S16</f>
        <v>#DIV/0!</v>
      </c>
      <c r="U16" t="e">
        <f t="shared" si="0"/>
        <v>#DIV/0!</v>
      </c>
      <c r="W16" t="e">
        <f t="shared" si="1"/>
        <v>#DIV/0!</v>
      </c>
    </row>
    <row r="17" spans="1:23" x14ac:dyDescent="0.25">
      <c r="A17" t="s">
        <v>141</v>
      </c>
      <c r="G17" s="1">
        <v>100</v>
      </c>
      <c r="H17" s="1">
        <v>5</v>
      </c>
      <c r="I17" s="1">
        <f>'Count-&gt;Actual Activity'!F17</f>
        <v>8.8221014898680359</v>
      </c>
      <c r="J17" s="1">
        <f>'Count-&gt;Actual Activity'!G17</f>
        <v>0.23298420615355475</v>
      </c>
      <c r="K17" s="1"/>
      <c r="L17" s="1"/>
      <c r="Q17" t="e">
        <f t="shared" si="2"/>
        <v>#DIV/0!</v>
      </c>
      <c r="R17" t="e">
        <f t="shared" si="3"/>
        <v>#DIV/0!</v>
      </c>
      <c r="S17">
        <f>B17*Parameters!$B$6</f>
        <v>0</v>
      </c>
      <c r="T17" t="e">
        <f>SQRT((C17/B17)^2+(Parameters!$C$6/Parameters!$B$6)^2)*'Bottle Results'!S17</f>
        <v>#DIV/0!</v>
      </c>
      <c r="U17" t="e">
        <f t="shared" si="0"/>
        <v>#DIV/0!</v>
      </c>
      <c r="W17" t="e">
        <f t="shared" si="1"/>
        <v>#DIV/0!</v>
      </c>
    </row>
    <row r="18" spans="1:23" x14ac:dyDescent="0.25">
      <c r="A18" t="s">
        <v>142</v>
      </c>
      <c r="G18" s="1">
        <v>100</v>
      </c>
      <c r="H18" s="1">
        <v>5</v>
      </c>
      <c r="I18" s="1">
        <f>'Count-&gt;Actual Activity'!F18</f>
        <v>7.8978426854330239</v>
      </c>
      <c r="J18" s="1">
        <f>'Count-&gt;Actual Activity'!G18</f>
        <v>0.23298308636037085</v>
      </c>
      <c r="K18" s="1"/>
      <c r="L18" s="1"/>
      <c r="Q18" t="e">
        <f t="shared" si="2"/>
        <v>#DIV/0!</v>
      </c>
      <c r="R18" t="e">
        <f t="shared" si="3"/>
        <v>#DIV/0!</v>
      </c>
      <c r="S18">
        <f>B18*Parameters!$B$6</f>
        <v>0</v>
      </c>
      <c r="T18" t="e">
        <f>SQRT((C18/B18)^2+(Parameters!$C$6/Parameters!$B$6)^2)*'Bottle Results'!S18</f>
        <v>#DIV/0!</v>
      </c>
      <c r="U18" t="e">
        <f t="shared" si="0"/>
        <v>#DIV/0!</v>
      </c>
      <c r="W18" t="e">
        <f t="shared" si="1"/>
        <v>#DIV/0!</v>
      </c>
    </row>
    <row r="19" spans="1:23" x14ac:dyDescent="0.25">
      <c r="A19" t="s">
        <v>143</v>
      </c>
      <c r="D19" s="1"/>
      <c r="F19" s="1"/>
      <c r="G19" s="1">
        <v>100</v>
      </c>
      <c r="H19" s="1">
        <v>5</v>
      </c>
      <c r="I19" s="1">
        <f>'Count-&gt;Actual Activity'!F19</f>
        <v>8.5393140546382149</v>
      </c>
      <c r="J19" s="1">
        <f>'Count-&gt;Actual Activity'!G19</f>
        <v>0.23298385024785517</v>
      </c>
      <c r="K19" s="1"/>
      <c r="L19" s="1"/>
      <c r="Q19" t="e">
        <f t="shared" si="2"/>
        <v>#DIV/0!</v>
      </c>
      <c r="R19" t="e">
        <f t="shared" si="3"/>
        <v>#DIV/0!</v>
      </c>
      <c r="S19">
        <f>B19*Parameters!$B$6</f>
        <v>0</v>
      </c>
      <c r="T19" t="e">
        <f>SQRT((C19/B19)^2+(Parameters!$C$6/Parameters!$B$6)^2)*'Bottle Results'!S19</f>
        <v>#DIV/0!</v>
      </c>
      <c r="U19" t="e">
        <f t="shared" si="0"/>
        <v>#DIV/0!</v>
      </c>
      <c r="W19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>
        <f>AVERAGE('Bottle Results'!S2:S4)</f>
        <v>0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>
        <f>AVERAGE('Bottle Results'!S5:S7)</f>
        <v>0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>
        <f>AVERAGE('Bottle Results'!S8:S10)</f>
        <v>0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>
        <f>AVERAGE('Bottle Results'!S11:S13)</f>
        <v>0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>
        <f>AVERAGE('Bottle Results'!S14:S16)</f>
        <v>0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>
        <f>AVERAGE('Bottle Results'!S17:S19)</f>
        <v>0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2016-04-05T21:55:39Z</dcterms:modified>
</cp:coreProperties>
</file>