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Sorption Experiments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Sheet1!$A$1:$Q$12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Q12" i="1"/>
  <c r="P13" i="1"/>
  <c r="P12" i="1"/>
  <c r="O15" i="1"/>
  <c r="O14" i="1"/>
  <c r="O13" i="1"/>
  <c r="O12" i="1"/>
  <c r="N15" i="1"/>
  <c r="N14" i="1"/>
  <c r="N13" i="1"/>
  <c r="N12" i="1"/>
  <c r="M15" i="1"/>
  <c r="M14" i="1"/>
  <c r="K15" i="1"/>
  <c r="K14" i="1"/>
  <c r="M13" i="1"/>
  <c r="M12" i="1"/>
  <c r="K13" i="1"/>
  <c r="K12" i="1"/>
  <c r="D15" i="1"/>
  <c r="D14" i="1"/>
  <c r="E15" i="1"/>
  <c r="E14" i="1"/>
  <c r="E13" i="1"/>
  <c r="E12" i="1"/>
  <c r="D13" i="1"/>
  <c r="D12" i="1"/>
  <c r="N2" i="1" l="1"/>
  <c r="E5" i="1"/>
  <c r="E3" i="1"/>
  <c r="E11" i="1"/>
  <c r="E10" i="1"/>
  <c r="E9" i="1"/>
  <c r="M5" i="1"/>
  <c r="M3" i="1"/>
  <c r="G5" i="1"/>
  <c r="G3" i="1"/>
  <c r="D5" i="1"/>
  <c r="N5" i="1" s="1"/>
  <c r="D3" i="1"/>
  <c r="N3" i="1" s="1"/>
  <c r="O3" i="1" l="1"/>
  <c r="O5" i="1"/>
  <c r="M2" i="1"/>
  <c r="E8" i="1"/>
  <c r="E7" i="1"/>
  <c r="E6" i="1"/>
  <c r="E4" i="1"/>
  <c r="E2" i="1"/>
  <c r="M4" i="1"/>
  <c r="M6" i="1"/>
  <c r="M7" i="1"/>
  <c r="M8" i="1"/>
  <c r="M9" i="1"/>
  <c r="M10" i="1"/>
  <c r="M11" i="1"/>
  <c r="K9" i="1"/>
  <c r="K8" i="1"/>
  <c r="K7" i="1"/>
  <c r="K6" i="1"/>
  <c r="K4" i="1"/>
  <c r="K2" i="1"/>
  <c r="D11" i="1"/>
  <c r="I11" i="1" s="1"/>
  <c r="D4" i="1"/>
  <c r="N4" i="1" s="1"/>
  <c r="D6" i="1"/>
  <c r="N6" i="1" s="1"/>
  <c r="D7" i="1"/>
  <c r="N7" i="1" s="1"/>
  <c r="D8" i="1"/>
  <c r="N8" i="1" s="1"/>
  <c r="D9" i="1"/>
  <c r="N9" i="1" s="1"/>
  <c r="D10" i="1"/>
  <c r="D2" i="1"/>
  <c r="G2" i="1"/>
  <c r="I3" i="1" l="1"/>
  <c r="O11" i="1"/>
  <c r="N11" i="1"/>
  <c r="H5" i="1"/>
  <c r="P5" i="1" s="1"/>
  <c r="H3" i="1"/>
  <c r="P3" i="1" s="1"/>
  <c r="H11" i="1"/>
  <c r="P11" i="1" s="1"/>
  <c r="H10" i="1"/>
  <c r="P10" i="1" s="1"/>
  <c r="H9" i="1"/>
  <c r="P9" i="1" s="1"/>
  <c r="I10" i="1"/>
  <c r="O10" i="1"/>
  <c r="N10" i="1"/>
  <c r="O9" i="1"/>
  <c r="Q9" i="1" s="1"/>
  <c r="I5" i="1"/>
  <c r="Q5" i="1" s="1"/>
  <c r="I9" i="1"/>
  <c r="H7" i="1"/>
  <c r="P7" i="1" s="1"/>
  <c r="H2" i="1"/>
  <c r="P2" i="1" s="1"/>
  <c r="H4" i="1"/>
  <c r="P4" i="1" s="1"/>
  <c r="O4" i="1"/>
  <c r="O6" i="1"/>
  <c r="O7" i="1"/>
  <c r="O8" i="1"/>
  <c r="O2" i="1"/>
  <c r="H8" i="1"/>
  <c r="P8" i="1" s="1"/>
  <c r="H6" i="1"/>
  <c r="P6" i="1" s="1"/>
  <c r="Q10" i="1" l="1"/>
  <c r="Q11" i="1"/>
  <c r="Q3" i="1"/>
  <c r="I2" i="1"/>
  <c r="Q2" i="1" s="1"/>
  <c r="I8" i="1"/>
  <c r="Q8" i="1" s="1"/>
  <c r="I4" i="1"/>
  <c r="Q4" i="1" s="1"/>
  <c r="I6" i="1"/>
  <c r="Q6" i="1" s="1"/>
  <c r="I7" i="1"/>
  <c r="Q7" i="1" s="1"/>
</calcChain>
</file>

<file path=xl/sharedStrings.xml><?xml version="1.0" encoding="utf-8"?>
<sst xmlns="http://schemas.openxmlformats.org/spreadsheetml/2006/main" count="48" uniqueCount="27">
  <si>
    <t>Scintillation Counts (CPM)</t>
  </si>
  <si>
    <t>% Error</t>
  </si>
  <si>
    <t>Scint Volume (ml)</t>
  </si>
  <si>
    <t>Sample ID</t>
  </si>
  <si>
    <t>100000 DPM with FHY</t>
  </si>
  <si>
    <t>50000 DPM with FHY</t>
  </si>
  <si>
    <t>10000 DPM with FHY</t>
  </si>
  <si>
    <t>5000 DPM with FHY</t>
  </si>
  <si>
    <t>0 DPM with FHY</t>
  </si>
  <si>
    <t>5000 DPM without FHY</t>
  </si>
  <si>
    <t>0 DPM without FHY</t>
  </si>
  <si>
    <t>Original Volume (ml)</t>
  </si>
  <si>
    <t>Scint Counts-Background</t>
  </si>
  <si>
    <t>Original Total (ml Stock)</t>
  </si>
  <si>
    <t>Total Sorbed (CPM)</t>
  </si>
  <si>
    <t>Isotherm</t>
  </si>
  <si>
    <t>Solution Amount (CPM)</t>
  </si>
  <si>
    <t>0.01 uCi/g stock solution</t>
  </si>
  <si>
    <t>Uncertainty %</t>
  </si>
  <si>
    <t>Uncertainty</t>
  </si>
  <si>
    <t>Original Total Expected Counts w/o Bckgrd</t>
  </si>
  <si>
    <t>Uncertainty Fraction</t>
  </si>
  <si>
    <t>25000 DPM with FHY</t>
  </si>
  <si>
    <t>75000 DPM with FHY</t>
  </si>
  <si>
    <t>100000 DPM pre FHY</t>
  </si>
  <si>
    <t>75000 DPM FHY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</si>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</sst>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Sorption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Sheet1!$N$2:$N$7</c:f>
              <c:numCache>
                <c:formatCode>General</c:formatCode>
                <c:ptCount val="6"/>
                <c:pt idx="0">
                  <c:v>106900</c:v>
                </c:pt>
                <c:pt idx="1">
                  <c:v>58675</c:v>
                </c:pt>
                <c:pt idx="2">
                  <c:v>47650</c:v>
                </c:pt>
                <c:pt idx="3">
                  <c:v>18400</c:v>
                </c:pt>
                <c:pt idx="4">
                  <c:v>9825</c:v>
                </c:pt>
                <c:pt idx="5">
                  <c:v>4825</c:v>
                </c:pt>
              </c:numCache>
            </c:numRef>
          </c:xVal>
          <c:yVal>
            <c:numRef>
              <c:f>Sheet1!$P$2:$P$7</c:f>
              <c:numCache>
                <c:formatCode>General</c:formatCode>
                <c:ptCount val="6"/>
                <c:pt idx="0">
                  <c:v>12018.552499999991</c:v>
                </c:pt>
                <c:pt idx="1">
                  <c:v>30447.994999999995</c:v>
                </c:pt>
                <c:pt idx="2">
                  <c:v>11941.114999999998</c:v>
                </c:pt>
                <c:pt idx="3">
                  <c:v>11395.557499999999</c:v>
                </c:pt>
                <c:pt idx="4">
                  <c:v>2093.223</c:v>
                </c:pt>
                <c:pt idx="5">
                  <c:v>1134.1115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248264"/>
        <c:axId val="304256496"/>
      </c:scatterChart>
      <c:valAx>
        <c:axId val="30424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56496"/>
        <c:crosses val="autoZero"/>
        <c:crossBetween val="midCat"/>
      </c:valAx>
      <c:valAx>
        <c:axId val="3042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4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22</xdr:row>
      <xdr:rowOff>14287</xdr:rowOff>
    </xdr:from>
    <xdr:to>
      <xdr:col>3</xdr:col>
      <xdr:colOff>1057275</xdr:colOff>
      <xdr:row>36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topLeftCell="E1" workbookViewId="0">
      <selection activeCell="L15" sqref="L15"/>
    </sheetView>
  </sheetViews>
  <sheetFormatPr defaultRowHeight="15" x14ac:dyDescent="0.25"/>
  <cols>
    <col min="1" max="1" width="22.85546875" bestFit="1" customWidth="1"/>
    <col min="2" max="2" width="24.42578125" bestFit="1" customWidth="1"/>
    <col min="3" max="3" width="7.28515625" bestFit="1" customWidth="1"/>
    <col min="4" max="4" width="23.28515625" bestFit="1" customWidth="1"/>
    <col min="5" max="5" width="12" bestFit="1" customWidth="1"/>
    <col min="6" max="6" width="22.5703125" bestFit="1" customWidth="1"/>
    <col min="7" max="7" width="13.42578125" bestFit="1" customWidth="1"/>
    <col min="8" max="8" width="39.28515625" bestFit="1" customWidth="1"/>
    <col min="9" max="9" width="19.140625" bestFit="1" customWidth="1"/>
    <col min="10" max="10" width="19.85546875" bestFit="1" customWidth="1"/>
    <col min="11" max="11" width="13.42578125" bestFit="1" customWidth="1"/>
    <col min="12" max="12" width="17" bestFit="1" customWidth="1"/>
    <col min="13" max="13" width="13.42578125" bestFit="1" customWidth="1"/>
    <col min="14" max="14" width="22.28515625" bestFit="1" customWidth="1"/>
    <col min="15" max="15" width="19.140625" bestFit="1" customWidth="1"/>
    <col min="16" max="16" width="18.28515625" bestFit="1" customWidth="1"/>
    <col min="17" max="17" width="19.140625" bestFit="1" customWidth="1"/>
  </cols>
  <sheetData>
    <row r="1" spans="1:17" x14ac:dyDescent="0.25">
      <c r="A1" t="s">
        <v>3</v>
      </c>
      <c r="B1" t="s">
        <v>0</v>
      </c>
      <c r="C1" t="s">
        <v>1</v>
      </c>
      <c r="D1" t="s">
        <v>12</v>
      </c>
      <c r="E1" t="s">
        <v>19</v>
      </c>
      <c r="F1" t="s">
        <v>13</v>
      </c>
      <c r="G1" t="s">
        <v>18</v>
      </c>
      <c r="H1" t="s">
        <v>20</v>
      </c>
      <c r="I1" t="s">
        <v>21</v>
      </c>
      <c r="J1" t="s">
        <v>11</v>
      </c>
      <c r="K1" t="s">
        <v>18</v>
      </c>
      <c r="L1" t="s">
        <v>2</v>
      </c>
      <c r="M1" t="s">
        <v>18</v>
      </c>
      <c r="N1" t="s">
        <v>16</v>
      </c>
      <c r="O1" t="s">
        <v>21</v>
      </c>
      <c r="P1" t="s">
        <v>14</v>
      </c>
      <c r="Q1" t="s">
        <v>21</v>
      </c>
    </row>
    <row r="2" spans="1:17" x14ac:dyDescent="0.25">
      <c r="A2" t="s">
        <v>4</v>
      </c>
      <c r="B2">
        <v>2193</v>
      </c>
      <c r="C2">
        <v>3.02</v>
      </c>
      <c r="D2">
        <f>B2-$B$9</f>
        <v>2138</v>
      </c>
      <c r="E2">
        <f t="shared" ref="E2:E15" si="0">SQRT((B2*C2/100)^2+($B$9*$C$9/100)^2)</f>
        <v>67.053978928994212</v>
      </c>
      <c r="F2">
        <v>4.51</v>
      </c>
      <c r="G2">
        <f>0.002*100</f>
        <v>0.2</v>
      </c>
      <c r="H2" s="1">
        <f t="shared" ref="H2:H11" si="1">$D$11/$F$11*F2</f>
        <v>118918.55249999999</v>
      </c>
      <c r="I2">
        <f t="shared" ref="I2:I11" si="2">SQRT(($E$11/$D$11)^2+($G$11/100)^2+(G2/100)^2)</f>
        <v>8.219830747376828E-3</v>
      </c>
      <c r="J2">
        <v>100</v>
      </c>
      <c r="K2">
        <f xml:space="preserve"> 0.08/J2*100</f>
        <v>0.08</v>
      </c>
      <c r="L2">
        <v>2</v>
      </c>
      <c r="M2">
        <f t="shared" ref="M2:M15" si="3">0.05/L2*100</f>
        <v>2.5</v>
      </c>
      <c r="N2">
        <f t="shared" ref="N2:N15" si="4">J2/L2*D2</f>
        <v>106900</v>
      </c>
      <c r="O2">
        <f t="shared" ref="O2:O15" si="5">SQRT((E2/D2)^2+(K2/100)^2+(M2/100)^2)</f>
        <v>4.0115762400542092E-2</v>
      </c>
      <c r="P2">
        <f t="shared" ref="P2:P11" si="6">H2-N2</f>
        <v>12018.552499999991</v>
      </c>
      <c r="Q2">
        <f t="shared" ref="Q2:Q11" si="7">SQRT((O2*N2)^2+(I2*H2)^2)/P2</f>
        <v>0.3659649313455749</v>
      </c>
    </row>
    <row r="3" spans="1:17" x14ac:dyDescent="0.25">
      <c r="A3" t="s">
        <v>23</v>
      </c>
      <c r="B3">
        <v>1232.5</v>
      </c>
      <c r="C3">
        <v>4.03</v>
      </c>
      <c r="D3">
        <f>B3-$B$10</f>
        <v>1173.5</v>
      </c>
      <c r="E3">
        <f t="shared" si="0"/>
        <v>50.765073597036185</v>
      </c>
      <c r="F3">
        <v>3.38</v>
      </c>
      <c r="G3">
        <f>0.01/F3*100</f>
        <v>0.29585798816568049</v>
      </c>
      <c r="H3" s="1">
        <f t="shared" si="1"/>
        <v>89122.994999999995</v>
      </c>
      <c r="I3">
        <f t="shared" si="2"/>
        <v>8.504046826756418E-3</v>
      </c>
      <c r="J3">
        <v>100</v>
      </c>
      <c r="K3">
        <v>0.08</v>
      </c>
      <c r="L3">
        <v>2</v>
      </c>
      <c r="M3">
        <f t="shared" si="3"/>
        <v>2.5</v>
      </c>
      <c r="N3">
        <f t="shared" si="4"/>
        <v>58675</v>
      </c>
      <c r="O3">
        <f t="shared" si="5"/>
        <v>4.9970271684307045E-2</v>
      </c>
      <c r="P3">
        <f t="shared" si="6"/>
        <v>30447.994999999995</v>
      </c>
      <c r="Q3">
        <f t="shared" si="7"/>
        <v>9.9460701756795708E-2</v>
      </c>
    </row>
    <row r="4" spans="1:17" x14ac:dyDescent="0.25">
      <c r="A4" t="s">
        <v>5</v>
      </c>
      <c r="B4">
        <v>1008</v>
      </c>
      <c r="C4">
        <v>4.45</v>
      </c>
      <c r="D4">
        <f>B4-$B$9</f>
        <v>953</v>
      </c>
      <c r="E4">
        <f t="shared" si="0"/>
        <v>46.065924154954281</v>
      </c>
      <c r="F4">
        <v>2.2599999999999998</v>
      </c>
      <c r="G4">
        <v>0.4</v>
      </c>
      <c r="H4" s="1">
        <f t="shared" si="1"/>
        <v>59591.114999999998</v>
      </c>
      <c r="I4">
        <f t="shared" si="2"/>
        <v>8.9199561386545789E-3</v>
      </c>
      <c r="J4">
        <v>100</v>
      </c>
      <c r="K4">
        <f xml:space="preserve"> 0.08/J4*100</f>
        <v>0.08</v>
      </c>
      <c r="L4">
        <v>2</v>
      </c>
      <c r="M4">
        <f t="shared" si="3"/>
        <v>2.5</v>
      </c>
      <c r="N4">
        <f t="shared" si="4"/>
        <v>47650</v>
      </c>
      <c r="O4">
        <f t="shared" si="5"/>
        <v>5.4425940372447044E-2</v>
      </c>
      <c r="P4">
        <f t="shared" si="6"/>
        <v>11941.114999999998</v>
      </c>
      <c r="Q4">
        <f t="shared" si="7"/>
        <v>0.22169702765596846</v>
      </c>
    </row>
    <row r="5" spans="1:17" x14ac:dyDescent="0.25">
      <c r="A5" t="s">
        <v>22</v>
      </c>
      <c r="B5">
        <v>427</v>
      </c>
      <c r="C5">
        <v>6.84</v>
      </c>
      <c r="D5">
        <f>B5-$B$10</f>
        <v>368</v>
      </c>
      <c r="E5">
        <f t="shared" si="0"/>
        <v>31.03297920744961</v>
      </c>
      <c r="F5">
        <v>1.1299999999999999</v>
      </c>
      <c r="G5">
        <f>0.01/F5*100</f>
        <v>0.88495575221238953</v>
      </c>
      <c r="H5" s="1">
        <f t="shared" si="1"/>
        <v>29795.557499999999</v>
      </c>
      <c r="I5">
        <f t="shared" si="2"/>
        <v>1.1911351134648879E-2</v>
      </c>
      <c r="J5">
        <v>100</v>
      </c>
      <c r="K5">
        <v>0.08</v>
      </c>
      <c r="L5">
        <v>2</v>
      </c>
      <c r="M5">
        <f t="shared" si="3"/>
        <v>2.5</v>
      </c>
      <c r="N5">
        <f t="shared" si="4"/>
        <v>18400</v>
      </c>
      <c r="O5">
        <f t="shared" si="5"/>
        <v>8.7960091594597514E-2</v>
      </c>
      <c r="P5">
        <f t="shared" si="6"/>
        <v>11395.557499999999</v>
      </c>
      <c r="Q5">
        <f t="shared" si="7"/>
        <v>0.14540065610570449</v>
      </c>
    </row>
    <row r="6" spans="1:17" x14ac:dyDescent="0.25">
      <c r="A6" t="s">
        <v>6</v>
      </c>
      <c r="B6">
        <v>251.5</v>
      </c>
      <c r="C6">
        <v>8.92</v>
      </c>
      <c r="D6">
        <f>B6-$B$9</f>
        <v>196.5</v>
      </c>
      <c r="E6">
        <f t="shared" si="0"/>
        <v>24.764571764720667</v>
      </c>
      <c r="F6">
        <v>0.45200000000000001</v>
      </c>
      <c r="G6">
        <v>0.4</v>
      </c>
      <c r="H6" s="1">
        <f t="shared" si="1"/>
        <v>11918.223</v>
      </c>
      <c r="I6">
        <f t="shared" si="2"/>
        <v>8.9199561386545789E-3</v>
      </c>
      <c r="J6">
        <v>100</v>
      </c>
      <c r="K6">
        <f xml:space="preserve"> 0.08/J6*100</f>
        <v>0.08</v>
      </c>
      <c r="L6">
        <v>2</v>
      </c>
      <c r="M6">
        <f t="shared" si="3"/>
        <v>2.5</v>
      </c>
      <c r="N6">
        <f t="shared" si="4"/>
        <v>9825</v>
      </c>
      <c r="O6">
        <f t="shared" si="5"/>
        <v>0.12848652175721856</v>
      </c>
      <c r="P6">
        <f t="shared" si="6"/>
        <v>2093.223</v>
      </c>
      <c r="Q6">
        <f t="shared" si="7"/>
        <v>0.60521433304124361</v>
      </c>
    </row>
    <row r="7" spans="1:17" x14ac:dyDescent="0.25">
      <c r="A7" t="s">
        <v>7</v>
      </c>
      <c r="B7">
        <v>151.5</v>
      </c>
      <c r="C7">
        <v>11.49</v>
      </c>
      <c r="D7">
        <f>B7-$B$9</f>
        <v>96.5</v>
      </c>
      <c r="E7">
        <f t="shared" si="0"/>
        <v>20.323003377269316</v>
      </c>
      <c r="F7">
        <v>0.22600000000000001</v>
      </c>
      <c r="G7">
        <v>0.9</v>
      </c>
      <c r="H7" s="1">
        <f t="shared" si="1"/>
        <v>5959.1115</v>
      </c>
      <c r="I7">
        <f t="shared" si="2"/>
        <v>1.2023544299228972E-2</v>
      </c>
      <c r="J7">
        <v>100</v>
      </c>
      <c r="K7">
        <f xml:space="preserve"> 0.08/J7*100</f>
        <v>0.08</v>
      </c>
      <c r="L7">
        <v>2</v>
      </c>
      <c r="M7">
        <f t="shared" si="3"/>
        <v>2.5</v>
      </c>
      <c r="N7">
        <f t="shared" si="4"/>
        <v>4825</v>
      </c>
      <c r="O7">
        <f t="shared" si="5"/>
        <v>0.21208123730972686</v>
      </c>
      <c r="P7">
        <f t="shared" si="6"/>
        <v>1134.1115</v>
      </c>
      <c r="Q7">
        <f t="shared" si="7"/>
        <v>0.90449423430949971</v>
      </c>
    </row>
    <row r="8" spans="1:17" x14ac:dyDescent="0.25">
      <c r="A8" t="s">
        <v>9</v>
      </c>
      <c r="B8">
        <v>129</v>
      </c>
      <c r="C8">
        <v>12.45</v>
      </c>
      <c r="D8">
        <f>B8-$B$9</f>
        <v>74</v>
      </c>
      <c r="E8">
        <f t="shared" si="0"/>
        <v>19.18197832602258</v>
      </c>
      <c r="F8">
        <v>0.22600000000000001</v>
      </c>
      <c r="G8">
        <v>0.9</v>
      </c>
      <c r="H8" s="1">
        <f t="shared" si="1"/>
        <v>5959.1115</v>
      </c>
      <c r="I8">
        <f t="shared" si="2"/>
        <v>1.2023544299228972E-2</v>
      </c>
      <c r="J8">
        <v>100</v>
      </c>
      <c r="K8">
        <f xml:space="preserve"> 0.08/J8*100</f>
        <v>0.08</v>
      </c>
      <c r="L8">
        <v>2</v>
      </c>
      <c r="M8">
        <f t="shared" si="3"/>
        <v>2.5</v>
      </c>
      <c r="N8">
        <f t="shared" si="4"/>
        <v>3700</v>
      </c>
      <c r="O8">
        <f t="shared" si="5"/>
        <v>0.26041992033068473</v>
      </c>
      <c r="P8">
        <f t="shared" si="6"/>
        <v>2259.1115</v>
      </c>
      <c r="Q8">
        <f t="shared" si="7"/>
        <v>0.42769644555643421</v>
      </c>
    </row>
    <row r="9" spans="1:17" x14ac:dyDescent="0.25">
      <c r="A9" t="s">
        <v>8</v>
      </c>
      <c r="B9">
        <v>55</v>
      </c>
      <c r="C9">
        <v>19.07</v>
      </c>
      <c r="D9">
        <f>B9-$B$9</f>
        <v>0</v>
      </c>
      <c r="E9">
        <f t="shared" si="0"/>
        <v>14.832978948950204</v>
      </c>
      <c r="F9">
        <v>0</v>
      </c>
      <c r="G9">
        <v>0</v>
      </c>
      <c r="H9" s="1">
        <f t="shared" si="1"/>
        <v>0</v>
      </c>
      <c r="I9">
        <f t="shared" si="2"/>
        <v>7.9728048712809658E-3</v>
      </c>
      <c r="J9">
        <v>100</v>
      </c>
      <c r="K9">
        <f xml:space="preserve"> 0.08/J9*100</f>
        <v>0.08</v>
      </c>
      <c r="L9">
        <v>2</v>
      </c>
      <c r="M9">
        <f t="shared" si="3"/>
        <v>2.5</v>
      </c>
      <c r="N9">
        <f t="shared" si="4"/>
        <v>0</v>
      </c>
      <c r="O9" t="e">
        <f t="shared" si="5"/>
        <v>#DIV/0!</v>
      </c>
      <c r="P9">
        <f t="shared" si="6"/>
        <v>0</v>
      </c>
      <c r="Q9" t="e">
        <f t="shared" si="7"/>
        <v>#DIV/0!</v>
      </c>
    </row>
    <row r="10" spans="1:17" x14ac:dyDescent="0.25">
      <c r="A10" t="s">
        <v>10</v>
      </c>
      <c r="B10">
        <v>59</v>
      </c>
      <c r="C10">
        <v>18.41</v>
      </c>
      <c r="D10">
        <f>B10-$B$9</f>
        <v>4</v>
      </c>
      <c r="E10">
        <f t="shared" si="0"/>
        <v>15.099321304614984</v>
      </c>
      <c r="F10">
        <v>0</v>
      </c>
      <c r="G10">
        <v>0</v>
      </c>
      <c r="H10" s="1">
        <f t="shared" si="1"/>
        <v>0</v>
      </c>
      <c r="I10">
        <f t="shared" si="2"/>
        <v>7.9728048712809658E-3</v>
      </c>
      <c r="J10">
        <v>2</v>
      </c>
      <c r="K10">
        <v>10</v>
      </c>
      <c r="L10">
        <v>2</v>
      </c>
      <c r="M10">
        <f t="shared" si="3"/>
        <v>2.5</v>
      </c>
      <c r="N10">
        <f t="shared" si="4"/>
        <v>4</v>
      </c>
      <c r="O10">
        <f t="shared" si="5"/>
        <v>3.7762374119287037</v>
      </c>
      <c r="P10">
        <f t="shared" si="6"/>
        <v>-4</v>
      </c>
      <c r="Q10">
        <f t="shared" si="7"/>
        <v>-3.7762374119287037</v>
      </c>
    </row>
    <row r="11" spans="1:17" x14ac:dyDescent="0.25">
      <c r="A11" t="s">
        <v>17</v>
      </c>
      <c r="B11">
        <v>52794.5</v>
      </c>
      <c r="C11">
        <v>0.62</v>
      </c>
      <c r="D11">
        <f>B11-$B$10</f>
        <v>52735.5</v>
      </c>
      <c r="E11">
        <f t="shared" si="0"/>
        <v>327.49389832951084</v>
      </c>
      <c r="F11">
        <v>2</v>
      </c>
      <c r="G11">
        <v>0.5</v>
      </c>
      <c r="H11" s="1">
        <f t="shared" si="1"/>
        <v>52735.5</v>
      </c>
      <c r="I11">
        <f t="shared" si="2"/>
        <v>9.4109307465054422E-3</v>
      </c>
      <c r="J11">
        <v>2</v>
      </c>
      <c r="K11">
        <v>10</v>
      </c>
      <c r="L11">
        <v>2</v>
      </c>
      <c r="M11">
        <f t="shared" si="3"/>
        <v>2.5</v>
      </c>
      <c r="N11">
        <f t="shared" si="4"/>
        <v>52735.5</v>
      </c>
      <c r="O11">
        <f t="shared" si="5"/>
        <v>0.10326454191790871</v>
      </c>
      <c r="P11">
        <f t="shared" si="6"/>
        <v>0</v>
      </c>
      <c r="Q11" t="e">
        <f t="shared" si="7"/>
        <v>#DIV/0!</v>
      </c>
    </row>
    <row r="12" spans="1:17" x14ac:dyDescent="0.25">
      <c r="A12" t="s">
        <v>4</v>
      </c>
      <c r="B12">
        <v>1422.5</v>
      </c>
      <c r="C12">
        <v>3.75</v>
      </c>
      <c r="D12">
        <f>B12-$B$10</f>
        <v>1363.5</v>
      </c>
      <c r="E12">
        <f t="shared" si="0"/>
        <v>54.365101823803293</v>
      </c>
      <c r="F12" t="s">
        <v>26</v>
      </c>
      <c r="G12" t="s">
        <v>26</v>
      </c>
      <c r="H12" t="s">
        <v>26</v>
      </c>
      <c r="I12" t="s">
        <v>26</v>
      </c>
      <c r="J12">
        <v>100</v>
      </c>
      <c r="K12">
        <f>(0.08+0.02)</f>
        <v>0.1</v>
      </c>
      <c r="L12">
        <v>2</v>
      </c>
      <c r="M12">
        <f t="shared" si="3"/>
        <v>2.5</v>
      </c>
      <c r="N12">
        <f t="shared" si="4"/>
        <v>68175</v>
      </c>
      <c r="O12">
        <f t="shared" si="5"/>
        <v>4.7071804027460119E-2</v>
      </c>
      <c r="P12">
        <f>N14-N12</f>
        <v>37925</v>
      </c>
      <c r="Q12">
        <f>SQRT((O12*N12)^2+(N14*O14)^2)/P12</f>
        <v>0.14086031220031883</v>
      </c>
    </row>
    <row r="13" spans="1:17" x14ac:dyDescent="0.25">
      <c r="A13" t="s">
        <v>23</v>
      </c>
      <c r="B13">
        <v>1225.5</v>
      </c>
      <c r="C13">
        <v>4.04</v>
      </c>
      <c r="D13">
        <f>B13-$B$10</f>
        <v>1166.5</v>
      </c>
      <c r="E13">
        <f t="shared" si="0"/>
        <v>50.608976835043805</v>
      </c>
      <c r="F13" t="s">
        <v>26</v>
      </c>
      <c r="G13" t="s">
        <v>26</v>
      </c>
      <c r="H13" t="s">
        <v>26</v>
      </c>
      <c r="I13" t="s">
        <v>26</v>
      </c>
      <c r="J13">
        <v>100</v>
      </c>
      <c r="K13">
        <f>(0.08+0.02)</f>
        <v>0.1</v>
      </c>
      <c r="L13">
        <v>2</v>
      </c>
      <c r="M13">
        <f t="shared" si="3"/>
        <v>2.5</v>
      </c>
      <c r="N13">
        <f t="shared" si="4"/>
        <v>58325</v>
      </c>
      <c r="O13">
        <f t="shared" si="5"/>
        <v>5.0082792154414878E-2</v>
      </c>
      <c r="P13">
        <f>N15-N13</f>
        <v>27150</v>
      </c>
      <c r="Q13">
        <f>SQRT((O13*N13)^2+(N15*O15)^2)/P13</f>
        <v>0.17357635531314619</v>
      </c>
    </row>
    <row r="14" spans="1:17" x14ac:dyDescent="0.25">
      <c r="A14" t="s">
        <v>24</v>
      </c>
      <c r="B14">
        <v>2181</v>
      </c>
      <c r="C14">
        <v>3.03</v>
      </c>
      <c r="D14">
        <f>B14-$B$10</f>
        <v>2122</v>
      </c>
      <c r="E14">
        <f t="shared" si="0"/>
        <v>66.91145894942062</v>
      </c>
      <c r="F14" t="s">
        <v>26</v>
      </c>
      <c r="G14" t="s">
        <v>26</v>
      </c>
      <c r="H14" t="s">
        <v>26</v>
      </c>
      <c r="I14" t="s">
        <v>26</v>
      </c>
      <c r="J14">
        <v>100</v>
      </c>
      <c r="K14">
        <f>(0.08+0.02)</f>
        <v>0.1</v>
      </c>
      <c r="L14">
        <v>2</v>
      </c>
      <c r="M14">
        <f t="shared" si="3"/>
        <v>2.5</v>
      </c>
      <c r="N14">
        <f t="shared" si="4"/>
        <v>106100</v>
      </c>
      <c r="O14">
        <f t="shared" si="5"/>
        <v>4.0252745455235404E-2</v>
      </c>
    </row>
    <row r="15" spans="1:17" x14ac:dyDescent="0.25">
      <c r="A15" t="s">
        <v>25</v>
      </c>
      <c r="B15">
        <v>1768.5</v>
      </c>
      <c r="C15">
        <v>3.36</v>
      </c>
      <c r="D15">
        <f>B15-$B$10</f>
        <v>1709.5</v>
      </c>
      <c r="E15">
        <f t="shared" si="0"/>
        <v>60.340162237186597</v>
      </c>
      <c r="F15" t="s">
        <v>26</v>
      </c>
      <c r="G15" t="s">
        <v>26</v>
      </c>
      <c r="H15" t="s">
        <v>26</v>
      </c>
      <c r="I15" t="s">
        <v>26</v>
      </c>
      <c r="J15">
        <v>100</v>
      </c>
      <c r="K15">
        <f>(0.08+0.02)</f>
        <v>0.1</v>
      </c>
      <c r="L15">
        <v>2</v>
      </c>
      <c r="M15">
        <f t="shared" si="3"/>
        <v>2.5</v>
      </c>
      <c r="N15">
        <f t="shared" si="4"/>
        <v>85475</v>
      </c>
      <c r="O15">
        <f t="shared" si="5"/>
        <v>4.3265179552805233E-2</v>
      </c>
    </row>
    <row r="20" spans="1:1" x14ac:dyDescent="0.25">
      <c r="A20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2014-12-01T19:46:08Z</dcterms:created>
  <dcterms:modified xsi:type="dcterms:W3CDTF">2014-12-07T21:36:17Z</dcterms:modified>
</cp:coreProperties>
</file>