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Old Data Processing\PreEHS Data\"/>
    </mc:Choice>
  </mc:AlternateContent>
  <bookViews>
    <workbookView xWindow="105" yWindow="0" windowWidth="25605" windowHeight="160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2" i="1"/>
  <c r="R3" i="1"/>
  <c r="Q3" i="1"/>
  <c r="H41" i="1"/>
  <c r="H40" i="1"/>
  <c r="H39" i="1"/>
  <c r="H38" i="1"/>
  <c r="H37" i="1"/>
  <c r="F41" i="1"/>
  <c r="F40" i="1"/>
  <c r="F39" i="1"/>
  <c r="F38" i="1"/>
  <c r="F37" i="1"/>
  <c r="F24" i="1"/>
  <c r="F26" i="1"/>
  <c r="F27" i="1"/>
  <c r="F28" i="1"/>
  <c r="F29" i="1"/>
  <c r="F30" i="1"/>
  <c r="F31" i="1"/>
  <c r="F33" i="1"/>
  <c r="F34" i="1"/>
  <c r="F35" i="1"/>
  <c r="F36" i="1"/>
  <c r="F23" i="1"/>
  <c r="F20" i="1"/>
  <c r="F21" i="1"/>
  <c r="F22" i="1"/>
  <c r="F19" i="1"/>
  <c r="F17" i="1"/>
  <c r="F16" i="1"/>
  <c r="F10" i="1"/>
  <c r="F12" i="1"/>
  <c r="F13" i="1"/>
  <c r="F14" i="1"/>
  <c r="F15" i="1"/>
  <c r="F9" i="1"/>
  <c r="F4" i="1"/>
  <c r="F5" i="1"/>
  <c r="F6" i="1"/>
  <c r="F7" i="1"/>
  <c r="F8" i="1"/>
  <c r="F2" i="1"/>
  <c r="H31" i="1"/>
  <c r="H32" i="1"/>
  <c r="H33" i="1"/>
  <c r="H34" i="1"/>
  <c r="H35" i="1"/>
  <c r="H36" i="1"/>
  <c r="H30" i="1"/>
  <c r="H2" i="1"/>
  <c r="H29" i="1"/>
  <c r="H24" i="1"/>
  <c r="H25" i="1"/>
  <c r="H26" i="1"/>
  <c r="H27" i="1"/>
  <c r="H28" i="1"/>
  <c r="H23" i="1"/>
  <c r="H17" i="1"/>
  <c r="H18" i="1"/>
  <c r="H19" i="1"/>
  <c r="H20" i="1"/>
  <c r="H21" i="1"/>
  <c r="H22" i="1"/>
  <c r="H16" i="1"/>
  <c r="H10" i="1"/>
  <c r="H11" i="1"/>
  <c r="H12" i="1"/>
  <c r="H13" i="1"/>
  <c r="H14" i="1"/>
  <c r="H15" i="1"/>
  <c r="H9" i="1"/>
  <c r="H3" i="1"/>
  <c r="H4" i="1"/>
  <c r="H5" i="1"/>
  <c r="H6" i="1"/>
  <c r="H7" i="1"/>
  <c r="H8" i="1"/>
</calcChain>
</file>

<file path=xl/sharedStrings.xml><?xml version="1.0" encoding="utf-8"?>
<sst xmlns="http://schemas.openxmlformats.org/spreadsheetml/2006/main" count="57" uniqueCount="24">
  <si>
    <t>Date</t>
  </si>
  <si>
    <t>Total Radium Added</t>
  </si>
  <si>
    <t>Mineral</t>
  </si>
  <si>
    <t>Mineral Uncertainty</t>
  </si>
  <si>
    <t>Solution Volume</t>
  </si>
  <si>
    <t>Solution Uncertainty</t>
  </si>
  <si>
    <t>Final pH</t>
  </si>
  <si>
    <t>sPH</t>
  </si>
  <si>
    <t>Mineral Stock Volume Added</t>
  </si>
  <si>
    <t>Notes</t>
  </si>
  <si>
    <t>Only A and B</t>
  </si>
  <si>
    <t>FHY_5.1</t>
  </si>
  <si>
    <t>FHY_5.2</t>
  </si>
  <si>
    <t>FHY_6</t>
  </si>
  <si>
    <t>FHY_7</t>
  </si>
  <si>
    <t>Cw (DPM/mL)</t>
  </si>
  <si>
    <t>sCw (DPM/mL)</t>
  </si>
  <si>
    <t>Cs (DPM/mg)</t>
  </si>
  <si>
    <t>sCs (DPM/mg)</t>
  </si>
  <si>
    <t>FHY_2</t>
  </si>
  <si>
    <t>FHY_1</t>
  </si>
  <si>
    <t>Cs/Total</t>
  </si>
  <si>
    <t>N/A</t>
  </si>
  <si>
    <t>Mineral Amount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</si>
</sst>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E2" sqref="E2"/>
    </sheetView>
  </sheetViews>
  <sheetFormatPr defaultColWidth="11" defaultRowHeight="15.75" x14ac:dyDescent="0.25"/>
  <cols>
    <col min="2" max="2" width="17.875" bestFit="1" customWidth="1"/>
    <col min="4" max="4" width="16.625" customWidth="1"/>
    <col min="5" max="5" width="18.375" bestFit="1" customWidth="1"/>
    <col min="6" max="6" width="17.625" bestFit="1" customWidth="1"/>
    <col min="7" max="7" width="14.625" bestFit="1" customWidth="1"/>
    <col min="8" max="8" width="18" bestFit="1" customWidth="1"/>
    <col min="9" max="9" width="12.5" bestFit="1" customWidth="1"/>
    <col min="10" max="10" width="13.375" bestFit="1" customWidth="1"/>
    <col min="11" max="11" width="12.125" bestFit="1" customWidth="1"/>
    <col min="12" max="12" width="12.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</v>
      </c>
      <c r="E1" t="s">
        <v>23</v>
      </c>
      <c r="F1" t="s">
        <v>3</v>
      </c>
      <c r="G1" t="s">
        <v>4</v>
      </c>
      <c r="H1" t="s">
        <v>5</v>
      </c>
      <c r="I1" t="s">
        <v>15</v>
      </c>
      <c r="J1" t="s">
        <v>16</v>
      </c>
      <c r="K1" t="s">
        <v>17</v>
      </c>
      <c r="L1" t="s">
        <v>18</v>
      </c>
      <c r="M1" t="s">
        <v>6</v>
      </c>
      <c r="N1" t="s">
        <v>7</v>
      </c>
      <c r="O1" t="s">
        <v>21</v>
      </c>
      <c r="P1" t="s">
        <v>9</v>
      </c>
    </row>
    <row r="2" spans="1:18" x14ac:dyDescent="0.25">
      <c r="A2" s="1">
        <v>42172</v>
      </c>
      <c r="B2">
        <v>5000</v>
      </c>
      <c r="C2" t="s">
        <v>20</v>
      </c>
      <c r="D2">
        <v>0.01</v>
      </c>
      <c r="E2">
        <v>3.9860000000000002</v>
      </c>
      <c r="F2">
        <f>SQRT((0.02/10)^2+(13.8/398.6)^2)</f>
        <v>3.4678894110282708E-2</v>
      </c>
      <c r="G2">
        <v>100</v>
      </c>
      <c r="H2">
        <f>0.5+0.02+0.01+0.008+0.5</f>
        <v>1.038</v>
      </c>
      <c r="I2">
        <v>51.043225558100005</v>
      </c>
      <c r="J2">
        <v>5.6098515823647634</v>
      </c>
      <c r="K2">
        <v>-26.172241798853339</v>
      </c>
      <c r="L2">
        <v>140.73887562493468</v>
      </c>
      <c r="M2">
        <v>3.1</v>
      </c>
      <c r="N2">
        <v>0</v>
      </c>
      <c r="O2">
        <f>K2/B2</f>
        <v>-5.2344483597706673E-3</v>
      </c>
    </row>
    <row r="3" spans="1:18" x14ac:dyDescent="0.25">
      <c r="A3" s="1">
        <v>42172</v>
      </c>
      <c r="B3">
        <v>5000</v>
      </c>
      <c r="C3" t="s">
        <v>22</v>
      </c>
      <c r="D3">
        <v>0</v>
      </c>
      <c r="E3">
        <v>0</v>
      </c>
      <c r="F3">
        <v>0</v>
      </c>
      <c r="G3">
        <v>100</v>
      </c>
      <c r="H3">
        <f t="shared" ref="H3:H8" si="0">0.5+0.02+0.01+0.008+0.5</f>
        <v>1.038</v>
      </c>
      <c r="I3">
        <v>55.201587501866669</v>
      </c>
      <c r="J3">
        <v>3.7907864015351072</v>
      </c>
      <c r="K3">
        <v>-130.49642503426665</v>
      </c>
      <c r="L3">
        <v>95.102518853823881</v>
      </c>
      <c r="M3">
        <v>3.0833333333333335</v>
      </c>
      <c r="N3">
        <v>1.2472191289246563E-2</v>
      </c>
      <c r="O3">
        <f t="shared" ref="O3:O41" si="1">K3/B3</f>
        <v>-2.609928500685333E-2</v>
      </c>
      <c r="Q3" s="3">
        <f>AVERAGE(M2:M8,M16:M29,M37)</f>
        <v>3.1417424242424237</v>
      </c>
      <c r="R3">
        <f>_xlfn.STDEV.S(M2:M8,M16:M29,M37)</f>
        <v>9.8628796454886827E-2</v>
      </c>
    </row>
    <row r="4" spans="1:18" x14ac:dyDescent="0.25">
      <c r="A4" s="1">
        <v>42172</v>
      </c>
      <c r="B4">
        <v>10000</v>
      </c>
      <c r="C4" t="s">
        <v>20</v>
      </c>
      <c r="D4">
        <v>0.01</v>
      </c>
      <c r="E4">
        <v>3.9860000000000002</v>
      </c>
      <c r="F4">
        <f t="shared" ref="F4:F8" si="2">SQRT((0.02/10)^2+(13.8/398.6)^2)</f>
        <v>3.4678894110282708E-2</v>
      </c>
      <c r="G4">
        <v>100</v>
      </c>
      <c r="H4">
        <f t="shared" si="0"/>
        <v>1.038</v>
      </c>
      <c r="I4">
        <v>92.845706150500007</v>
      </c>
      <c r="J4">
        <v>12.838403556501072</v>
      </c>
      <c r="K4">
        <v>179.48554564313335</v>
      </c>
      <c r="L4">
        <v>322.08739479947013</v>
      </c>
      <c r="M4">
        <v>3.11</v>
      </c>
      <c r="N4">
        <v>8.1649658092772682E-3</v>
      </c>
      <c r="O4">
        <f t="shared" si="1"/>
        <v>1.7948554564313334E-2</v>
      </c>
    </row>
    <row r="5" spans="1:18" x14ac:dyDescent="0.25">
      <c r="A5" s="1">
        <v>42172</v>
      </c>
      <c r="B5">
        <v>25000</v>
      </c>
      <c r="C5" t="s">
        <v>20</v>
      </c>
      <c r="D5">
        <v>0.01</v>
      </c>
      <c r="E5">
        <v>3.9860000000000002</v>
      </c>
      <c r="F5">
        <f t="shared" si="2"/>
        <v>3.4678894110282708E-2</v>
      </c>
      <c r="G5">
        <v>100</v>
      </c>
      <c r="H5">
        <f t="shared" si="0"/>
        <v>1.038</v>
      </c>
      <c r="I5">
        <v>228.75848336499999</v>
      </c>
      <c r="J5">
        <v>19.701151292231618</v>
      </c>
      <c r="K5">
        <v>532.90307663780004</v>
      </c>
      <c r="L5">
        <v>494.25868771741312</v>
      </c>
      <c r="M5">
        <v>3.0833333333333335</v>
      </c>
      <c r="N5">
        <v>9.4280904158206419E-3</v>
      </c>
      <c r="O5">
        <f t="shared" si="1"/>
        <v>2.1316123065512001E-2</v>
      </c>
    </row>
    <row r="6" spans="1:18" x14ac:dyDescent="0.25">
      <c r="A6" s="1">
        <v>42172</v>
      </c>
      <c r="B6">
        <v>50000</v>
      </c>
      <c r="C6" t="s">
        <v>20</v>
      </c>
      <c r="D6">
        <v>0.01</v>
      </c>
      <c r="E6">
        <v>3.9860000000000002</v>
      </c>
      <c r="F6">
        <f t="shared" si="2"/>
        <v>3.4678894110282708E-2</v>
      </c>
      <c r="G6">
        <v>100</v>
      </c>
      <c r="H6">
        <f t="shared" si="0"/>
        <v>1.038</v>
      </c>
      <c r="I6">
        <v>500.58403779433337</v>
      </c>
      <c r="J6">
        <v>5.307100962159037</v>
      </c>
      <c r="K6">
        <v>-14.652227656700006</v>
      </c>
      <c r="L6">
        <v>133.14352639478597</v>
      </c>
      <c r="M6">
        <v>3.1033333333333335</v>
      </c>
      <c r="N6">
        <v>4.714045207910216E-3</v>
      </c>
      <c r="O6">
        <f t="shared" si="1"/>
        <v>-2.9304455313400015E-4</v>
      </c>
    </row>
    <row r="7" spans="1:18" x14ac:dyDescent="0.25">
      <c r="A7" s="1">
        <v>42172</v>
      </c>
      <c r="B7">
        <v>75000</v>
      </c>
      <c r="C7" t="s">
        <v>20</v>
      </c>
      <c r="D7">
        <v>0.01</v>
      </c>
      <c r="E7">
        <v>3.9860000000000002</v>
      </c>
      <c r="F7">
        <f t="shared" si="2"/>
        <v>3.4678894110282708E-2</v>
      </c>
      <c r="G7">
        <v>100</v>
      </c>
      <c r="H7">
        <f t="shared" si="0"/>
        <v>1.038</v>
      </c>
      <c r="I7">
        <v>666.04307092533338</v>
      </c>
      <c r="J7">
        <v>25.81912382211171</v>
      </c>
      <c r="K7">
        <v>2106.2952602800001</v>
      </c>
      <c r="L7">
        <v>647.74520376009116</v>
      </c>
      <c r="M7">
        <v>3.1799999999999997</v>
      </c>
      <c r="N7">
        <v>2.1602468994692817E-2</v>
      </c>
      <c r="O7">
        <f t="shared" si="1"/>
        <v>2.8083936803733334E-2</v>
      </c>
    </row>
    <row r="8" spans="1:18" x14ac:dyDescent="0.25">
      <c r="A8" s="1">
        <v>42172</v>
      </c>
      <c r="B8">
        <v>100000</v>
      </c>
      <c r="C8" t="s">
        <v>20</v>
      </c>
      <c r="D8">
        <v>0.01</v>
      </c>
      <c r="E8">
        <v>3.9860000000000002</v>
      </c>
      <c r="F8">
        <f t="shared" si="2"/>
        <v>3.4678894110282708E-2</v>
      </c>
      <c r="G8">
        <v>100</v>
      </c>
      <c r="H8">
        <f t="shared" si="0"/>
        <v>1.038</v>
      </c>
      <c r="I8">
        <v>998.93088758100009</v>
      </c>
      <c r="J8">
        <v>16.379531402706885</v>
      </c>
      <c r="K8">
        <v>26.821686372666665</v>
      </c>
      <c r="L8">
        <v>410.9265279262321</v>
      </c>
      <c r="M8">
        <v>3.2433333333333336</v>
      </c>
      <c r="N8">
        <v>4.714045207910216E-3</v>
      </c>
      <c r="O8">
        <f t="shared" si="1"/>
        <v>2.6821686372666663E-4</v>
      </c>
    </row>
    <row r="9" spans="1:18" x14ac:dyDescent="0.25">
      <c r="A9" s="1">
        <v>42181</v>
      </c>
      <c r="B9">
        <v>5000</v>
      </c>
      <c r="C9" t="s">
        <v>19</v>
      </c>
      <c r="D9">
        <v>1.1000000000000001E-3</v>
      </c>
      <c r="E9">
        <v>4.0150000000000006</v>
      </c>
      <c r="F9">
        <f>SQRT((0.004/1.1)^2+(455/3650)^2)</f>
        <v>0.12471056083961764</v>
      </c>
      <c r="G9">
        <v>100</v>
      </c>
      <c r="H9">
        <f>0.13</f>
        <v>0.13</v>
      </c>
      <c r="I9">
        <v>7.270994571110001</v>
      </c>
      <c r="J9">
        <v>4.3717481458269871</v>
      </c>
      <c r="K9">
        <v>1170.6576829833334</v>
      </c>
      <c r="L9">
        <v>119.77392180753554</v>
      </c>
      <c r="M9">
        <v>7.0933333333333337</v>
      </c>
      <c r="N9">
        <v>0.27450966386551073</v>
      </c>
      <c r="O9">
        <f t="shared" si="1"/>
        <v>0.23413153659666669</v>
      </c>
    </row>
    <row r="10" spans="1:18" x14ac:dyDescent="0.25">
      <c r="A10" s="1">
        <v>42181</v>
      </c>
      <c r="B10">
        <v>10000</v>
      </c>
      <c r="C10" t="s">
        <v>19</v>
      </c>
      <c r="D10">
        <v>1.1000000000000001E-3</v>
      </c>
      <c r="E10">
        <v>4.0150000000000006</v>
      </c>
      <c r="F10">
        <f t="shared" ref="F10:F15" si="3">SQRT((0.004/1.1)^2+(455/3650)^2)</f>
        <v>0.12471056083961764</v>
      </c>
      <c r="G10">
        <v>100</v>
      </c>
      <c r="H10">
        <f t="shared" ref="H10:H15" si="4">0.13</f>
        <v>0.13</v>
      </c>
      <c r="I10">
        <v>21.059247332006667</v>
      </c>
      <c r="J10">
        <v>20.304607005184462</v>
      </c>
      <c r="K10">
        <v>2162.7603470700001</v>
      </c>
      <c r="L10">
        <v>556.29060288249912</v>
      </c>
      <c r="M10">
        <v>6.3666666666666663</v>
      </c>
      <c r="N10">
        <v>0.14267289706021785</v>
      </c>
      <c r="O10">
        <f t="shared" si="1"/>
        <v>0.21627603470700002</v>
      </c>
    </row>
    <row r="11" spans="1:18" x14ac:dyDescent="0.25">
      <c r="A11" s="1">
        <v>42181</v>
      </c>
      <c r="B11">
        <v>10000</v>
      </c>
      <c r="C11" t="s">
        <v>19</v>
      </c>
      <c r="D11">
        <v>0</v>
      </c>
      <c r="E11">
        <v>0</v>
      </c>
      <c r="F11">
        <v>0</v>
      </c>
      <c r="G11">
        <v>100</v>
      </c>
      <c r="H11">
        <f t="shared" si="4"/>
        <v>0.13</v>
      </c>
      <c r="I11">
        <v>42.945362825500005</v>
      </c>
      <c r="J11">
        <v>11.032425900896577</v>
      </c>
      <c r="K11">
        <v>1563.1407445066668</v>
      </c>
      <c r="L11">
        <v>302.25824385828076</v>
      </c>
      <c r="M11">
        <v>6.043333333333333</v>
      </c>
      <c r="N11">
        <v>8.5764535535124031E-2</v>
      </c>
      <c r="O11">
        <f t="shared" si="1"/>
        <v>0.15631407445066667</v>
      </c>
    </row>
    <row r="12" spans="1:18" x14ac:dyDescent="0.25">
      <c r="A12" s="1">
        <v>42181</v>
      </c>
      <c r="B12">
        <v>25000</v>
      </c>
      <c r="C12" t="s">
        <v>19</v>
      </c>
      <c r="D12">
        <v>1.1000000000000001E-3</v>
      </c>
      <c r="E12">
        <v>4.0150000000000006</v>
      </c>
      <c r="F12">
        <f t="shared" si="3"/>
        <v>0.12471056083961764</v>
      </c>
      <c r="G12">
        <v>100</v>
      </c>
      <c r="H12">
        <f t="shared" si="4"/>
        <v>0.13</v>
      </c>
      <c r="I12">
        <v>118.45246127799999</v>
      </c>
      <c r="J12">
        <v>6.6094619362617166</v>
      </c>
      <c r="K12">
        <v>3604.0421567666667</v>
      </c>
      <c r="L12">
        <v>181.08114894124446</v>
      </c>
      <c r="M12">
        <v>6.1533333333333333</v>
      </c>
      <c r="N12">
        <v>4.7842333648024218E-2</v>
      </c>
      <c r="O12">
        <f t="shared" si="1"/>
        <v>0.14416168627066667</v>
      </c>
    </row>
    <row r="13" spans="1:18" x14ac:dyDescent="0.25">
      <c r="A13" s="1">
        <v>42181</v>
      </c>
      <c r="B13">
        <v>50000</v>
      </c>
      <c r="C13" t="s">
        <v>19</v>
      </c>
      <c r="D13">
        <v>1.1000000000000001E-3</v>
      </c>
      <c r="E13">
        <v>4.0150000000000006</v>
      </c>
      <c r="F13">
        <f t="shared" si="3"/>
        <v>0.12471056083961764</v>
      </c>
      <c r="G13">
        <v>100</v>
      </c>
      <c r="H13">
        <f t="shared" si="4"/>
        <v>0.13</v>
      </c>
      <c r="I13">
        <v>241.01470804166669</v>
      </c>
      <c r="J13">
        <v>23.685590611048205</v>
      </c>
      <c r="K13">
        <v>7095.4874509133333</v>
      </c>
      <c r="L13">
        <v>648.92029071166473</v>
      </c>
      <c r="M13">
        <v>5.9533333333333331</v>
      </c>
      <c r="N13">
        <v>4.642796092394718E-2</v>
      </c>
      <c r="O13">
        <f t="shared" si="1"/>
        <v>0.14190974901826667</v>
      </c>
    </row>
    <row r="14" spans="1:18" x14ac:dyDescent="0.25">
      <c r="A14" s="1">
        <v>42181</v>
      </c>
      <c r="B14">
        <v>75000</v>
      </c>
      <c r="C14" t="s">
        <v>19</v>
      </c>
      <c r="D14">
        <v>1.1000000000000001E-3</v>
      </c>
      <c r="E14">
        <v>4.0150000000000006</v>
      </c>
      <c r="F14">
        <f t="shared" si="3"/>
        <v>0.12471056083961764</v>
      </c>
      <c r="G14">
        <v>100</v>
      </c>
      <c r="H14">
        <f t="shared" si="4"/>
        <v>0.13</v>
      </c>
      <c r="I14">
        <v>382.83673643933327</v>
      </c>
      <c r="J14">
        <v>24.883849216432719</v>
      </c>
      <c r="K14">
        <v>10059.267494796666</v>
      </c>
      <c r="L14">
        <v>681.749293582978</v>
      </c>
      <c r="M14">
        <v>5.8500000000000005</v>
      </c>
      <c r="N14">
        <v>2.1602468994692817E-2</v>
      </c>
      <c r="O14">
        <f t="shared" si="1"/>
        <v>0.13412356659728888</v>
      </c>
    </row>
    <row r="15" spans="1:18" x14ac:dyDescent="0.25">
      <c r="A15" s="1">
        <v>42181</v>
      </c>
      <c r="B15">
        <v>100000</v>
      </c>
      <c r="C15" t="s">
        <v>19</v>
      </c>
      <c r="D15">
        <v>1.1000000000000001E-3</v>
      </c>
      <c r="E15">
        <v>4.0150000000000006</v>
      </c>
      <c r="F15">
        <f t="shared" si="3"/>
        <v>0.12471056083961764</v>
      </c>
      <c r="G15">
        <v>100</v>
      </c>
      <c r="H15">
        <f t="shared" si="4"/>
        <v>0.13</v>
      </c>
      <c r="I15">
        <v>578.06088664133335</v>
      </c>
      <c r="J15">
        <v>29.159501734884063</v>
      </c>
      <c r="K15">
        <v>11559.975708466665</v>
      </c>
      <c r="L15">
        <v>798.89045849408706</v>
      </c>
      <c r="M15">
        <v>5.7466666666666661</v>
      </c>
      <c r="N15">
        <v>4.4969125210773349E-2</v>
      </c>
      <c r="O15">
        <f t="shared" si="1"/>
        <v>0.11559975708466666</v>
      </c>
    </row>
    <row r="16" spans="1:18" x14ac:dyDescent="0.25">
      <c r="A16" s="1">
        <v>42199</v>
      </c>
      <c r="B16">
        <v>9135</v>
      </c>
      <c r="C16" t="s">
        <v>11</v>
      </c>
      <c r="D16">
        <v>2.264E-2</v>
      </c>
      <c r="E16">
        <v>40.00488</v>
      </c>
      <c r="F16">
        <f>SQRT((0.046/22.64)^2+(18.2/1767)^2)</f>
        <v>1.0498431027579474E-2</v>
      </c>
      <c r="G16">
        <v>100</v>
      </c>
      <c r="H16">
        <f>0.05+0.008+0.03+0.07+0.01+0.04+0.008</f>
        <v>0.21600000000000003</v>
      </c>
      <c r="I16">
        <v>26.005509433533334</v>
      </c>
      <c r="J16">
        <v>2.2025741250808384</v>
      </c>
      <c r="K16">
        <v>163.37180964200002</v>
      </c>
      <c r="L16">
        <v>5.506792042982747</v>
      </c>
      <c r="M16" s="3">
        <v>3.0166666666666671</v>
      </c>
      <c r="N16" s="3">
        <v>6.6583281184793869E-2</v>
      </c>
      <c r="O16">
        <f t="shared" si="1"/>
        <v>1.7884160880350303E-2</v>
      </c>
    </row>
    <row r="17" spans="1:16" x14ac:dyDescent="0.25">
      <c r="A17" s="1">
        <v>42199</v>
      </c>
      <c r="B17">
        <v>18270</v>
      </c>
      <c r="C17" t="s">
        <v>11</v>
      </c>
      <c r="D17">
        <v>2.264E-2</v>
      </c>
      <c r="E17">
        <v>40.00488</v>
      </c>
      <c r="F17">
        <f t="shared" ref="F17" si="5">SQRT((0.046/22.64)^2+(18.2/1767)^2)</f>
        <v>1.0498431027579474E-2</v>
      </c>
      <c r="G17">
        <v>100</v>
      </c>
      <c r="H17">
        <f t="shared" ref="H17:H22" si="6">0.05+0.008+0.03+0.07+0.01+0.04+0.008</f>
        <v>0.21600000000000003</v>
      </c>
      <c r="I17">
        <v>43.658850190599992</v>
      </c>
      <c r="J17">
        <v>5.7393858166447043</v>
      </c>
      <c r="K17">
        <v>347.62539369666666</v>
      </c>
      <c r="L17">
        <v>14.349394095276452</v>
      </c>
      <c r="M17" s="3">
        <v>3.0033333333333334</v>
      </c>
      <c r="N17" s="3">
        <v>1.5275252316519385E-2</v>
      </c>
      <c r="O17">
        <f t="shared" si="1"/>
        <v>1.9027115144864076E-2</v>
      </c>
    </row>
    <row r="18" spans="1:16" x14ac:dyDescent="0.25">
      <c r="A18" s="1">
        <v>42199</v>
      </c>
      <c r="B18">
        <v>18270</v>
      </c>
      <c r="C18" t="s">
        <v>11</v>
      </c>
      <c r="D18">
        <v>2.264E-2</v>
      </c>
      <c r="E18">
        <v>40.00488</v>
      </c>
      <c r="F18">
        <v>0</v>
      </c>
      <c r="G18">
        <v>100</v>
      </c>
      <c r="H18">
        <f t="shared" si="6"/>
        <v>0.21600000000000003</v>
      </c>
      <c r="I18">
        <v>58.4582414873</v>
      </c>
      <c r="J18">
        <v>3.8121743346934274</v>
      </c>
      <c r="K18">
        <v>310.62451853833335</v>
      </c>
      <c r="L18">
        <v>9.5310532583684981</v>
      </c>
      <c r="M18" s="3">
        <v>3.2866666666666666</v>
      </c>
      <c r="N18" s="3">
        <v>5.131601439446886E-2</v>
      </c>
      <c r="O18">
        <f t="shared" si="1"/>
        <v>1.7001889356230617E-2</v>
      </c>
    </row>
    <row r="19" spans="1:16" x14ac:dyDescent="0.25">
      <c r="A19" s="1">
        <v>42199</v>
      </c>
      <c r="B19">
        <v>45675</v>
      </c>
      <c r="C19" t="s">
        <v>12</v>
      </c>
      <c r="D19">
        <v>2.2360000000000001E-2</v>
      </c>
      <c r="E19">
        <v>40.002040000000001</v>
      </c>
      <c r="F19">
        <f>SQRT((0.048/22.36)^2+(43.2/1789)^2)</f>
        <v>2.4242799825728297E-2</v>
      </c>
      <c r="G19">
        <v>100</v>
      </c>
      <c r="H19">
        <f t="shared" si="6"/>
        <v>0.21600000000000003</v>
      </c>
      <c r="I19">
        <v>281.123203295</v>
      </c>
      <c r="J19">
        <v>142.84241687280937</v>
      </c>
      <c r="K19">
        <v>439.14278780766671</v>
      </c>
      <c r="L19">
        <v>357.16768932633988</v>
      </c>
      <c r="M19">
        <v>3.0399999999999996</v>
      </c>
      <c r="N19">
        <v>3.605551275464005E-2</v>
      </c>
      <c r="O19">
        <f t="shared" si="1"/>
        <v>9.6145109536434972E-3</v>
      </c>
    </row>
    <row r="20" spans="1:16" x14ac:dyDescent="0.25">
      <c r="A20" s="1">
        <v>42199</v>
      </c>
      <c r="B20">
        <v>91350</v>
      </c>
      <c r="C20" t="s">
        <v>12</v>
      </c>
      <c r="D20">
        <v>2.2360000000000001E-2</v>
      </c>
      <c r="E20">
        <v>40.002040000000001</v>
      </c>
      <c r="F20">
        <f t="shared" ref="F20:F22" si="7">SQRT((0.048/22.36)^2+(43.2/1789)^2)</f>
        <v>2.4242799825728297E-2</v>
      </c>
      <c r="G20">
        <v>100</v>
      </c>
      <c r="H20">
        <f t="shared" si="6"/>
        <v>0.21600000000000003</v>
      </c>
      <c r="I20">
        <v>391.72249932966662</v>
      </c>
      <c r="J20">
        <v>18.571603837488652</v>
      </c>
      <c r="K20">
        <v>1304.6689375333333</v>
      </c>
      <c r="L20">
        <v>46.437024624142644</v>
      </c>
      <c r="M20" s="3">
        <v>3.0533333333333332</v>
      </c>
      <c r="N20" s="3">
        <v>0.13316656236958799</v>
      </c>
      <c r="O20">
        <f t="shared" si="1"/>
        <v>1.4282090175515417E-2</v>
      </c>
    </row>
    <row r="21" spans="1:16" x14ac:dyDescent="0.25">
      <c r="A21" s="1">
        <v>42199</v>
      </c>
      <c r="B21">
        <v>137025</v>
      </c>
      <c r="C21" t="s">
        <v>12</v>
      </c>
      <c r="D21">
        <v>2.2360000000000001E-2</v>
      </c>
      <c r="E21">
        <v>40.002040000000001</v>
      </c>
      <c r="F21">
        <f t="shared" si="7"/>
        <v>2.4242799825728297E-2</v>
      </c>
      <c r="G21">
        <v>100</v>
      </c>
      <c r="H21">
        <f t="shared" si="6"/>
        <v>0.21600000000000003</v>
      </c>
      <c r="I21">
        <v>578.98010349200001</v>
      </c>
      <c r="J21">
        <v>38.911494553291526</v>
      </c>
      <c r="K21">
        <v>1978.5162331733334</v>
      </c>
      <c r="L21">
        <v>97.295529588111947</v>
      </c>
      <c r="M21" s="3">
        <v>3.0566666666666666</v>
      </c>
      <c r="N21" s="3">
        <v>1.5275252316519383E-2</v>
      </c>
      <c r="O21">
        <f t="shared" si="1"/>
        <v>1.4439089459393055E-2</v>
      </c>
    </row>
    <row r="22" spans="1:16" x14ac:dyDescent="0.25">
      <c r="A22" s="1">
        <v>42199</v>
      </c>
      <c r="B22">
        <v>182700</v>
      </c>
      <c r="C22" t="s">
        <v>12</v>
      </c>
      <c r="D22">
        <v>2.2360000000000001E-2</v>
      </c>
      <c r="E22">
        <v>40.002040000000001</v>
      </c>
      <c r="F22">
        <f t="shared" si="7"/>
        <v>2.4242799825728297E-2</v>
      </c>
      <c r="G22">
        <v>100</v>
      </c>
      <c r="H22">
        <f t="shared" si="6"/>
        <v>0.21600000000000003</v>
      </c>
      <c r="I22">
        <v>783.06813046899993</v>
      </c>
      <c r="J22">
        <v>39.83476242829142</v>
      </c>
      <c r="K22">
        <v>2610.2802081950003</v>
      </c>
      <c r="L22">
        <v>99.604097738696609</v>
      </c>
      <c r="M22">
        <v>2.98</v>
      </c>
      <c r="N22">
        <v>2.8284271247461926E-2</v>
      </c>
      <c r="O22">
        <f t="shared" si="1"/>
        <v>1.42872479923098E-2</v>
      </c>
      <c r="P22" t="s">
        <v>10</v>
      </c>
    </row>
    <row r="23" spans="1:16" x14ac:dyDescent="0.25">
      <c r="A23" s="1">
        <v>42201</v>
      </c>
      <c r="B23">
        <v>9135</v>
      </c>
      <c r="C23" t="s">
        <v>13</v>
      </c>
      <c r="D23">
        <v>1.58E-3</v>
      </c>
      <c r="E23">
        <v>3.9958200000000001</v>
      </c>
      <c r="F23">
        <f>SQRT((0.004/1.58)^2+(72.7/2529)^2)</f>
        <v>2.8857803086707341E-2</v>
      </c>
      <c r="G23">
        <v>100</v>
      </c>
      <c r="H23">
        <f>0.05+0.03+0.01+0.02+0.002</f>
        <v>0.112</v>
      </c>
      <c r="I23">
        <v>62.979912948266666</v>
      </c>
      <c r="J23">
        <v>0.814057588944747</v>
      </c>
      <c r="K23">
        <v>710.3255492313333</v>
      </c>
      <c r="L23">
        <v>20.382239324917652</v>
      </c>
      <c r="M23">
        <v>3.2300000000000004</v>
      </c>
      <c r="N23">
        <v>0.12124355652982138</v>
      </c>
      <c r="O23">
        <f t="shared" si="1"/>
        <v>7.775868081350118E-2</v>
      </c>
    </row>
    <row r="24" spans="1:16" x14ac:dyDescent="0.25">
      <c r="A24" s="1">
        <v>42201</v>
      </c>
      <c r="B24">
        <v>18270</v>
      </c>
      <c r="C24" t="s">
        <v>13</v>
      </c>
      <c r="D24">
        <v>1.58E-3</v>
      </c>
      <c r="E24">
        <v>3.9958200000000001</v>
      </c>
      <c r="F24">
        <f t="shared" ref="F24:F36" si="8">SQRT((0.004/1.58)^2+(72.7/2529)^2)</f>
        <v>2.8857803086707341E-2</v>
      </c>
      <c r="G24">
        <v>100</v>
      </c>
      <c r="H24">
        <f t="shared" ref="H24:H28" si="9">0.05+0.03+0.01+0.02+0.002</f>
        <v>0.112</v>
      </c>
      <c r="I24">
        <v>130.30160420633334</v>
      </c>
      <c r="J24">
        <v>4.7344236051888879</v>
      </c>
      <c r="K24">
        <v>1311.9423709599998</v>
      </c>
      <c r="L24">
        <v>118.53971549754793</v>
      </c>
      <c r="M24">
        <v>3.1733333333333333</v>
      </c>
      <c r="N24">
        <v>2.0816659994661382E-2</v>
      </c>
      <c r="O24">
        <f t="shared" si="1"/>
        <v>7.1808558892172955E-2</v>
      </c>
    </row>
    <row r="25" spans="1:16" x14ac:dyDescent="0.25">
      <c r="A25" s="1">
        <v>42201</v>
      </c>
      <c r="B25">
        <v>18270</v>
      </c>
      <c r="C25" t="s">
        <v>13</v>
      </c>
      <c r="D25">
        <v>0</v>
      </c>
      <c r="E25">
        <v>0</v>
      </c>
      <c r="F25">
        <v>0</v>
      </c>
      <c r="G25">
        <v>100</v>
      </c>
      <c r="H25">
        <f t="shared" si="9"/>
        <v>0.112</v>
      </c>
      <c r="I25">
        <v>133.91719048566668</v>
      </c>
      <c r="J25">
        <v>1.0996155955975906</v>
      </c>
      <c r="K25">
        <v>1221.41591945</v>
      </c>
      <c r="L25">
        <v>27.531993487978689</v>
      </c>
      <c r="M25">
        <v>3.3066666666666666</v>
      </c>
      <c r="N25">
        <v>1.5275252316519385E-2</v>
      </c>
      <c r="O25">
        <f t="shared" si="1"/>
        <v>6.6853635437876299E-2</v>
      </c>
    </row>
    <row r="26" spans="1:16" x14ac:dyDescent="0.25">
      <c r="A26" s="1">
        <v>42201</v>
      </c>
      <c r="B26">
        <v>45675</v>
      </c>
      <c r="C26" t="s">
        <v>13</v>
      </c>
      <c r="D26">
        <v>1.58E-3</v>
      </c>
      <c r="E26">
        <v>3.9958200000000001</v>
      </c>
      <c r="F26">
        <f t="shared" si="8"/>
        <v>2.8857803086707341E-2</v>
      </c>
      <c r="G26">
        <v>100</v>
      </c>
      <c r="H26">
        <f t="shared" si="9"/>
        <v>0.112</v>
      </c>
      <c r="I26">
        <v>335.41390138800006</v>
      </c>
      <c r="J26">
        <v>11.868561756992998</v>
      </c>
      <c r="K26">
        <v>3037.9931767866669</v>
      </c>
      <c r="L26">
        <v>297.16308707121033</v>
      </c>
      <c r="M26">
        <v>3.1566666666666667</v>
      </c>
      <c r="N26">
        <v>5.7735026918963907E-3</v>
      </c>
      <c r="O26">
        <f t="shared" si="1"/>
        <v>6.6513260575515418E-2</v>
      </c>
    </row>
    <row r="27" spans="1:16" x14ac:dyDescent="0.25">
      <c r="A27" s="1">
        <v>42201</v>
      </c>
      <c r="B27">
        <v>91350</v>
      </c>
      <c r="C27" t="s">
        <v>13</v>
      </c>
      <c r="D27">
        <v>1.58E-3</v>
      </c>
      <c r="E27">
        <v>3.9958200000000001</v>
      </c>
      <c r="F27">
        <f t="shared" si="8"/>
        <v>2.8857803086707341E-2</v>
      </c>
      <c r="G27">
        <v>100</v>
      </c>
      <c r="H27">
        <f t="shared" si="9"/>
        <v>0.112</v>
      </c>
      <c r="I27">
        <v>637.24094293566668</v>
      </c>
      <c r="J27">
        <v>15.856451252899008</v>
      </c>
      <c r="K27">
        <v>6916.9285974100012</v>
      </c>
      <c r="L27">
        <v>397.01120494970672</v>
      </c>
      <c r="M27">
        <v>3.2733333333333334</v>
      </c>
      <c r="N27">
        <v>2.5166114784235735E-2</v>
      </c>
      <c r="O27">
        <f t="shared" si="1"/>
        <v>7.5718977530487147E-2</v>
      </c>
    </row>
    <row r="28" spans="1:16" x14ac:dyDescent="0.25">
      <c r="A28" s="1">
        <v>42201</v>
      </c>
      <c r="B28">
        <v>137025</v>
      </c>
      <c r="C28" t="s">
        <v>13</v>
      </c>
      <c r="D28">
        <v>1.58E-3</v>
      </c>
      <c r="E28">
        <v>3.9958200000000001</v>
      </c>
      <c r="F28">
        <f t="shared" si="8"/>
        <v>2.8857803086707341E-2</v>
      </c>
      <c r="G28">
        <v>100</v>
      </c>
      <c r="H28">
        <f t="shared" si="9"/>
        <v>0.112</v>
      </c>
      <c r="I28">
        <v>917.08994730466657</v>
      </c>
      <c r="J28">
        <v>18.703535736326867</v>
      </c>
      <c r="K28">
        <v>11346.146479333334</v>
      </c>
      <c r="L28">
        <v>468.29603557558926</v>
      </c>
      <c r="M28">
        <v>3.25</v>
      </c>
      <c r="N28">
        <v>2.6457513110645762E-2</v>
      </c>
      <c r="O28">
        <f t="shared" si="1"/>
        <v>8.2803477316791343E-2</v>
      </c>
    </row>
    <row r="29" spans="1:16" x14ac:dyDescent="0.25">
      <c r="A29" s="1">
        <v>42201</v>
      </c>
      <c r="B29">
        <v>182700</v>
      </c>
      <c r="C29" t="s">
        <v>13</v>
      </c>
      <c r="D29">
        <v>1.58E-3</v>
      </c>
      <c r="E29">
        <v>3.9958200000000001</v>
      </c>
      <c r="F29">
        <f t="shared" si="8"/>
        <v>2.8857803086707341E-2</v>
      </c>
      <c r="G29">
        <v>100</v>
      </c>
      <c r="H29">
        <f>0.05+0.03+0.01+0.02+0.002</f>
        <v>0.112</v>
      </c>
      <c r="I29">
        <v>1311.4208445966667</v>
      </c>
      <c r="J29">
        <v>55.369740811204039</v>
      </c>
      <c r="K29">
        <v>12908.985653299998</v>
      </c>
      <c r="L29">
        <v>1386.3384163203489</v>
      </c>
      <c r="M29">
        <v>3.2350000000000003</v>
      </c>
      <c r="N29">
        <v>2.1213203435596288E-2</v>
      </c>
      <c r="O29">
        <f t="shared" si="1"/>
        <v>7.0656735923918981E-2</v>
      </c>
    </row>
    <row r="30" spans="1:16" x14ac:dyDescent="0.25">
      <c r="A30" s="1">
        <v>42206</v>
      </c>
      <c r="B30">
        <v>9135</v>
      </c>
      <c r="C30" t="s">
        <v>13</v>
      </c>
      <c r="D30">
        <v>1.58E-3</v>
      </c>
      <c r="E30">
        <v>3.9958200000000001</v>
      </c>
      <c r="F30">
        <f t="shared" si="8"/>
        <v>2.8857803086707341E-2</v>
      </c>
      <c r="G30">
        <v>100</v>
      </c>
      <c r="H30">
        <f>0.08+0.04+0.03+0.02+0.03</f>
        <v>0.19999999999999998</v>
      </c>
      <c r="I30" s="4">
        <v>13.63547696</v>
      </c>
      <c r="J30" s="4">
        <v>3.3668415270000001</v>
      </c>
      <c r="K30" s="4">
        <v>1945.8033800000001</v>
      </c>
      <c r="L30" s="4">
        <v>84.298421520000005</v>
      </c>
      <c r="M30" s="4">
        <v>6.766666667</v>
      </c>
      <c r="N30" s="4">
        <v>9.4516313000000005E-2</v>
      </c>
      <c r="O30">
        <f t="shared" si="1"/>
        <v>0.21300529611384786</v>
      </c>
    </row>
    <row r="31" spans="1:16" x14ac:dyDescent="0.25">
      <c r="A31" s="1">
        <v>42206</v>
      </c>
      <c r="B31">
        <v>18270</v>
      </c>
      <c r="C31" t="s">
        <v>13</v>
      </c>
      <c r="D31">
        <v>1.58E-3</v>
      </c>
      <c r="E31">
        <v>3.9958200000000001</v>
      </c>
      <c r="F31">
        <f t="shared" si="8"/>
        <v>2.8857803086707341E-2</v>
      </c>
      <c r="G31">
        <v>100</v>
      </c>
      <c r="H31">
        <f t="shared" ref="H31:H36" si="10">0.08+0.04+0.03+0.02+0.03</f>
        <v>0.19999999999999998</v>
      </c>
      <c r="I31" s="4">
        <v>32.072340650000001</v>
      </c>
      <c r="J31" s="4">
        <v>5.0847941990000001</v>
      </c>
      <c r="K31" s="4">
        <v>3771.3904320000001</v>
      </c>
      <c r="L31" s="4">
        <v>127.3122365</v>
      </c>
      <c r="M31" s="4">
        <v>6.7966666670000002</v>
      </c>
      <c r="N31" s="4">
        <v>0.125033329</v>
      </c>
      <c r="O31">
        <f t="shared" si="1"/>
        <v>0.20642531100164205</v>
      </c>
    </row>
    <row r="32" spans="1:16" x14ac:dyDescent="0.25">
      <c r="A32" s="1">
        <v>42206</v>
      </c>
      <c r="B32">
        <v>18270</v>
      </c>
      <c r="C32" t="s">
        <v>13</v>
      </c>
      <c r="D32">
        <v>0</v>
      </c>
      <c r="E32">
        <v>0</v>
      </c>
      <c r="F32">
        <v>0</v>
      </c>
      <c r="G32">
        <v>100</v>
      </c>
      <c r="H32">
        <f t="shared" si="10"/>
        <v>0.19999999999999998</v>
      </c>
      <c r="I32" s="4">
        <v>30.207643610000002</v>
      </c>
      <c r="J32" s="4">
        <v>10.08356878</v>
      </c>
      <c r="K32" s="4">
        <v>3818.0784079999999</v>
      </c>
      <c r="L32" s="4">
        <v>252.4707281</v>
      </c>
      <c r="M32" s="4">
        <v>6.69</v>
      </c>
      <c r="N32" s="4">
        <v>0.16370705499999999</v>
      </c>
      <c r="O32">
        <f t="shared" si="1"/>
        <v>0.20898075577449371</v>
      </c>
    </row>
    <row r="33" spans="1:15" x14ac:dyDescent="0.25">
      <c r="A33" s="1">
        <v>42206</v>
      </c>
      <c r="B33">
        <v>45675</v>
      </c>
      <c r="C33" t="s">
        <v>13</v>
      </c>
      <c r="D33">
        <v>1.58E-3</v>
      </c>
      <c r="E33">
        <v>3.9958200000000001</v>
      </c>
      <c r="F33">
        <f t="shared" si="8"/>
        <v>2.8857803086707341E-2</v>
      </c>
      <c r="G33">
        <v>100</v>
      </c>
      <c r="H33">
        <f t="shared" si="10"/>
        <v>0.19999999999999998</v>
      </c>
      <c r="I33" s="4">
        <v>121.1969802</v>
      </c>
      <c r="J33" s="4">
        <v>5.4149045139999998</v>
      </c>
      <c r="K33" s="4">
        <v>8401.5210339999994</v>
      </c>
      <c r="L33" s="4">
        <v>135.577484</v>
      </c>
      <c r="M33" s="4">
        <v>6.73</v>
      </c>
      <c r="N33" s="4">
        <v>5.5677643999999998E-2</v>
      </c>
      <c r="O33">
        <f t="shared" si="1"/>
        <v>0.18394134721401204</v>
      </c>
    </row>
    <row r="34" spans="1:15" x14ac:dyDescent="0.25">
      <c r="A34" s="1">
        <v>42206</v>
      </c>
      <c r="B34">
        <v>91350</v>
      </c>
      <c r="C34" t="s">
        <v>13</v>
      </c>
      <c r="D34">
        <v>1.58E-3</v>
      </c>
      <c r="E34">
        <v>3.9958200000000001</v>
      </c>
      <c r="F34">
        <f t="shared" si="8"/>
        <v>2.8857803086707341E-2</v>
      </c>
      <c r="G34">
        <v>100</v>
      </c>
      <c r="H34">
        <f t="shared" si="10"/>
        <v>0.19999999999999998</v>
      </c>
      <c r="I34" s="4">
        <v>237.92438849999999</v>
      </c>
      <c r="J34" s="4">
        <v>27.841605120000001</v>
      </c>
      <c r="K34" s="4">
        <v>16914.95047</v>
      </c>
      <c r="L34" s="4">
        <v>697.09350589999997</v>
      </c>
      <c r="M34" s="4">
        <v>6.9066666669999996</v>
      </c>
      <c r="N34" s="4">
        <v>5.1316014E-2</v>
      </c>
      <c r="O34">
        <f t="shared" si="1"/>
        <v>0.18516639813902572</v>
      </c>
    </row>
    <row r="35" spans="1:15" x14ac:dyDescent="0.25">
      <c r="A35" s="1">
        <v>42206</v>
      </c>
      <c r="B35">
        <v>137025</v>
      </c>
      <c r="C35" t="s">
        <v>13</v>
      </c>
      <c r="D35">
        <v>1.58E-3</v>
      </c>
      <c r="E35">
        <v>3.9958200000000001</v>
      </c>
      <c r="F35">
        <f t="shared" si="8"/>
        <v>2.8857803086707341E-2</v>
      </c>
      <c r="G35">
        <v>100</v>
      </c>
      <c r="H35">
        <f t="shared" si="10"/>
        <v>0.19999999999999998</v>
      </c>
      <c r="I35" s="4">
        <v>478.43528889999999</v>
      </c>
      <c r="J35" s="4">
        <v>23.83151007</v>
      </c>
      <c r="K35" s="4">
        <v>22329.10929</v>
      </c>
      <c r="L35" s="4">
        <v>596.6894092</v>
      </c>
      <c r="M35" s="4">
        <v>6.7033333329999998</v>
      </c>
      <c r="N35" s="4">
        <v>0.119303534</v>
      </c>
      <c r="O35">
        <f t="shared" si="1"/>
        <v>0.16295646261631089</v>
      </c>
    </row>
    <row r="36" spans="1:15" x14ac:dyDescent="0.25">
      <c r="A36" s="1">
        <v>42206</v>
      </c>
      <c r="B36">
        <v>182700</v>
      </c>
      <c r="C36" t="s">
        <v>13</v>
      </c>
      <c r="D36">
        <v>1.58E-3</v>
      </c>
      <c r="E36">
        <v>3.9958200000000001</v>
      </c>
      <c r="F36">
        <f t="shared" si="8"/>
        <v>2.8857803086707341E-2</v>
      </c>
      <c r="G36">
        <v>100</v>
      </c>
      <c r="H36">
        <f t="shared" si="10"/>
        <v>0.19999999999999998</v>
      </c>
      <c r="I36" s="4">
        <v>686.03384879999999</v>
      </c>
      <c r="J36" s="4">
        <v>18.39814509</v>
      </c>
      <c r="K36" s="4">
        <v>28567.32186</v>
      </c>
      <c r="L36" s="4">
        <v>460.6497152</v>
      </c>
      <c r="M36" s="4">
        <v>7.1</v>
      </c>
      <c r="N36" s="4">
        <v>0.141421356</v>
      </c>
      <c r="O36">
        <f t="shared" si="1"/>
        <v>0.15636191494252874</v>
      </c>
    </row>
    <row r="37" spans="1:15" x14ac:dyDescent="0.25">
      <c r="A37" s="1">
        <v>42212</v>
      </c>
      <c r="B37">
        <v>100000</v>
      </c>
      <c r="C37" t="s">
        <v>14</v>
      </c>
      <c r="D37">
        <v>1.7799999999999999E-3</v>
      </c>
      <c r="E37" s="2">
        <v>3.9959861024327457</v>
      </c>
      <c r="F37">
        <f>SQRT((0.004/1.78)^2+(23.7/2244.9)^2)</f>
        <v>1.0793779330335889E-2</v>
      </c>
      <c r="G37">
        <v>100</v>
      </c>
      <c r="H37">
        <f>0.08+0.06+0.004+0.008+0.012</f>
        <v>0.16400000000000003</v>
      </c>
      <c r="I37">
        <v>900.80667737766669</v>
      </c>
      <c r="J37">
        <v>19.213799725736042</v>
      </c>
      <c r="K37">
        <v>2482.3240280733335</v>
      </c>
      <c r="L37">
        <v>480.82749391771461</v>
      </c>
      <c r="M37">
        <v>3.1533333333333338</v>
      </c>
      <c r="N37">
        <v>2.0816659994661382E-2</v>
      </c>
      <c r="O37">
        <f t="shared" si="1"/>
        <v>2.4823240280733336E-2</v>
      </c>
    </row>
    <row r="38" spans="1:15" x14ac:dyDescent="0.25">
      <c r="A38" s="1">
        <v>42212</v>
      </c>
      <c r="B38">
        <v>100000</v>
      </c>
      <c r="C38" t="s">
        <v>14</v>
      </c>
      <c r="D38">
        <v>1.7799999999999999E-3</v>
      </c>
      <c r="E38" s="2">
        <v>3.9959861024327457</v>
      </c>
      <c r="F38">
        <f>SQRT((0.004/1.78)^2+(23.7/2244.9)^2)</f>
        <v>1.0793779330335889E-2</v>
      </c>
      <c r="G38">
        <v>100</v>
      </c>
      <c r="H38">
        <f>0.08+0.06+0.004+0.008+0.002</f>
        <v>0.15400000000000003</v>
      </c>
      <c r="I38">
        <v>614.23863555199989</v>
      </c>
      <c r="J38">
        <v>59.391513932935112</v>
      </c>
      <c r="K38">
        <v>9653.7214276033337</v>
      </c>
      <c r="L38">
        <v>1486.2792998977932</v>
      </c>
      <c r="M38">
        <v>5.03</v>
      </c>
      <c r="N38">
        <v>5.5677643628299987E-2</v>
      </c>
      <c r="O38">
        <f t="shared" si="1"/>
        <v>9.6537214276033331E-2</v>
      </c>
    </row>
    <row r="39" spans="1:15" x14ac:dyDescent="0.25">
      <c r="A39" s="1">
        <v>42212</v>
      </c>
      <c r="B39">
        <v>100000</v>
      </c>
      <c r="C39" t="s">
        <v>14</v>
      </c>
      <c r="D39">
        <v>1.7799999999999999E-3</v>
      </c>
      <c r="E39" s="2">
        <v>3.9959861024327457</v>
      </c>
      <c r="F39">
        <f>SQRT((0.004/1.78)^2+(23.7/2244.9)^2)</f>
        <v>1.0793779330335889E-2</v>
      </c>
      <c r="G39">
        <v>100</v>
      </c>
      <c r="H39">
        <f>0.08+0.06+0.004+0.008+0.018</f>
        <v>0.17</v>
      </c>
      <c r="I39">
        <v>466.38917094766663</v>
      </c>
      <c r="J39">
        <v>14.192736687264146</v>
      </c>
      <c r="K39">
        <v>13353.670867966668</v>
      </c>
      <c r="L39">
        <v>355.17482799726548</v>
      </c>
      <c r="M39">
        <v>6.7333333333333334</v>
      </c>
      <c r="N39">
        <v>4.725815626252608E-2</v>
      </c>
      <c r="O39">
        <f t="shared" si="1"/>
        <v>0.13353670867966669</v>
      </c>
    </row>
    <row r="40" spans="1:15" x14ac:dyDescent="0.25">
      <c r="A40" s="1">
        <v>42212</v>
      </c>
      <c r="B40">
        <v>100000</v>
      </c>
      <c r="C40" t="s">
        <v>14</v>
      </c>
      <c r="D40">
        <v>1.7799999999999999E-3</v>
      </c>
      <c r="E40" s="2">
        <v>3.9959861024327457</v>
      </c>
      <c r="F40">
        <f>SQRT((0.004/1.78)^2+(23.7/2244.9)^2)</f>
        <v>1.0793779330335889E-2</v>
      </c>
      <c r="G40">
        <v>100</v>
      </c>
      <c r="H40">
        <f>0.08+0.06+0.004+0.008+0.04</f>
        <v>0.19200000000000003</v>
      </c>
      <c r="I40">
        <v>78.304571016766673</v>
      </c>
      <c r="J40">
        <v>1.828416964821735</v>
      </c>
      <c r="K40">
        <v>23065.531524133334</v>
      </c>
      <c r="L40">
        <v>45.756339735401525</v>
      </c>
      <c r="M40">
        <v>9.2333333333333325</v>
      </c>
      <c r="N40">
        <v>9.0737717258774386E-2</v>
      </c>
      <c r="O40">
        <f t="shared" si="1"/>
        <v>0.23065531524133334</v>
      </c>
    </row>
    <row r="41" spans="1:15" x14ac:dyDescent="0.25">
      <c r="A41" s="1">
        <v>42212</v>
      </c>
      <c r="B41">
        <v>100000</v>
      </c>
      <c r="C41" t="s">
        <v>14</v>
      </c>
      <c r="D41">
        <v>1.7799999999999999E-3</v>
      </c>
      <c r="E41" s="2">
        <v>3.9959861024327457</v>
      </c>
      <c r="F41">
        <f>SQRT((0.004/1.78)^2+(23.7/2244.9)^2)</f>
        <v>1.0793779330335889E-2</v>
      </c>
      <c r="G41">
        <v>100</v>
      </c>
      <c r="H41">
        <f>0.08+0.06+0.004+0.008+0.22</f>
        <v>0.372</v>
      </c>
      <c r="I41">
        <v>80.541332020233327</v>
      </c>
      <c r="J41">
        <v>2.4760887498258217</v>
      </c>
      <c r="K41">
        <v>23009.556329066665</v>
      </c>
      <c r="L41">
        <v>61.964398789331746</v>
      </c>
      <c r="M41">
        <v>10.873333333333335</v>
      </c>
      <c r="N41">
        <v>6.4291005073286014E-2</v>
      </c>
      <c r="O41">
        <f t="shared" si="1"/>
        <v>0.23009556329066666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Michael Chen</cp:lastModifiedBy>
  <dcterms:created xsi:type="dcterms:W3CDTF">2015-07-23T20:05:11Z</dcterms:created>
  <dcterms:modified xsi:type="dcterms:W3CDTF">2015-08-13T18:46:59Z</dcterms:modified>
</cp:coreProperties>
</file>