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Goe_pH3\"/>
    </mc:Choice>
  </mc:AlternateContent>
  <bookViews>
    <workbookView xWindow="0" yWindow="0" windowWidth="7470" windowHeight="12285" firstSheet="2" activeTab="3"/>
  </bookViews>
  <sheets>
    <sheet name="Calibration Data" sheetId="7" r:id="rId1"/>
    <sheet name="Parameters" sheetId="1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I8" i="5"/>
  <c r="Q8" i="5" s="1"/>
  <c r="G8" i="2"/>
  <c r="J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I17" i="5"/>
  <c r="Q17" i="5" s="1"/>
  <c r="I12" i="5"/>
  <c r="Q12" i="5" s="1"/>
  <c r="U12" i="5" s="1"/>
  <c r="I11" i="5"/>
  <c r="Q11" i="5" s="1"/>
  <c r="W11" i="5" s="1"/>
  <c r="F2" i="2"/>
  <c r="G2" i="2" s="1"/>
  <c r="J2" i="5" s="1"/>
  <c r="R18" i="5" l="1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<sst xmlns="http://schemas.openxmlformats.org/spreadsheetml/2006/main" count="411" uniqueCount="152">
  <si>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</si>
  <si>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</si>
  <si>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</si>
  <si>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</si>
  <si>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</si>
  <si>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</si>
  <si>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</si>
  <si>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</si>
  <si>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</si>
  <si>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</si>
  <si>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</si>
  <si>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</si>
  <si>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</si>
  <si>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</si>
  <si>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</si>
  <si>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</si>
  <si>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</si>
  <si>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</si>
  <si>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</si>
  <si>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</si>
  <si>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</si>
  <si>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</si>
  <si>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</si>
  <si>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</si>
  <si>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</si>
  <si>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</si>
  <si>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</si>
  <si>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</si>
  <si>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</si>
  <si>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</si>
  <si>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</si>
  <si>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</si>
  <si>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</si>
  <si>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</si>
  <si>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</si>
  <si>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</si>
  <si>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</si>
  <si>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</si>
  <si>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</si>
  <si>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</si>
  <si>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</si>
  <si>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</si>
  <si>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</si>
  <si>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</si>
  <si>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</si>
  <si>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</si>
  <si>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</si>
  <si>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</si>
  <si>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</si>
  <si>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</si>
  <si>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</si>
  <si>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</si>
  <si>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</si>
  <si>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</si>
  <si>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</si>
  <si>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</si>
  <si>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</si>
  <si>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</si>
  <si>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</si>
  <si>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</si>
  <si>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</si>
  <si>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</si>
  <si>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</si>
  <si>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</si>
  <si>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</si>
  <si>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</si>
  <si>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</si>
  <si>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</si>
  <si>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</si>
  <si>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</si>
  <si>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</si>
  <si>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</si>
  <si>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</si>
  <si>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</si>
  <si>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</si>
  <si>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</si>
  <si>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</si>
  <si>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</si>
  <si>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</si>
  <si>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</si>
  <si>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</si>
  <si>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</si>
  <si>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</si>
  <si>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</si>
  <si>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</si>
  <si>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</si>
  <si>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</si>
  <si>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</si>
  <si>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</si>
  <si>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</si>
  <si>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</si>
  <si>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</si>
  <si>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</si>
  <si>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</si>
  <si>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</si>
  <si>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</si>
  <si>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</si>
  <si>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</si>
  <si>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</si>
  <si>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</si>
  <si>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</si>
  <si>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</si>
  <si>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</si>
  <si>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</si>
  <si>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</si>
  <si>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</si>
  <si>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</si>
  <si>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</si>
  <si>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</si>
  <si>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</si>
  <si>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</si>
  <si>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</si>
  <si>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</si>
  <si>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</si>
  <si>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</si>
  <si>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</si>
  <si>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</si>
  <si>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</si>
  <si>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</si>
  <si>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</si>
  <si>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</si>
  <si>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</si>
  <si>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</si>
  <si>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</si>
  <si>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</si>
  <si>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</si>
  <si>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</si>
  <si>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</si>
  <si>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</si>
  <si>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</si>
  <si>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</si>
  <si>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</si>
  <si>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</si>
  <si>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</si>
  <si>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</si>
  <si>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</si>
  <si>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</si>
  <si>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</si>
  <si>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</si>
  <si>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</si>
  <si>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</si>
  <si>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</si>
  <si>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</si>
  <si>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</si>
  <si>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</si>
  <si>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</si>
  <si>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</si>
  <si>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</si>
  <si>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</si>
  <si>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</si>
  <si>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</si>
  <si>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Goethite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</si>
</sst>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36" sqref="B3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151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6" workbookViewId="0">
      <selection activeCell="A74" sqref="A74:A9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42464.413194444445</v>
      </c>
      <c r="B2" t="s">
        <v>126</v>
      </c>
      <c r="C2">
        <v>80.5</v>
      </c>
      <c r="D2">
        <v>7.05</v>
      </c>
      <c r="E2">
        <v>0.16</v>
      </c>
      <c r="F2">
        <v>10.53</v>
      </c>
    </row>
    <row r="3" spans="1:6" x14ac:dyDescent="0.25">
      <c r="A3" s="24">
        <v>42464.413194444445</v>
      </c>
      <c r="B3" t="s">
        <v>127</v>
      </c>
      <c r="C3">
        <v>85.9</v>
      </c>
      <c r="D3">
        <v>6.82</v>
      </c>
      <c r="E3">
        <v>0.15</v>
      </c>
      <c r="F3">
        <v>21.14</v>
      </c>
    </row>
    <row r="4" spans="1:6" x14ac:dyDescent="0.25">
      <c r="A4" s="24">
        <v>42464.413194444445</v>
      </c>
      <c r="B4" t="s">
        <v>128</v>
      </c>
      <c r="C4">
        <v>74.099999999999994</v>
      </c>
      <c r="D4">
        <v>7.35</v>
      </c>
      <c r="E4">
        <v>0.18</v>
      </c>
      <c r="F4">
        <v>31.76</v>
      </c>
    </row>
    <row r="5" spans="1:6" x14ac:dyDescent="0.25">
      <c r="A5" s="24">
        <v>42464.413194444445</v>
      </c>
      <c r="B5" t="s">
        <v>129</v>
      </c>
      <c r="C5">
        <v>363</v>
      </c>
      <c r="D5">
        <v>3.32</v>
      </c>
      <c r="E5">
        <v>0.04</v>
      </c>
      <c r="F5">
        <v>42.38</v>
      </c>
    </row>
    <row r="6" spans="1:6" x14ac:dyDescent="0.25">
      <c r="A6" s="24">
        <v>42464.413194444445</v>
      </c>
      <c r="B6" t="s">
        <v>130</v>
      </c>
      <c r="C6">
        <v>370.7</v>
      </c>
      <c r="D6">
        <v>3.28</v>
      </c>
      <c r="E6">
        <v>0.04</v>
      </c>
      <c r="F6">
        <v>53.01</v>
      </c>
    </row>
    <row r="7" spans="1:6" x14ac:dyDescent="0.25">
      <c r="A7" s="24">
        <v>42464.413194444445</v>
      </c>
      <c r="B7" t="s">
        <v>131</v>
      </c>
      <c r="C7">
        <v>392.8</v>
      </c>
      <c r="D7">
        <v>3.19</v>
      </c>
      <c r="E7">
        <v>0.03</v>
      </c>
      <c r="F7">
        <v>63.65</v>
      </c>
    </row>
    <row r="8" spans="1:6" x14ac:dyDescent="0.25">
      <c r="A8" s="24">
        <v>42464.413194444445</v>
      </c>
      <c r="B8" t="s">
        <v>132</v>
      </c>
      <c r="C8">
        <v>1404.5</v>
      </c>
      <c r="D8">
        <v>1.69</v>
      </c>
      <c r="E8">
        <v>0.01</v>
      </c>
      <c r="F8">
        <v>74.260000000000005</v>
      </c>
    </row>
    <row r="9" spans="1:6" x14ac:dyDescent="0.25">
      <c r="A9" s="24">
        <v>42464.413194444445</v>
      </c>
      <c r="B9" t="s">
        <v>133</v>
      </c>
      <c r="C9">
        <v>1484.8</v>
      </c>
      <c r="D9">
        <v>1.64</v>
      </c>
      <c r="E9">
        <v>0.01</v>
      </c>
      <c r="F9">
        <v>84.9</v>
      </c>
    </row>
    <row r="10" spans="1:6" x14ac:dyDescent="0.25">
      <c r="A10" s="24">
        <v>42464.413194444445</v>
      </c>
      <c r="B10" t="s">
        <v>134</v>
      </c>
      <c r="C10">
        <v>1497.8</v>
      </c>
      <c r="D10">
        <v>1.63</v>
      </c>
      <c r="E10">
        <v>0.01</v>
      </c>
      <c r="F10">
        <v>95.52</v>
      </c>
    </row>
    <row r="11" spans="1:6" x14ac:dyDescent="0.25">
      <c r="A11" s="24">
        <v>42464.413194444445</v>
      </c>
      <c r="B11" t="s">
        <v>135</v>
      </c>
      <c r="C11">
        <v>2929.9</v>
      </c>
      <c r="D11">
        <v>1.17</v>
      </c>
      <c r="E11">
        <v>0</v>
      </c>
      <c r="F11">
        <v>106.15</v>
      </c>
    </row>
    <row r="12" spans="1:6" x14ac:dyDescent="0.25">
      <c r="A12" s="24">
        <v>42464.413194444445</v>
      </c>
      <c r="B12" t="s">
        <v>136</v>
      </c>
      <c r="C12">
        <v>3031.3</v>
      </c>
      <c r="D12">
        <v>1.1499999999999999</v>
      </c>
      <c r="E12">
        <v>0</v>
      </c>
      <c r="F12">
        <v>116.79</v>
      </c>
    </row>
    <row r="13" spans="1:6" x14ac:dyDescent="0.25">
      <c r="A13" s="24">
        <v>42464.413194444445</v>
      </c>
      <c r="B13" t="s">
        <v>137</v>
      </c>
      <c r="C13">
        <v>2955.5</v>
      </c>
      <c r="D13">
        <v>1.1599999999999999</v>
      </c>
      <c r="E13">
        <v>0.01</v>
      </c>
      <c r="F13">
        <v>127.44</v>
      </c>
    </row>
    <row r="14" spans="1:6" x14ac:dyDescent="0.25">
      <c r="A14" s="24">
        <v>42464.413194444445</v>
      </c>
      <c r="B14" t="s">
        <v>138</v>
      </c>
      <c r="C14">
        <v>6870.7</v>
      </c>
      <c r="D14">
        <v>0.76</v>
      </c>
      <c r="E14">
        <v>0</v>
      </c>
      <c r="F14">
        <v>138.19999999999999</v>
      </c>
    </row>
    <row r="15" spans="1:6" x14ac:dyDescent="0.25">
      <c r="A15" s="24">
        <v>42464.413194444445</v>
      </c>
      <c r="B15" t="s">
        <v>139</v>
      </c>
      <c r="C15">
        <v>7143</v>
      </c>
      <c r="D15">
        <v>0.75</v>
      </c>
      <c r="E15">
        <v>0</v>
      </c>
      <c r="F15">
        <v>148.86000000000001</v>
      </c>
    </row>
    <row r="16" spans="1:6" x14ac:dyDescent="0.25">
      <c r="A16" s="24">
        <v>42464.413194444445</v>
      </c>
      <c r="B16" t="s">
        <v>140</v>
      </c>
      <c r="C16">
        <v>7161.6</v>
      </c>
      <c r="D16">
        <v>0.75</v>
      </c>
      <c r="E16">
        <v>0</v>
      </c>
      <c r="F16">
        <v>159.52000000000001</v>
      </c>
    </row>
    <row r="17" spans="1:6" x14ac:dyDescent="0.25">
      <c r="A17" s="24">
        <v>42464.413194444445</v>
      </c>
      <c r="B17" t="s">
        <v>141</v>
      </c>
      <c r="C17">
        <v>14376.5</v>
      </c>
      <c r="D17">
        <v>0.53</v>
      </c>
      <c r="E17">
        <v>0</v>
      </c>
      <c r="F17">
        <v>170.2</v>
      </c>
    </row>
    <row r="18" spans="1:6" x14ac:dyDescent="0.25">
      <c r="A18" s="24">
        <v>42464.413194444445</v>
      </c>
      <c r="B18" t="s">
        <v>142</v>
      </c>
      <c r="C18">
        <v>13987.7</v>
      </c>
      <c r="D18">
        <v>0.53</v>
      </c>
      <c r="E18">
        <v>0</v>
      </c>
      <c r="F18">
        <v>180.9</v>
      </c>
    </row>
    <row r="19" spans="1:6" x14ac:dyDescent="0.25">
      <c r="A19" s="24">
        <v>42464.413194444445</v>
      </c>
      <c r="B19" t="s">
        <v>143</v>
      </c>
      <c r="C19">
        <v>14722.1</v>
      </c>
      <c r="D19">
        <v>0.52</v>
      </c>
      <c r="E19">
        <v>0</v>
      </c>
      <c r="F19">
        <v>191.57</v>
      </c>
    </row>
    <row r="20" spans="1:6" x14ac:dyDescent="0.25">
      <c r="A20" s="24">
        <v>42465.597222222219</v>
      </c>
      <c r="B20" t="s">
        <v>126</v>
      </c>
      <c r="C20">
        <v>72.099999999999994</v>
      </c>
      <c r="D20">
        <v>7.45</v>
      </c>
      <c r="E20">
        <v>0.11</v>
      </c>
      <c r="F20">
        <v>10.51</v>
      </c>
    </row>
    <row r="21" spans="1:6" x14ac:dyDescent="0.25">
      <c r="A21" s="24">
        <v>42465.597222222219</v>
      </c>
      <c r="B21" t="s">
        <v>127</v>
      </c>
      <c r="C21">
        <v>80.3</v>
      </c>
      <c r="D21">
        <v>7.06</v>
      </c>
      <c r="E21">
        <v>0.11</v>
      </c>
      <c r="F21">
        <v>21.12</v>
      </c>
    </row>
    <row r="22" spans="1:6" x14ac:dyDescent="0.25">
      <c r="A22" s="24">
        <v>42465.597222164353</v>
      </c>
      <c r="B22" t="s">
        <v>128</v>
      </c>
      <c r="C22">
        <v>70.400000000000006</v>
      </c>
      <c r="D22">
        <v>7.54</v>
      </c>
      <c r="E22">
        <v>0.14000000000000001</v>
      </c>
      <c r="F22">
        <v>31.74</v>
      </c>
    </row>
    <row r="23" spans="1:6" x14ac:dyDescent="0.25">
      <c r="A23" s="24">
        <v>42465.597222164353</v>
      </c>
      <c r="B23" t="s">
        <v>129</v>
      </c>
      <c r="C23">
        <v>352.6</v>
      </c>
      <c r="D23">
        <v>3.37</v>
      </c>
      <c r="E23">
        <v>0.03</v>
      </c>
      <c r="F23">
        <v>42.38</v>
      </c>
    </row>
    <row r="24" spans="1:6" x14ac:dyDescent="0.25">
      <c r="A24" s="24">
        <v>42465.597222164353</v>
      </c>
      <c r="B24" t="s">
        <v>130</v>
      </c>
      <c r="C24">
        <v>363.5</v>
      </c>
      <c r="D24">
        <v>3.32</v>
      </c>
      <c r="E24">
        <v>0.03</v>
      </c>
      <c r="F24">
        <v>53</v>
      </c>
    </row>
    <row r="25" spans="1:6" x14ac:dyDescent="0.25">
      <c r="A25" s="24">
        <v>42465.597222164353</v>
      </c>
      <c r="B25" t="s">
        <v>131</v>
      </c>
      <c r="C25">
        <v>380.4</v>
      </c>
      <c r="D25">
        <v>3.24</v>
      </c>
      <c r="E25">
        <v>0.03</v>
      </c>
      <c r="F25">
        <v>63.63</v>
      </c>
    </row>
    <row r="26" spans="1:6" x14ac:dyDescent="0.25">
      <c r="A26" s="24">
        <v>42465.597222164353</v>
      </c>
      <c r="B26" t="s">
        <v>132</v>
      </c>
      <c r="C26">
        <v>1378.1</v>
      </c>
      <c r="D26">
        <v>1.7</v>
      </c>
      <c r="E26">
        <v>0.01</v>
      </c>
      <c r="F26">
        <v>74.25</v>
      </c>
    </row>
    <row r="27" spans="1:6" x14ac:dyDescent="0.25">
      <c r="A27" s="24">
        <v>42465.597222164353</v>
      </c>
      <c r="B27" t="s">
        <v>133</v>
      </c>
      <c r="C27">
        <v>1457.7</v>
      </c>
      <c r="D27">
        <v>1.66</v>
      </c>
      <c r="E27">
        <v>0.01</v>
      </c>
      <c r="F27">
        <v>84.88</v>
      </c>
    </row>
    <row r="28" spans="1:6" x14ac:dyDescent="0.25">
      <c r="A28" s="24">
        <v>42465.597222164353</v>
      </c>
      <c r="B28" t="s">
        <v>134</v>
      </c>
      <c r="C28">
        <v>1472.9</v>
      </c>
      <c r="D28">
        <v>1.65</v>
      </c>
      <c r="E28">
        <v>0.01</v>
      </c>
      <c r="F28">
        <v>95.5</v>
      </c>
    </row>
    <row r="29" spans="1:6" x14ac:dyDescent="0.25">
      <c r="A29" s="24">
        <v>42465.597222164353</v>
      </c>
      <c r="B29" t="s">
        <v>135</v>
      </c>
      <c r="C29">
        <v>2909.8</v>
      </c>
      <c r="D29">
        <v>1.17</v>
      </c>
      <c r="E29">
        <v>0</v>
      </c>
      <c r="F29">
        <v>106.14</v>
      </c>
    </row>
    <row r="30" spans="1:6" x14ac:dyDescent="0.25">
      <c r="A30" s="24">
        <v>42465.597222164353</v>
      </c>
      <c r="B30" t="s">
        <v>136</v>
      </c>
      <c r="C30">
        <v>3001</v>
      </c>
      <c r="D30">
        <v>1.1499999999999999</v>
      </c>
      <c r="E30">
        <v>0</v>
      </c>
      <c r="F30">
        <v>116.77</v>
      </c>
    </row>
    <row r="31" spans="1:6" x14ac:dyDescent="0.25">
      <c r="A31" s="24">
        <v>42465.597222164353</v>
      </c>
      <c r="B31" t="s">
        <v>137</v>
      </c>
      <c r="C31">
        <v>1949.6</v>
      </c>
      <c r="D31">
        <v>1.1599999999999999</v>
      </c>
      <c r="E31">
        <v>0</v>
      </c>
      <c r="F31">
        <v>127.42</v>
      </c>
    </row>
    <row r="32" spans="1:6" x14ac:dyDescent="0.25">
      <c r="A32" s="24">
        <v>42465.597222164353</v>
      </c>
      <c r="B32" t="s">
        <v>138</v>
      </c>
      <c r="C32">
        <v>6966.2</v>
      </c>
      <c r="D32">
        <v>0.76</v>
      </c>
      <c r="E32">
        <v>0</v>
      </c>
      <c r="F32">
        <v>138.16999999999999</v>
      </c>
    </row>
    <row r="33" spans="1:6" x14ac:dyDescent="0.25">
      <c r="A33" s="24">
        <v>42465.597222164353</v>
      </c>
      <c r="B33" t="s">
        <v>139</v>
      </c>
      <c r="C33">
        <v>7150.2</v>
      </c>
      <c r="D33">
        <v>0.75</v>
      </c>
      <c r="E33">
        <v>0</v>
      </c>
      <c r="F33">
        <v>148.82</v>
      </c>
    </row>
    <row r="34" spans="1:6" x14ac:dyDescent="0.25">
      <c r="A34" s="24">
        <v>42465.597222164353</v>
      </c>
      <c r="B34" t="s">
        <v>140</v>
      </c>
      <c r="C34">
        <v>7123.3</v>
      </c>
      <c r="D34">
        <v>0.75</v>
      </c>
      <c r="E34">
        <v>0</v>
      </c>
      <c r="F34">
        <v>159.49</v>
      </c>
    </row>
    <row r="35" spans="1:6" x14ac:dyDescent="0.25">
      <c r="A35" s="24">
        <v>42465.597222164353</v>
      </c>
      <c r="B35" t="s">
        <v>141</v>
      </c>
      <c r="C35">
        <v>14286.1</v>
      </c>
      <c r="D35">
        <v>0.53</v>
      </c>
      <c r="E35">
        <v>0</v>
      </c>
      <c r="F35">
        <v>170.17</v>
      </c>
    </row>
    <row r="36" spans="1:6" x14ac:dyDescent="0.25">
      <c r="A36" s="24">
        <v>42465.597222164353</v>
      </c>
      <c r="B36" t="s">
        <v>142</v>
      </c>
      <c r="C36">
        <v>13808</v>
      </c>
      <c r="D36">
        <v>0.54</v>
      </c>
      <c r="E36">
        <v>0</v>
      </c>
      <c r="F36">
        <v>180.86</v>
      </c>
    </row>
    <row r="37" spans="1:6" x14ac:dyDescent="0.25">
      <c r="A37" s="24">
        <v>42465.597222164353</v>
      </c>
      <c r="B37" t="s">
        <v>143</v>
      </c>
      <c r="C37">
        <v>14493.5</v>
      </c>
      <c r="D37">
        <v>0.53</v>
      </c>
      <c r="E37">
        <v>0</v>
      </c>
      <c r="F37">
        <v>191.55</v>
      </c>
    </row>
    <row r="38" spans="1:6" x14ac:dyDescent="0.25">
      <c r="A38" s="24">
        <v>42466.703472222223</v>
      </c>
      <c r="B38" t="s">
        <v>126</v>
      </c>
      <c r="C38">
        <v>69.900000000000006</v>
      </c>
      <c r="D38">
        <v>7.56</v>
      </c>
      <c r="E38">
        <v>0.12</v>
      </c>
      <c r="F38">
        <v>10.52</v>
      </c>
    </row>
    <row r="39" spans="1:6" x14ac:dyDescent="0.25">
      <c r="A39" s="24">
        <v>42466.703472222223</v>
      </c>
      <c r="B39" t="s">
        <v>127</v>
      </c>
      <c r="C39">
        <v>85.9</v>
      </c>
      <c r="D39">
        <v>6.82</v>
      </c>
      <c r="E39">
        <v>0.1</v>
      </c>
      <c r="F39">
        <v>21.14</v>
      </c>
    </row>
    <row r="40" spans="1:6" x14ac:dyDescent="0.25">
      <c r="A40" s="24">
        <v>42466.703472222223</v>
      </c>
      <c r="B40" t="s">
        <v>128</v>
      </c>
      <c r="C40">
        <v>74.099999999999994</v>
      </c>
      <c r="D40">
        <v>7.35</v>
      </c>
      <c r="E40">
        <v>0.12</v>
      </c>
      <c r="F40">
        <v>31.74</v>
      </c>
    </row>
    <row r="41" spans="1:6" x14ac:dyDescent="0.25">
      <c r="A41" s="24">
        <v>42466.703472222223</v>
      </c>
      <c r="B41" t="s">
        <v>129</v>
      </c>
      <c r="C41">
        <v>356.6</v>
      </c>
      <c r="D41">
        <v>3.35</v>
      </c>
      <c r="E41">
        <v>0.03</v>
      </c>
      <c r="F41">
        <v>42.38</v>
      </c>
    </row>
    <row r="42" spans="1:6" x14ac:dyDescent="0.25">
      <c r="A42" s="24">
        <v>42466.703472222223</v>
      </c>
      <c r="B42" t="s">
        <v>130</v>
      </c>
      <c r="C42">
        <v>370.9</v>
      </c>
      <c r="D42">
        <v>3.28</v>
      </c>
      <c r="E42">
        <v>0.02</v>
      </c>
      <c r="F42">
        <v>52.99</v>
      </c>
    </row>
    <row r="43" spans="1:6" x14ac:dyDescent="0.25">
      <c r="A43" s="24">
        <v>42466.703472222223</v>
      </c>
      <c r="B43" t="s">
        <v>131</v>
      </c>
      <c r="C43">
        <v>375.7</v>
      </c>
      <c r="D43">
        <v>3.26</v>
      </c>
      <c r="E43">
        <v>0.02</v>
      </c>
      <c r="F43">
        <v>63.63</v>
      </c>
    </row>
    <row r="44" spans="1:6" x14ac:dyDescent="0.25">
      <c r="A44" s="24">
        <v>42466.703472222223</v>
      </c>
      <c r="B44" t="s">
        <v>132</v>
      </c>
      <c r="C44">
        <v>1408.5</v>
      </c>
      <c r="D44">
        <v>1.69</v>
      </c>
      <c r="E44">
        <v>0.01</v>
      </c>
      <c r="F44">
        <v>74.25</v>
      </c>
    </row>
    <row r="45" spans="1:6" x14ac:dyDescent="0.25">
      <c r="A45" s="24">
        <v>42466.703472222223</v>
      </c>
      <c r="B45" t="s">
        <v>133</v>
      </c>
      <c r="C45">
        <v>1487.4</v>
      </c>
      <c r="D45">
        <v>1.64</v>
      </c>
      <c r="E45">
        <v>0.01</v>
      </c>
      <c r="F45">
        <v>84.88</v>
      </c>
    </row>
    <row r="46" spans="1:6" x14ac:dyDescent="0.25">
      <c r="A46" s="24">
        <v>42466.703472222223</v>
      </c>
      <c r="B46" t="s">
        <v>134</v>
      </c>
      <c r="C46">
        <v>1526.7</v>
      </c>
      <c r="D46">
        <v>1.62</v>
      </c>
      <c r="E46">
        <v>0.01</v>
      </c>
      <c r="F46">
        <v>95.51</v>
      </c>
    </row>
    <row r="47" spans="1:6" x14ac:dyDescent="0.25">
      <c r="A47" s="24">
        <v>42466.703472222223</v>
      </c>
      <c r="B47" t="s">
        <v>135</v>
      </c>
      <c r="C47">
        <v>2945.9</v>
      </c>
      <c r="D47">
        <v>1.17</v>
      </c>
      <c r="E47">
        <v>0</v>
      </c>
      <c r="F47">
        <v>106.14</v>
      </c>
    </row>
    <row r="48" spans="1:6" x14ac:dyDescent="0.25">
      <c r="A48" s="24">
        <v>42466.703472222223</v>
      </c>
      <c r="B48" t="s">
        <v>136</v>
      </c>
      <c r="C48">
        <v>2984.3</v>
      </c>
      <c r="D48">
        <v>1.1599999999999999</v>
      </c>
      <c r="E48">
        <v>0</v>
      </c>
      <c r="F48">
        <v>116.77</v>
      </c>
    </row>
    <row r="49" spans="1:6" x14ac:dyDescent="0.25">
      <c r="A49" s="24">
        <v>42466.703472222223</v>
      </c>
      <c r="B49" t="s">
        <v>137</v>
      </c>
      <c r="C49">
        <v>2961.9</v>
      </c>
      <c r="D49">
        <v>1.1599999999999999</v>
      </c>
      <c r="E49">
        <v>0</v>
      </c>
      <c r="F49">
        <v>127.42</v>
      </c>
    </row>
    <row r="50" spans="1:6" x14ac:dyDescent="0.25">
      <c r="A50" s="24">
        <v>42466.703472222223</v>
      </c>
      <c r="B50" t="s">
        <v>138</v>
      </c>
      <c r="C50">
        <v>6964.3</v>
      </c>
      <c r="D50">
        <v>0.76</v>
      </c>
      <c r="E50">
        <v>0</v>
      </c>
      <c r="F50">
        <v>138.18</v>
      </c>
    </row>
    <row r="51" spans="1:6" x14ac:dyDescent="0.25">
      <c r="A51" s="24">
        <v>42466.703472222223</v>
      </c>
      <c r="B51" t="s">
        <v>139</v>
      </c>
      <c r="C51">
        <v>7169.7</v>
      </c>
      <c r="D51">
        <v>0.75</v>
      </c>
      <c r="E51">
        <v>0</v>
      </c>
      <c r="F51">
        <v>148.84</v>
      </c>
    </row>
    <row r="52" spans="1:6" x14ac:dyDescent="0.25">
      <c r="A52" s="24">
        <v>42466.703472222223</v>
      </c>
      <c r="B52" t="s">
        <v>140</v>
      </c>
      <c r="C52">
        <v>7125.7</v>
      </c>
      <c r="D52">
        <v>0.75</v>
      </c>
      <c r="E52">
        <v>0</v>
      </c>
      <c r="F52">
        <v>159.51</v>
      </c>
    </row>
    <row r="53" spans="1:6" x14ac:dyDescent="0.25">
      <c r="A53" s="24">
        <v>42466.703472222223</v>
      </c>
      <c r="B53" t="s">
        <v>141</v>
      </c>
      <c r="C53">
        <v>14355.7</v>
      </c>
      <c r="D53">
        <v>0.53</v>
      </c>
      <c r="E53">
        <v>0</v>
      </c>
      <c r="F53">
        <v>170.18</v>
      </c>
    </row>
    <row r="54" spans="1:6" x14ac:dyDescent="0.25">
      <c r="A54" s="24">
        <v>42466.703472222223</v>
      </c>
      <c r="B54" t="s">
        <v>142</v>
      </c>
      <c r="C54">
        <v>13909.7</v>
      </c>
      <c r="D54">
        <v>0.54</v>
      </c>
      <c r="E54">
        <v>0</v>
      </c>
      <c r="F54">
        <v>180.86</v>
      </c>
    </row>
    <row r="55" spans="1:6" x14ac:dyDescent="0.25">
      <c r="A55" s="24">
        <v>42466.703472222223</v>
      </c>
      <c r="B55" t="s">
        <v>143</v>
      </c>
      <c r="C55">
        <v>14676.4</v>
      </c>
      <c r="D55">
        <v>0.52</v>
      </c>
      <c r="E55">
        <v>0</v>
      </c>
      <c r="F55">
        <v>191.55</v>
      </c>
    </row>
    <row r="56" spans="1:6" x14ac:dyDescent="0.25">
      <c r="A56" s="24">
        <v>42471.644444444442</v>
      </c>
      <c r="B56" t="s">
        <v>126</v>
      </c>
      <c r="C56">
        <v>75.400000000000006</v>
      </c>
      <c r="D56">
        <v>7.28</v>
      </c>
      <c r="E56">
        <v>0.11</v>
      </c>
      <c r="F56">
        <v>10.52</v>
      </c>
    </row>
    <row r="57" spans="1:6" x14ac:dyDescent="0.25">
      <c r="A57" s="24">
        <v>42471.644444444442</v>
      </c>
      <c r="B57" t="s">
        <v>127</v>
      </c>
      <c r="C57">
        <v>87.5</v>
      </c>
      <c r="D57">
        <v>6.76</v>
      </c>
      <c r="E57">
        <v>0.09</v>
      </c>
      <c r="F57">
        <v>21.14</v>
      </c>
    </row>
    <row r="58" spans="1:6" x14ac:dyDescent="0.25">
      <c r="A58" s="24">
        <v>42471.644444444442</v>
      </c>
      <c r="B58" t="s">
        <v>128</v>
      </c>
      <c r="C58">
        <v>72.7</v>
      </c>
      <c r="D58">
        <v>7.42</v>
      </c>
      <c r="E58">
        <v>0.1</v>
      </c>
      <c r="F58">
        <v>31.74</v>
      </c>
    </row>
    <row r="59" spans="1:6" x14ac:dyDescent="0.25">
      <c r="A59" s="24">
        <v>42471.644444444442</v>
      </c>
      <c r="B59" t="s">
        <v>129</v>
      </c>
      <c r="C59">
        <v>351.8</v>
      </c>
      <c r="D59">
        <v>3.37</v>
      </c>
      <c r="E59">
        <v>0.03</v>
      </c>
      <c r="F59">
        <v>42.38</v>
      </c>
    </row>
    <row r="60" spans="1:6" x14ac:dyDescent="0.25">
      <c r="A60" s="24">
        <v>42471.644444444442</v>
      </c>
      <c r="B60" t="s">
        <v>130</v>
      </c>
      <c r="C60">
        <v>362.1</v>
      </c>
      <c r="D60">
        <v>3.32</v>
      </c>
      <c r="E60">
        <v>0.02</v>
      </c>
      <c r="F60">
        <v>52.99</v>
      </c>
    </row>
    <row r="61" spans="1:6" x14ac:dyDescent="0.25">
      <c r="A61" s="24">
        <v>42471.644444444442</v>
      </c>
      <c r="B61" t="s">
        <v>131</v>
      </c>
      <c r="C61">
        <v>373.6</v>
      </c>
      <c r="D61">
        <v>3.27</v>
      </c>
      <c r="E61">
        <v>0.02</v>
      </c>
      <c r="F61">
        <v>63.63</v>
      </c>
    </row>
    <row r="62" spans="1:6" x14ac:dyDescent="0.25">
      <c r="A62" s="24">
        <v>42471.644444444442</v>
      </c>
      <c r="B62" t="s">
        <v>132</v>
      </c>
      <c r="C62">
        <v>1405.5</v>
      </c>
      <c r="D62">
        <v>1.69</v>
      </c>
      <c r="E62">
        <v>0.01</v>
      </c>
      <c r="F62">
        <v>74.25</v>
      </c>
    </row>
    <row r="63" spans="1:6" x14ac:dyDescent="0.25">
      <c r="A63" s="24">
        <v>42471.644444444442</v>
      </c>
      <c r="B63" t="s">
        <v>133</v>
      </c>
      <c r="C63">
        <v>1512</v>
      </c>
      <c r="D63">
        <v>1.63</v>
      </c>
      <c r="E63">
        <v>0.01</v>
      </c>
      <c r="F63">
        <v>84.88</v>
      </c>
    </row>
    <row r="64" spans="1:6" x14ac:dyDescent="0.25">
      <c r="A64" s="24">
        <v>42471.644444444442</v>
      </c>
      <c r="B64" t="s">
        <v>134</v>
      </c>
      <c r="C64">
        <v>1510.1</v>
      </c>
      <c r="D64">
        <v>1.63</v>
      </c>
      <c r="E64">
        <v>0.01</v>
      </c>
      <c r="F64">
        <v>95.5</v>
      </c>
    </row>
    <row r="65" spans="1:6" x14ac:dyDescent="0.25">
      <c r="A65" s="24">
        <v>42471.644444444442</v>
      </c>
      <c r="B65" t="s">
        <v>135</v>
      </c>
      <c r="C65">
        <v>2936.6</v>
      </c>
      <c r="D65">
        <v>1.17</v>
      </c>
      <c r="E65">
        <v>0</v>
      </c>
      <c r="F65">
        <v>106.13</v>
      </c>
    </row>
    <row r="66" spans="1:6" x14ac:dyDescent="0.25">
      <c r="A66" s="24">
        <v>42471.644444444442</v>
      </c>
      <c r="B66" t="s">
        <v>136</v>
      </c>
      <c r="C66">
        <v>3063.6</v>
      </c>
      <c r="D66">
        <v>1.1399999999999999</v>
      </c>
      <c r="E66">
        <v>0</v>
      </c>
      <c r="F66">
        <v>116.77</v>
      </c>
    </row>
    <row r="67" spans="1:6" x14ac:dyDescent="0.25">
      <c r="A67" s="24">
        <v>42471.644444444442</v>
      </c>
      <c r="B67" t="s">
        <v>137</v>
      </c>
      <c r="C67">
        <v>3013.1</v>
      </c>
      <c r="D67">
        <v>1.1499999999999999</v>
      </c>
      <c r="E67">
        <v>0</v>
      </c>
      <c r="F67">
        <v>127.4</v>
      </c>
    </row>
    <row r="68" spans="1:6" x14ac:dyDescent="0.25">
      <c r="A68" s="24">
        <v>42471.644444444442</v>
      </c>
      <c r="B68" t="s">
        <v>138</v>
      </c>
      <c r="C68">
        <v>6807.2</v>
      </c>
      <c r="D68">
        <v>0.77</v>
      </c>
      <c r="E68">
        <v>0</v>
      </c>
      <c r="F68">
        <v>138.16999999999999</v>
      </c>
    </row>
    <row r="69" spans="1:6" x14ac:dyDescent="0.25">
      <c r="A69" s="24">
        <v>42471.644444444442</v>
      </c>
      <c r="B69" t="s">
        <v>139</v>
      </c>
      <c r="C69">
        <v>7224</v>
      </c>
      <c r="D69">
        <v>0.74</v>
      </c>
      <c r="E69">
        <v>0</v>
      </c>
      <c r="F69">
        <v>148.82</v>
      </c>
    </row>
    <row r="70" spans="1:6" x14ac:dyDescent="0.25">
      <c r="A70" s="24">
        <v>42471.644444444442</v>
      </c>
      <c r="B70" t="s">
        <v>140</v>
      </c>
      <c r="C70">
        <v>7160</v>
      </c>
      <c r="D70">
        <v>0.75</v>
      </c>
      <c r="E70">
        <v>0</v>
      </c>
      <c r="F70">
        <v>159.47999999999999</v>
      </c>
    </row>
    <row r="71" spans="1:6" x14ac:dyDescent="0.25">
      <c r="A71" s="24">
        <v>42471.644444444442</v>
      </c>
      <c r="B71" t="s">
        <v>141</v>
      </c>
      <c r="C71">
        <v>14347.2</v>
      </c>
      <c r="D71">
        <v>0.53</v>
      </c>
      <c r="E71">
        <v>0</v>
      </c>
      <c r="F71">
        <v>170.16</v>
      </c>
    </row>
    <row r="72" spans="1:6" x14ac:dyDescent="0.25">
      <c r="A72" s="24">
        <v>42471.644444444442</v>
      </c>
      <c r="B72" t="s">
        <v>142</v>
      </c>
      <c r="C72">
        <v>14068.7</v>
      </c>
      <c r="D72">
        <v>0.53</v>
      </c>
      <c r="E72">
        <v>0</v>
      </c>
      <c r="F72">
        <v>180.84</v>
      </c>
    </row>
    <row r="73" spans="1:6" x14ac:dyDescent="0.25">
      <c r="A73" s="24">
        <v>42471.644444444442</v>
      </c>
      <c r="B73" t="s">
        <v>143</v>
      </c>
      <c r="C73">
        <v>13977.6</v>
      </c>
      <c r="D73">
        <v>0.53</v>
      </c>
      <c r="E73">
        <v>0</v>
      </c>
      <c r="F73">
        <v>191.53</v>
      </c>
    </row>
    <row r="74" spans="1:6" x14ac:dyDescent="0.25">
      <c r="A74" s="24">
        <v>42472.4375</v>
      </c>
      <c r="B74" t="s">
        <v>126</v>
      </c>
      <c r="C74">
        <v>71.400000000000006</v>
      </c>
      <c r="D74">
        <v>7.48</v>
      </c>
      <c r="E74">
        <v>0.1</v>
      </c>
      <c r="F74">
        <v>10.52</v>
      </c>
    </row>
    <row r="75" spans="1:6" x14ac:dyDescent="0.25">
      <c r="A75" s="24">
        <v>42472.4375</v>
      </c>
      <c r="B75" t="s">
        <v>127</v>
      </c>
      <c r="C75">
        <v>86.6</v>
      </c>
      <c r="D75">
        <v>6.8</v>
      </c>
      <c r="E75">
        <v>0.08</v>
      </c>
      <c r="F75">
        <v>21.14</v>
      </c>
    </row>
    <row r="76" spans="1:6" x14ac:dyDescent="0.25">
      <c r="A76" s="24">
        <v>42472.4375</v>
      </c>
      <c r="B76" t="s">
        <v>128</v>
      </c>
      <c r="C76">
        <v>72.099999999999994</v>
      </c>
      <c r="D76">
        <v>7.45</v>
      </c>
      <c r="E76">
        <v>0.09</v>
      </c>
      <c r="F76">
        <v>31.75</v>
      </c>
    </row>
    <row r="77" spans="1:6" x14ac:dyDescent="0.25">
      <c r="A77" s="24">
        <v>42472.4375</v>
      </c>
      <c r="B77" t="s">
        <v>129</v>
      </c>
      <c r="C77">
        <v>336.8</v>
      </c>
      <c r="D77">
        <v>3.45</v>
      </c>
      <c r="E77">
        <v>0.03</v>
      </c>
      <c r="F77">
        <v>42.37</v>
      </c>
    </row>
    <row r="78" spans="1:6" x14ac:dyDescent="0.25">
      <c r="A78" s="24">
        <v>42472.4375</v>
      </c>
      <c r="B78" t="s">
        <v>130</v>
      </c>
      <c r="C78">
        <v>352.9</v>
      </c>
      <c r="D78">
        <v>3.37</v>
      </c>
      <c r="E78">
        <v>0.02</v>
      </c>
      <c r="F78">
        <v>52.99</v>
      </c>
    </row>
    <row r="79" spans="1:6" x14ac:dyDescent="0.25">
      <c r="A79" s="24">
        <v>42472.4375</v>
      </c>
      <c r="B79" t="s">
        <v>131</v>
      </c>
      <c r="C79">
        <v>377.1</v>
      </c>
      <c r="D79">
        <v>3.26</v>
      </c>
      <c r="E79">
        <v>0.02</v>
      </c>
      <c r="F79">
        <v>63.63</v>
      </c>
    </row>
    <row r="80" spans="1:6" x14ac:dyDescent="0.25">
      <c r="A80" s="24">
        <v>42472.4375</v>
      </c>
      <c r="B80" t="s">
        <v>132</v>
      </c>
      <c r="C80">
        <v>1412.6</v>
      </c>
      <c r="D80">
        <v>1.68</v>
      </c>
      <c r="E80">
        <v>0</v>
      </c>
      <c r="F80">
        <v>74.239999999999995</v>
      </c>
    </row>
    <row r="81" spans="1:6" x14ac:dyDescent="0.25">
      <c r="A81" s="24">
        <v>42472.4375</v>
      </c>
      <c r="B81" t="s">
        <v>133</v>
      </c>
      <c r="C81">
        <v>1482.6</v>
      </c>
      <c r="D81">
        <v>1.64</v>
      </c>
      <c r="E81">
        <v>0.01</v>
      </c>
      <c r="F81">
        <v>84.88</v>
      </c>
    </row>
    <row r="82" spans="1:6" x14ac:dyDescent="0.25">
      <c r="A82" s="24">
        <v>42472.4375</v>
      </c>
      <c r="B82" t="s">
        <v>134</v>
      </c>
      <c r="C82">
        <v>1521.5</v>
      </c>
      <c r="D82">
        <v>1.62</v>
      </c>
      <c r="E82">
        <v>0</v>
      </c>
      <c r="F82">
        <v>95.49</v>
      </c>
    </row>
    <row r="83" spans="1:6" x14ac:dyDescent="0.25">
      <c r="A83" s="24">
        <v>42472.4375</v>
      </c>
      <c r="B83" t="s">
        <v>135</v>
      </c>
      <c r="C83">
        <v>2966.2</v>
      </c>
      <c r="D83">
        <v>1.1599999999999999</v>
      </c>
      <c r="E83">
        <v>0</v>
      </c>
      <c r="F83">
        <v>106.13</v>
      </c>
    </row>
    <row r="84" spans="1:6" x14ac:dyDescent="0.25">
      <c r="A84" s="24">
        <v>42472.4375</v>
      </c>
      <c r="B84" t="s">
        <v>136</v>
      </c>
      <c r="C84">
        <v>3000.4</v>
      </c>
      <c r="D84">
        <v>1.1499999999999999</v>
      </c>
      <c r="E84">
        <v>0</v>
      </c>
      <c r="F84">
        <v>116.76</v>
      </c>
    </row>
    <row r="85" spans="1:6" x14ac:dyDescent="0.25">
      <c r="A85" s="24">
        <v>42472.4375</v>
      </c>
      <c r="B85" t="s">
        <v>137</v>
      </c>
      <c r="C85">
        <v>2981.1</v>
      </c>
      <c r="D85">
        <v>1.1599999999999999</v>
      </c>
      <c r="E85">
        <v>0</v>
      </c>
      <c r="F85">
        <v>127.4</v>
      </c>
    </row>
    <row r="86" spans="1:6" x14ac:dyDescent="0.25">
      <c r="A86" s="24">
        <v>42472.4375</v>
      </c>
      <c r="B86" t="s">
        <v>138</v>
      </c>
      <c r="C86">
        <v>6810.4</v>
      </c>
      <c r="D86">
        <v>0.77</v>
      </c>
      <c r="E86">
        <v>0</v>
      </c>
      <c r="F86">
        <v>138.15</v>
      </c>
    </row>
    <row r="87" spans="1:6" x14ac:dyDescent="0.25">
      <c r="A87" s="24">
        <v>42472.4375</v>
      </c>
      <c r="B87" t="s">
        <v>139</v>
      </c>
      <c r="C87">
        <v>7216.1</v>
      </c>
      <c r="D87">
        <v>0.74</v>
      </c>
      <c r="E87">
        <v>0</v>
      </c>
      <c r="F87">
        <v>148.80000000000001</v>
      </c>
    </row>
    <row r="88" spans="1:6" x14ac:dyDescent="0.25">
      <c r="A88" s="24">
        <v>42472.4375</v>
      </c>
      <c r="B88" t="s">
        <v>140</v>
      </c>
      <c r="C88">
        <v>7147.2</v>
      </c>
      <c r="D88">
        <v>0.75</v>
      </c>
      <c r="E88">
        <v>0</v>
      </c>
      <c r="F88">
        <v>159.46</v>
      </c>
    </row>
    <row r="89" spans="1:6" x14ac:dyDescent="0.25">
      <c r="A89" s="24">
        <v>42472.4375</v>
      </c>
      <c r="B89" t="s">
        <v>141</v>
      </c>
      <c r="C89">
        <v>14342.2</v>
      </c>
      <c r="D89">
        <v>0.53</v>
      </c>
      <c r="E89">
        <v>0</v>
      </c>
      <c r="F89">
        <v>170.14</v>
      </c>
    </row>
    <row r="90" spans="1:6" x14ac:dyDescent="0.25">
      <c r="A90" s="24">
        <v>42472.4375</v>
      </c>
      <c r="B90" t="s">
        <v>142</v>
      </c>
      <c r="C90">
        <v>13952.6</v>
      </c>
      <c r="D90">
        <v>0.54</v>
      </c>
      <c r="E90">
        <v>0</v>
      </c>
      <c r="F90">
        <v>180.81</v>
      </c>
    </row>
    <row r="91" spans="1:6" x14ac:dyDescent="0.25">
      <c r="A91" s="24">
        <v>42472.4375</v>
      </c>
      <c r="B91" t="s">
        <v>143</v>
      </c>
      <c r="C91">
        <v>13875</v>
      </c>
      <c r="D91">
        <v>0.54</v>
      </c>
      <c r="E91">
        <v>0</v>
      </c>
      <c r="F91">
        <v>191.5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C2" sqref="C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t="s">
        <v>126</v>
      </c>
      <c r="B2" s="21" t="s">
        <v>124</v>
      </c>
      <c r="C2">
        <v>1.2310000000000001</v>
      </c>
      <c r="D2">
        <v>9.0650839999999996E-2</v>
      </c>
      <c r="E2" s="1" t="s">
        <v>55</v>
      </c>
      <c r="F2" s="1">
        <f>'Calibration Data'!$B$28*'Count-&gt;Actual Activity'!C2+'Calibration Data'!$B$27</f>
        <v>0.26097643136979631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0.2329786248219802</v>
      </c>
    </row>
    <row r="3" spans="1:7" x14ac:dyDescent="0.25">
      <c r="A3" t="s">
        <v>127</v>
      </c>
      <c r="B3" s="21" t="s">
        <v>124</v>
      </c>
      <c r="C3">
        <v>1.4206666666666701</v>
      </c>
      <c r="D3">
        <v>9.7344079999999999E-2</v>
      </c>
      <c r="E3" s="1" t="s">
        <v>55</v>
      </c>
      <c r="F3" s="1">
        <f>'Calibration Data'!$B$28*'Count-&gt;Actual Activity'!C3+'Calibration Data'!$B$27</f>
        <v>0.3025005734719306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0.23297862596895327</v>
      </c>
    </row>
    <row r="4" spans="1:7" x14ac:dyDescent="0.25">
      <c r="A4" t="s">
        <v>128</v>
      </c>
      <c r="B4" s="21" t="s">
        <v>124</v>
      </c>
      <c r="C4">
        <v>1.21133333333333</v>
      </c>
      <c r="D4">
        <v>8.9905159999999998E-2</v>
      </c>
      <c r="E4" s="1" t="s">
        <v>55</v>
      </c>
      <c r="F4" s="1">
        <f>'Calibration Data'!$B$28*'Count-&gt;Actual Activity'!C4+'Calibration Data'!$B$27</f>
        <v>0.25667076461403826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0.23297862471751016</v>
      </c>
    </row>
    <row r="5" spans="1:7" x14ac:dyDescent="0.25">
      <c r="A5" t="s">
        <v>129</v>
      </c>
      <c r="B5" s="21" t="s">
        <v>124</v>
      </c>
      <c r="C5">
        <v>5.86933333333333</v>
      </c>
      <c r="D5">
        <v>0.19791391999999999</v>
      </c>
      <c r="E5" s="1" t="s">
        <v>55</v>
      </c>
      <c r="F5" s="1">
        <f>'Calibration Data'!$B$28*'Count-&gt;Actual Activity'!C5+'Calibration Data'!$B$27</f>
        <v>1.2764569891047501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0.23297872534879788</v>
      </c>
    </row>
    <row r="6" spans="1:7" x14ac:dyDescent="0.25">
      <c r="A6" t="s">
        <v>130</v>
      </c>
      <c r="B6" s="21" t="s">
        <v>124</v>
      </c>
      <c r="C6">
        <v>6.0670000000000002</v>
      </c>
      <c r="D6">
        <v>0.20106038000000001</v>
      </c>
      <c r="E6" s="1" t="s">
        <v>55</v>
      </c>
      <c r="F6" s="1">
        <f>'Calibration Data'!$B$28*'Count-&gt;Actual Activity'!C6+'Calibration Data'!$B$27</f>
        <v>1.3197325888702436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0.23297873299044652</v>
      </c>
    </row>
    <row r="7" spans="1:7" x14ac:dyDescent="0.25">
      <c r="A7" t="s">
        <v>131</v>
      </c>
      <c r="B7" s="21" t="s">
        <v>124</v>
      </c>
      <c r="C7">
        <v>6.3319999999999999</v>
      </c>
      <c r="D7">
        <v>0.20541007999999999</v>
      </c>
      <c r="E7" s="1" t="s">
        <v>55</v>
      </c>
      <c r="F7" s="1">
        <f>'Calibration Data'!$B$28*'Count-&gt;Actual Activity'!C7+'Calibration Data'!$B$27</f>
        <v>1.3777496239690066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0.23297874366580232</v>
      </c>
    </row>
    <row r="8" spans="1:7" ht="15.75" customHeight="1" x14ac:dyDescent="0.25">
      <c r="A8" t="s">
        <v>132</v>
      </c>
      <c r="B8" s="21" t="s">
        <v>124</v>
      </c>
      <c r="C8">
        <v>23.364000000000001</v>
      </c>
      <c r="D8">
        <v>0.39485160000000002</v>
      </c>
      <c r="E8" s="1" t="s">
        <v>55</v>
      </c>
      <c r="F8" s="1">
        <f>'Calibration Data'!$B$28*'Count-&gt;Actual Activity'!C8+'Calibration Data'!$B$27</f>
        <v>5.1066029892600771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0.23298046456023688</v>
      </c>
    </row>
    <row r="9" spans="1:7" x14ac:dyDescent="0.25">
      <c r="A9" t="s">
        <v>133</v>
      </c>
      <c r="B9" s="21" t="s">
        <v>124</v>
      </c>
      <c r="C9">
        <v>24.748333333333299</v>
      </c>
      <c r="D9">
        <v>0.40636763333333298</v>
      </c>
      <c r="E9" s="1" t="s">
        <v>55</v>
      </c>
      <c r="F9" s="1">
        <f>'Calibration Data'!$B$28*'Count-&gt;Actual Activity'!C9+'Calibration Data'!$B$27</f>
        <v>5.4096781424237967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0.23298069397814933</v>
      </c>
    </row>
    <row r="10" spans="1:7" x14ac:dyDescent="0.25">
      <c r="A10" t="s">
        <v>134</v>
      </c>
      <c r="B10" s="21" t="s">
        <v>124</v>
      </c>
      <c r="C10">
        <v>25.0966666666667</v>
      </c>
      <c r="D10">
        <v>0.409075666666667</v>
      </c>
      <c r="E10" s="1" t="s">
        <v>55</v>
      </c>
      <c r="F10" s="1">
        <f>'Calibration Data'!$B$28*'Count-&gt;Actual Activity'!C10+'Calibration Data'!$B$27</f>
        <v>5.4859395281825627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0.23298075382537931</v>
      </c>
    </row>
    <row r="11" spans="1:7" x14ac:dyDescent="0.25">
      <c r="A11" t="s">
        <v>135</v>
      </c>
      <c r="B11" s="21" t="s">
        <v>124</v>
      </c>
      <c r="C11">
        <v>48.9613333333333</v>
      </c>
      <c r="D11">
        <v>0.57186837333333296</v>
      </c>
      <c r="E11" s="1" t="s">
        <v>55</v>
      </c>
      <c r="F11" s="1">
        <f>'Calibration Data'!$B$28*'Count-&gt;Actual Activity'!C11+'Calibration Data'!$B$27</f>
        <v>10.710683692787388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0.23298688353967334</v>
      </c>
    </row>
    <row r="12" spans="1:7" x14ac:dyDescent="0.25">
      <c r="A12" t="s">
        <v>136</v>
      </c>
      <c r="B12" s="21" t="s">
        <v>124</v>
      </c>
      <c r="C12">
        <v>50.268666666666697</v>
      </c>
      <c r="D12">
        <v>0.57808966666666695</v>
      </c>
      <c r="E12" s="1" t="s">
        <v>55</v>
      </c>
      <c r="F12" s="1">
        <f>'Calibration Data'!$B$28*'Count-&gt;Actual Activity'!C12+'Calibration Data'!$B$27</f>
        <v>10.9969010659413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0.23298733491193682</v>
      </c>
    </row>
    <row r="13" spans="1:7" x14ac:dyDescent="0.25">
      <c r="A13" t="s">
        <v>137</v>
      </c>
      <c r="B13" s="21" t="s">
        <v>124</v>
      </c>
      <c r="C13">
        <v>45.4404166666667</v>
      </c>
      <c r="D13">
        <v>0.52597282291666703</v>
      </c>
      <c r="E13" s="1" t="s">
        <v>55</v>
      </c>
      <c r="F13" s="1">
        <f>'Calibration Data'!$B$28*'Count-&gt;Actual Activity'!C13+'Calibration Data'!$B$27</f>
        <v>9.9398416330522323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0.2329857276067428</v>
      </c>
    </row>
    <row r="14" spans="1:7" x14ac:dyDescent="0.25">
      <c r="A14" t="s">
        <v>138</v>
      </c>
      <c r="B14" s="21" t="s">
        <v>124</v>
      </c>
      <c r="C14">
        <v>114.729333333333</v>
      </c>
      <c r="D14">
        <v>0.87653210666666703</v>
      </c>
      <c r="E14" s="1" t="s">
        <v>55</v>
      </c>
      <c r="F14" s="1">
        <f>'Calibration Data'!$B$28*'Count-&gt;Actual Activity'!C14+'Calibration Data'!$B$27</f>
        <v>25.109417143260732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0.23302447805398011</v>
      </c>
    </row>
    <row r="15" spans="1:7" x14ac:dyDescent="0.25">
      <c r="A15" t="s">
        <v>139</v>
      </c>
      <c r="B15" s="21" t="s">
        <v>124</v>
      </c>
      <c r="C15">
        <v>119.676666666667</v>
      </c>
      <c r="D15">
        <v>0.89278793333333295</v>
      </c>
      <c r="E15" s="1" t="s">
        <v>55</v>
      </c>
      <c r="F15" s="1">
        <f>'Calibration Data'!$B$28*'Count-&gt;Actual Activity'!C15+'Calibration Data'!$B$27</f>
        <v>26.192547753243073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0.23302853439984453</v>
      </c>
    </row>
    <row r="16" spans="1:7" x14ac:dyDescent="0.25">
      <c r="A16" t="s">
        <v>140</v>
      </c>
      <c r="B16" s="21" t="s">
        <v>124</v>
      </c>
      <c r="C16">
        <v>119.059333333333</v>
      </c>
      <c r="D16">
        <v>0.89294499999999999</v>
      </c>
      <c r="E16" s="1" t="s">
        <v>55</v>
      </c>
      <c r="F16" s="1">
        <f>'Calibration Data'!$B$28*'Count-&gt;Actual Activity'!C16+'Calibration Data'!$B$27</f>
        <v>26.057393603553731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0.2330280188617084</v>
      </c>
    </row>
    <row r="17" spans="1:7" x14ac:dyDescent="0.25">
      <c r="A17" t="s">
        <v>141</v>
      </c>
      <c r="B17" s="21" t="s">
        <v>124</v>
      </c>
      <c r="C17">
        <v>239.02566666666701</v>
      </c>
      <c r="D17">
        <v>1.2668360333333299</v>
      </c>
      <c r="E17" s="1" t="s">
        <v>55</v>
      </c>
      <c r="F17" s="1">
        <f>'Calibration Data'!$B$28*'Count-&gt;Actual Activity'!C17+'Calibration Data'!$B$27</f>
        <v>52.321887836270548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0.23317843509642219</v>
      </c>
    </row>
    <row r="18" spans="1:7" x14ac:dyDescent="0.25">
      <c r="A18" t="s">
        <v>142</v>
      </c>
      <c r="B18" s="21" t="s">
        <v>124</v>
      </c>
      <c r="C18">
        <v>232.422333333333</v>
      </c>
      <c r="D18">
        <v>1.2457837066666699</v>
      </c>
      <c r="E18" s="1" t="s">
        <v>55</v>
      </c>
      <c r="F18" s="1">
        <f>'Calibration Data'!$B$28*'Count-&gt;Actual Activity'!C18+'Calibration Data'!$B$27</f>
        <v>50.876205489972918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0.23316753103948137</v>
      </c>
    </row>
    <row r="19" spans="1:7" x14ac:dyDescent="0.25">
      <c r="A19" t="s">
        <v>143</v>
      </c>
      <c r="B19" s="21" t="s">
        <v>124</v>
      </c>
      <c r="C19">
        <v>236.27222222222201</v>
      </c>
      <c r="D19">
        <v>1.25224277777778</v>
      </c>
      <c r="E19" s="1" t="s">
        <v>55</v>
      </c>
      <c r="F19" s="1">
        <f>'Calibration Data'!$B$28*'Count-&gt;Actual Activity'!C19+'Calibration Data'!$B$27</f>
        <v>51.719070164663528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0.23317385120456843</v>
      </c>
    </row>
    <row r="20" spans="1:7" x14ac:dyDescent="0.25">
      <c r="A20" s="21" t="s">
        <v>102</v>
      </c>
      <c r="B20" s="22" t="s">
        <v>125</v>
      </c>
    </row>
    <row r="21" spans="1:7" x14ac:dyDescent="0.25">
      <c r="A21" s="21" t="s">
        <v>103</v>
      </c>
      <c r="B21" s="22" t="s">
        <v>125</v>
      </c>
    </row>
    <row r="22" spans="1:7" x14ac:dyDescent="0.25">
      <c r="A22" s="21" t="s">
        <v>104</v>
      </c>
      <c r="B22" s="22" t="s">
        <v>125</v>
      </c>
    </row>
    <row r="23" spans="1:7" x14ac:dyDescent="0.25">
      <c r="A23" s="21" t="s">
        <v>105</v>
      </c>
      <c r="B23" s="22" t="s">
        <v>125</v>
      </c>
    </row>
    <row r="24" spans="1:7" x14ac:dyDescent="0.25">
      <c r="A24" s="21" t="s">
        <v>106</v>
      </c>
      <c r="B24" s="22" t="s">
        <v>125</v>
      </c>
    </row>
    <row r="25" spans="1:7" x14ac:dyDescent="0.25">
      <c r="A25" s="21" t="s">
        <v>107</v>
      </c>
      <c r="B25" s="22" t="s">
        <v>125</v>
      </c>
    </row>
    <row r="26" spans="1:7" x14ac:dyDescent="0.25">
      <c r="A26" s="21" t="s">
        <v>108</v>
      </c>
      <c r="B26" s="22" t="s">
        <v>125</v>
      </c>
    </row>
    <row r="27" spans="1:7" x14ac:dyDescent="0.25">
      <c r="A27" s="21" t="s">
        <v>109</v>
      </c>
      <c r="B27" s="22" t="s">
        <v>125</v>
      </c>
    </row>
    <row r="28" spans="1:7" x14ac:dyDescent="0.25">
      <c r="A28" s="21" t="s">
        <v>110</v>
      </c>
      <c r="B28" s="22" t="s">
        <v>125</v>
      </c>
    </row>
    <row r="29" spans="1:7" x14ac:dyDescent="0.25">
      <c r="A29" s="21" t="s">
        <v>111</v>
      </c>
      <c r="B29" s="22" t="s">
        <v>125</v>
      </c>
    </row>
    <row r="30" spans="1:7" x14ac:dyDescent="0.25">
      <c r="A30" s="21" t="s">
        <v>112</v>
      </c>
      <c r="B30" s="22" t="s">
        <v>125</v>
      </c>
    </row>
    <row r="31" spans="1:7" x14ac:dyDescent="0.25">
      <c r="A31" s="21" t="s">
        <v>113</v>
      </c>
      <c r="B31" s="22" t="s">
        <v>125</v>
      </c>
    </row>
    <row r="32" spans="1:7" x14ac:dyDescent="0.25">
      <c r="A32" s="21" t="s">
        <v>114</v>
      </c>
      <c r="B32" s="22" t="s">
        <v>125</v>
      </c>
    </row>
    <row r="33" spans="1:2" x14ac:dyDescent="0.25">
      <c r="A33" s="21" t="s">
        <v>115</v>
      </c>
      <c r="B33" s="22" t="s">
        <v>125</v>
      </c>
    </row>
    <row r="34" spans="1:2" x14ac:dyDescent="0.25">
      <c r="A34" s="21" t="s">
        <v>116</v>
      </c>
      <c r="B34" s="22" t="s">
        <v>125</v>
      </c>
    </row>
    <row r="35" spans="1:2" x14ac:dyDescent="0.25">
      <c r="A35" s="21" t="s">
        <v>117</v>
      </c>
      <c r="B35" s="22" t="s">
        <v>125</v>
      </c>
    </row>
    <row r="36" spans="1:2" x14ac:dyDescent="0.25">
      <c r="A36" s="21" t="s">
        <v>118</v>
      </c>
      <c r="B36" s="22" t="s">
        <v>125</v>
      </c>
    </row>
    <row r="37" spans="1:2" x14ac:dyDescent="0.25">
      <c r="A37" s="21" t="s">
        <v>119</v>
      </c>
      <c r="B37" s="2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18" sqref="Q18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147</v>
      </c>
    </row>
    <row r="2" spans="1:23" x14ac:dyDescent="0.25">
      <c r="A2" t="s">
        <v>126</v>
      </c>
      <c r="B2">
        <v>0</v>
      </c>
      <c r="C2">
        <v>0</v>
      </c>
      <c r="D2" s="1">
        <v>3</v>
      </c>
      <c r="E2" s="1">
        <v>3.0499999999999999E-2</v>
      </c>
      <c r="F2" s="1">
        <v>1E-4</v>
      </c>
      <c r="G2" s="1">
        <v>100</v>
      </c>
      <c r="H2" s="1">
        <v>5</v>
      </c>
      <c r="I2" s="1">
        <f>'Count-&gt;Actual Activity'!F2</f>
        <v>0.26097643136979631</v>
      </c>
      <c r="J2" s="1">
        <f>'Count-&gt;Actual Activity'!G2</f>
        <v>0.2329786248219802</v>
      </c>
      <c r="K2" s="1">
        <v>10</v>
      </c>
      <c r="L2" s="1">
        <v>0.02</v>
      </c>
      <c r="M2" s="1"/>
      <c r="N2" s="1"/>
      <c r="O2" s="1"/>
      <c r="P2" s="1"/>
      <c r="Q2">
        <f>I2/K2</f>
        <v>2.6097643136979633E-2</v>
      </c>
      <c r="R2">
        <f>SQRT((L2/K2)^2+(J2/I2)^2)*Q2</f>
        <v>2.3297920949889916E-2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-85.566043072064375</v>
      </c>
      <c r="W2" t="e">
        <f t="shared" ref="W2:W19" si="1">(S2-Q2*G2)/S2</f>
        <v>#DIV/0!</v>
      </c>
    </row>
    <row r="3" spans="1:23" x14ac:dyDescent="0.25">
      <c r="A3" t="s">
        <v>127</v>
      </c>
      <c r="B3">
        <v>0</v>
      </c>
      <c r="C3">
        <v>0</v>
      </c>
      <c r="D3" s="1">
        <v>3</v>
      </c>
      <c r="E3" s="1">
        <v>2.9600000000000001E-2</v>
      </c>
      <c r="F3" s="1">
        <v>1E-4</v>
      </c>
      <c r="G3" s="1">
        <v>100</v>
      </c>
      <c r="H3" s="1">
        <v>5</v>
      </c>
      <c r="I3" s="1">
        <f>'Count-&gt;Actual Activity'!F3</f>
        <v>0.3025005734719306</v>
      </c>
      <c r="J3" s="1">
        <f>'Count-&gt;Actual Activity'!G3</f>
        <v>0.23297862596895327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3.0250057347193059E-2</v>
      </c>
      <c r="R3">
        <f t="shared" ref="R3:R19" si="3">SQRT((L3/K3)^2+(J3/I3)^2)*Q3</f>
        <v>2.3297941150404091E-2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-102.19613968646304</v>
      </c>
      <c r="W3" t="e">
        <f t="shared" si="1"/>
        <v>#DIV/0!</v>
      </c>
    </row>
    <row r="4" spans="1:23" x14ac:dyDescent="0.25">
      <c r="A4" t="s">
        <v>128</v>
      </c>
      <c r="B4">
        <v>0</v>
      </c>
      <c r="C4">
        <v>0</v>
      </c>
      <c r="D4" s="1">
        <v>3</v>
      </c>
      <c r="E4" s="1">
        <v>2.93E-2</v>
      </c>
      <c r="F4" s="1">
        <v>1E-4</v>
      </c>
      <c r="G4" s="1">
        <v>100</v>
      </c>
      <c r="H4" s="1">
        <v>5</v>
      </c>
      <c r="I4" s="1">
        <f>'Count-&gt;Actual Activity'!F4</f>
        <v>0.25667076461403826</v>
      </c>
      <c r="J4" s="1">
        <f>'Count-&gt;Actual Activity'!G4</f>
        <v>0.23297862471751016</v>
      </c>
      <c r="K4" s="1">
        <v>10</v>
      </c>
      <c r="L4" s="1">
        <v>0.02</v>
      </c>
      <c r="M4" s="1"/>
      <c r="N4" s="1"/>
      <c r="O4" s="1"/>
      <c r="P4" s="1"/>
      <c r="Q4">
        <f t="shared" si="2"/>
        <v>2.5667076461403825E-2</v>
      </c>
      <c r="R4">
        <f t="shared" si="3"/>
        <v>2.3297919026125075E-2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-87.600943554279269</v>
      </c>
      <c r="W4" t="e">
        <f t="shared" si="1"/>
        <v>#DIV/0!</v>
      </c>
    </row>
    <row r="5" spans="1:23" x14ac:dyDescent="0.25">
      <c r="A5" t="s">
        <v>129</v>
      </c>
      <c r="B5">
        <v>1.5800000000000002E-2</v>
      </c>
      <c r="C5">
        <v>1E-4</v>
      </c>
      <c r="D5" s="1">
        <v>3</v>
      </c>
      <c r="E5" s="1">
        <v>2.92E-2</v>
      </c>
      <c r="F5" s="1">
        <v>1E-4</v>
      </c>
      <c r="G5" s="1">
        <v>100</v>
      </c>
      <c r="H5" s="1">
        <v>5</v>
      </c>
      <c r="I5" s="1">
        <f>'Count-&gt;Actual Activity'!F5</f>
        <v>1.2764569891047501</v>
      </c>
      <c r="J5" s="1">
        <f>'Count-&gt;Actual Activity'!G5</f>
        <v>0.23297872534879788</v>
      </c>
      <c r="K5" s="1">
        <v>10</v>
      </c>
      <c r="L5" s="1">
        <v>0.02</v>
      </c>
      <c r="M5" s="1"/>
      <c r="N5" s="1"/>
      <c r="O5" s="1"/>
      <c r="P5" s="1"/>
      <c r="Q5">
        <f t="shared" si="2"/>
        <v>0.127645698910475</v>
      </c>
      <c r="R5">
        <f t="shared" si="3"/>
        <v>2.3299271197814476E-2</v>
      </c>
      <c r="S5">
        <f>B5*Parameters!$B$6</f>
        <v>9.9780548394793733</v>
      </c>
      <c r="T5">
        <f>SQRT((C5/B5)^2+(Parameters!$C$6/Parameters!$B$6)^2)*'Bottle Results'!S5</f>
        <v>6.3708500822833178E-2</v>
      </c>
      <c r="U5">
        <f t="shared" si="0"/>
        <v>-95.428597656442705</v>
      </c>
      <c r="W5">
        <f t="shared" si="1"/>
        <v>-0.27926435526721555</v>
      </c>
    </row>
    <row r="6" spans="1:23" x14ac:dyDescent="0.25">
      <c r="A6" t="s">
        <v>130</v>
      </c>
      <c r="B6">
        <v>1.5800000000000002E-2</v>
      </c>
      <c r="C6">
        <v>1E-4</v>
      </c>
      <c r="D6" s="1">
        <v>3</v>
      </c>
      <c r="E6" s="1">
        <v>3.0300000000000001E-2</v>
      </c>
      <c r="F6" s="1">
        <v>1E-4</v>
      </c>
      <c r="G6" s="1">
        <v>100</v>
      </c>
      <c r="H6" s="1">
        <v>5</v>
      </c>
      <c r="I6" s="1">
        <f>'Count-&gt;Actual Activity'!F6</f>
        <v>1.3197325888702436</v>
      </c>
      <c r="J6" s="1">
        <f>'Count-&gt;Actual Activity'!G6</f>
        <v>0.23297873299044652</v>
      </c>
      <c r="K6" s="1">
        <v>10</v>
      </c>
      <c r="L6" s="1">
        <v>0.02</v>
      </c>
      <c r="M6" s="1"/>
      <c r="N6" s="1"/>
      <c r="O6" s="1"/>
      <c r="P6" s="1"/>
      <c r="Q6">
        <f t="shared" si="2"/>
        <v>0.13197325888702435</v>
      </c>
      <c r="R6">
        <f t="shared" si="3"/>
        <v>2.3299368403941402E-2</v>
      </c>
      <c r="S6">
        <f>B6*Parameters!$B$6</f>
        <v>9.9780548394793733</v>
      </c>
      <c r="T6">
        <f>SQRT((C6/B6)^2+(Parameters!$C$6/Parameters!$B$6)^2)*'Bottle Results'!S6</f>
        <v>6.3708500822833178E-2</v>
      </c>
      <c r="U6">
        <f t="shared" si="0"/>
        <v>-106.24656928128917</v>
      </c>
      <c r="W6">
        <f t="shared" si="1"/>
        <v>-0.32263513290041557</v>
      </c>
    </row>
    <row r="7" spans="1:23" x14ac:dyDescent="0.25">
      <c r="A7" t="s">
        <v>131</v>
      </c>
      <c r="B7">
        <v>1.5800000000000002E-2</v>
      </c>
      <c r="C7">
        <v>1E-4</v>
      </c>
      <c r="D7" s="1">
        <v>3</v>
      </c>
      <c r="E7" s="1">
        <v>2.9399999999999999E-2</v>
      </c>
      <c r="F7" s="1">
        <v>1E-4</v>
      </c>
      <c r="G7" s="1">
        <v>100</v>
      </c>
      <c r="H7" s="1">
        <v>5</v>
      </c>
      <c r="I7" s="1">
        <f>'Count-&gt;Actual Activity'!F7</f>
        <v>1.3777496239690066</v>
      </c>
      <c r="J7" s="1">
        <f>'Count-&gt;Actual Activity'!G7</f>
        <v>0.23297874366580232</v>
      </c>
      <c r="K7" s="1">
        <v>10</v>
      </c>
      <c r="L7" s="1">
        <v>0.02</v>
      </c>
      <c r="M7" s="1"/>
      <c r="N7" s="1"/>
      <c r="O7" s="1"/>
      <c r="P7" s="1"/>
      <c r="Q7">
        <f t="shared" si="2"/>
        <v>0.13777496239690065</v>
      </c>
      <c r="R7">
        <f t="shared" si="3"/>
        <v>2.3299503809352036E-2</v>
      </c>
      <c r="S7">
        <f>B7*Parameters!$B$6</f>
        <v>9.9780548394793733</v>
      </c>
      <c r="T7">
        <f>SQRT((C7/B7)^2+(Parameters!$C$6/Parameters!$B$6)^2)*'Bottle Results'!S7</f>
        <v>6.3708500822833178E-2</v>
      </c>
      <c r="U7">
        <f t="shared" si="0"/>
        <v>-129.23270068743847</v>
      </c>
      <c r="W7">
        <f t="shared" si="1"/>
        <v>-0.38077976733278157</v>
      </c>
    </row>
    <row r="8" spans="1:23" ht="15.75" customHeight="1" x14ac:dyDescent="0.25">
      <c r="A8" t="s">
        <v>132</v>
      </c>
      <c r="B8">
        <v>7.9200000000000007E-2</v>
      </c>
      <c r="C8">
        <v>1E-4</v>
      </c>
      <c r="D8" s="1">
        <v>3</v>
      </c>
      <c r="E8" s="1">
        <v>2.9600000000000001E-2</v>
      </c>
      <c r="F8" s="1">
        <v>1E-4</v>
      </c>
      <c r="G8" s="1">
        <v>100</v>
      </c>
      <c r="H8" s="1">
        <v>5</v>
      </c>
      <c r="I8" s="1">
        <f>'Count-&gt;Actual Activity'!F8</f>
        <v>5.1066029892600771</v>
      </c>
      <c r="J8" s="1">
        <f>'Count-&gt;Actual Activity'!G8</f>
        <v>0.23298046456023688</v>
      </c>
      <c r="K8" s="1">
        <v>10</v>
      </c>
      <c r="L8" s="1">
        <v>0.02</v>
      </c>
      <c r="M8" s="1"/>
      <c r="N8" s="1"/>
      <c r="O8" s="1"/>
      <c r="P8" s="1"/>
      <c r="Q8">
        <f t="shared" si="2"/>
        <v>0.51066029892600773</v>
      </c>
      <c r="R8">
        <f t="shared" si="3"/>
        <v>2.3320421617771727E-2</v>
      </c>
      <c r="S8">
        <f>B8*Parameters!$B$6</f>
        <v>50.016578689035846</v>
      </c>
      <c r="T8">
        <f>SQRT((C8/B8)^2+(Parameters!$C$6/Parameters!$B$6)^2)*'Bottle Results'!S8</f>
        <v>7.59033800787903E-2</v>
      </c>
      <c r="U8">
        <f t="shared" si="0"/>
        <v>-35.454432552869186</v>
      </c>
      <c r="W8">
        <f t="shared" si="1"/>
        <v>-2.0982066968026715E-2</v>
      </c>
    </row>
    <row r="9" spans="1:23" x14ac:dyDescent="0.25">
      <c r="A9" t="s">
        <v>133</v>
      </c>
      <c r="B9">
        <v>7.9200000000000007E-2</v>
      </c>
      <c r="C9">
        <v>1E-4</v>
      </c>
      <c r="D9" s="1">
        <v>3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5.4096781424237967</v>
      </c>
      <c r="J9" s="1">
        <f>'Count-&gt;Actual Activity'!G9</f>
        <v>0.23298069397814933</v>
      </c>
      <c r="K9" s="1">
        <v>10</v>
      </c>
      <c r="L9" s="1">
        <v>0.02</v>
      </c>
      <c r="M9" s="1"/>
      <c r="N9" s="1"/>
      <c r="O9" s="1"/>
      <c r="P9" s="1"/>
      <c r="Q9">
        <f t="shared" si="2"/>
        <v>0.54096781424237972</v>
      </c>
      <c r="R9">
        <f t="shared" si="3"/>
        <v>2.3323177793122134E-2</v>
      </c>
      <c r="S9">
        <f>B9*Parameters!$B$6</f>
        <v>50.016578689035846</v>
      </c>
      <c r="T9">
        <f>SQRT((C9/B9)^2+(Parameters!$C$6/Parameters!$B$6)^2)*'Bottle Results'!S9</f>
        <v>7.59033800787903E-2</v>
      </c>
      <c r="U9">
        <f t="shared" si="0"/>
        <v>-133.77713885908619</v>
      </c>
      <c r="W9">
        <f t="shared" si="1"/>
        <v>-8.1577005907774156E-2</v>
      </c>
    </row>
    <row r="10" spans="1:23" x14ac:dyDescent="0.25">
      <c r="A10" t="s">
        <v>134</v>
      </c>
      <c r="B10">
        <v>7.9200000000000007E-2</v>
      </c>
      <c r="C10">
        <v>1E-4</v>
      </c>
      <c r="D10" s="1">
        <v>3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5.4859395281825627</v>
      </c>
      <c r="J10" s="1">
        <f>'Count-&gt;Actual Activity'!G10</f>
        <v>0.23298075382537931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0.54859395281825629</v>
      </c>
      <c r="R10">
        <f t="shared" si="3"/>
        <v>2.3323896283226241E-2</v>
      </c>
      <c r="S10">
        <f>B10*Parameters!$B$6</f>
        <v>50.016578689035846</v>
      </c>
      <c r="T10">
        <f>SQRT((C10/B10)^2+(Parameters!$C$6/Parameters!$B$6)^2)*'Bottle Results'!S10</f>
        <v>7.59033800787903E-2</v>
      </c>
      <c r="U10">
        <f t="shared" si="0"/>
        <v>-163.60866867533042</v>
      </c>
      <c r="W10">
        <f t="shared" si="1"/>
        <v>-9.6824227480624872E-2</v>
      </c>
    </row>
    <row r="11" spans="1:23" x14ac:dyDescent="0.25">
      <c r="A11" t="s">
        <v>135</v>
      </c>
      <c r="B11">
        <v>0.158</v>
      </c>
      <c r="C11">
        <v>1E-3</v>
      </c>
      <c r="D11" s="1">
        <v>3</v>
      </c>
      <c r="E11" s="1">
        <v>3.04E-2</v>
      </c>
      <c r="F11" s="1">
        <v>1E-4</v>
      </c>
      <c r="G11" s="1">
        <v>100</v>
      </c>
      <c r="H11" s="1">
        <v>5</v>
      </c>
      <c r="I11" s="1">
        <f>'Count-&gt;Actual Activity'!F11</f>
        <v>10.710683692787388</v>
      </c>
      <c r="J11" s="1">
        <f>'Count-&gt;Actual Activity'!G11</f>
        <v>0.23298688353967334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1.0710683692787388</v>
      </c>
      <c r="R11">
        <f t="shared" si="3"/>
        <v>2.3396957683040134E-2</v>
      </c>
      <c r="S11">
        <f>B11*Parameters!$B$6</f>
        <v>99.780548394793726</v>
      </c>
      <c r="T11">
        <f>SQRT((C11/B11)^2+(Parameters!$C$6/Parameters!$B$6)^2)*'Bottle Results'!S11</f>
        <v>0.63708500822833181</v>
      </c>
      <c r="U11">
        <f t="shared" si="0"/>
        <v>-240.99633332500525</v>
      </c>
      <c r="W11">
        <f t="shared" si="1"/>
        <v>-7.3424015511448365E-2</v>
      </c>
    </row>
    <row r="12" spans="1:23" x14ac:dyDescent="0.25">
      <c r="A12" t="s">
        <v>136</v>
      </c>
      <c r="B12">
        <v>0.158</v>
      </c>
      <c r="C12">
        <v>1E-3</v>
      </c>
      <c r="D12" s="1">
        <v>3</v>
      </c>
      <c r="E12" s="1">
        <v>2.9899999999999999E-2</v>
      </c>
      <c r="F12" s="1">
        <v>1E-4</v>
      </c>
      <c r="G12" s="1">
        <v>100</v>
      </c>
      <c r="H12" s="1">
        <v>5</v>
      </c>
      <c r="I12" s="1">
        <f>'Count-&gt;Actual Activity'!F12</f>
        <v>10.9969010659413</v>
      </c>
      <c r="J12" s="1">
        <f>'Count-&gt;Actual Activity'!G12</f>
        <v>0.23298733491193682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1.09969010659413</v>
      </c>
      <c r="R12">
        <f t="shared" si="3"/>
        <v>2.3402313039864977E-2</v>
      </c>
      <c r="S12">
        <f>B12*Parameters!$B$6</f>
        <v>99.780548394793726</v>
      </c>
      <c r="T12">
        <f>SQRT((C12/B12)^2+(Parameters!$C$6/Parameters!$B$6)^2)*'Bottle Results'!S12</f>
        <v>0.63708500822833181</v>
      </c>
      <c r="U12">
        <f t="shared" si="0"/>
        <v>-340.75124630833699</v>
      </c>
      <c r="W12">
        <f t="shared" si="1"/>
        <v>-0.10210870183141708</v>
      </c>
    </row>
    <row r="13" spans="1:23" x14ac:dyDescent="0.25">
      <c r="A13" t="s">
        <v>137</v>
      </c>
      <c r="B13">
        <v>0.158</v>
      </c>
      <c r="C13">
        <v>1E-3</v>
      </c>
      <c r="D13" s="1">
        <v>3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9.9398416330522323</v>
      </c>
      <c r="J13" s="1">
        <f>'Count-&gt;Actual Activity'!G13</f>
        <v>0.2329857276067428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0.99398416330522321</v>
      </c>
      <c r="R13">
        <f t="shared" si="3"/>
        <v>2.3383231400985621E-2</v>
      </c>
      <c r="S13">
        <f>B13*Parameters!$B$6</f>
        <v>99.780548394793726</v>
      </c>
      <c r="T13">
        <f>SQRT((C13/B13)^2+(Parameters!$C$6/Parameters!$B$6)^2)*'Bottle Results'!S13</f>
        <v>0.63708500822833181</v>
      </c>
      <c r="U13">
        <f t="shared" si="0"/>
        <v>12.823223633268549</v>
      </c>
      <c r="W13">
        <f t="shared" si="1"/>
        <v>3.8297250357800339E-3</v>
      </c>
    </row>
    <row r="14" spans="1:23" x14ac:dyDescent="0.25">
      <c r="A14" t="s">
        <v>138</v>
      </c>
      <c r="B14">
        <v>0.39600000000000002</v>
      </c>
      <c r="C14">
        <v>1E-3</v>
      </c>
      <c r="D14" s="1">
        <v>3</v>
      </c>
      <c r="E14" s="1">
        <v>3.0599999999999999E-2</v>
      </c>
      <c r="F14" s="1">
        <v>1E-4</v>
      </c>
      <c r="G14" s="1">
        <v>100</v>
      </c>
      <c r="H14" s="1">
        <v>5</v>
      </c>
      <c r="I14" s="1">
        <f>'Count-&gt;Actual Activity'!F14</f>
        <v>25.109417143260732</v>
      </c>
      <c r="J14" s="1">
        <f>'Count-&gt;Actual Activity'!G14</f>
        <v>0.23302447805398011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2.5109417143260733</v>
      </c>
      <c r="R14">
        <f t="shared" si="3"/>
        <v>2.3837436667860697E-2</v>
      </c>
      <c r="S14">
        <f>B14*Parameters!$B$6</f>
        <v>250.08289344517922</v>
      </c>
      <c r="T14">
        <f>SQRT((C14/B14)^2+(Parameters!$C$6/Parameters!$B$6)^2)*'Bottle Results'!S14</f>
        <v>0.66569402813006118</v>
      </c>
      <c r="U14">
        <f t="shared" si="0"/>
        <v>-33.048300242748887</v>
      </c>
      <c r="W14">
        <f t="shared" si="1"/>
        <v>-4.0437711412268131E-3</v>
      </c>
    </row>
    <row r="15" spans="1:23" x14ac:dyDescent="0.25">
      <c r="A15" t="s">
        <v>139</v>
      </c>
      <c r="B15">
        <v>0.39600000000000002</v>
      </c>
      <c r="C15">
        <v>1E-3</v>
      </c>
      <c r="D15" s="1">
        <v>3</v>
      </c>
      <c r="E15" s="1">
        <v>3.0200000000000001E-2</v>
      </c>
      <c r="F15" s="1">
        <v>1E-4</v>
      </c>
      <c r="G15" s="1">
        <v>100</v>
      </c>
      <c r="H15" s="1">
        <v>5</v>
      </c>
      <c r="I15" s="1">
        <f>'Count-&gt;Actual Activity'!F15</f>
        <v>26.192547753243073</v>
      </c>
      <c r="J15" s="1">
        <f>'Count-&gt;Actual Activity'!G15</f>
        <v>0.23302853439984453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2.6192547753243072</v>
      </c>
      <c r="R15">
        <f t="shared" si="3"/>
        <v>2.3884408319186642E-2</v>
      </c>
      <c r="S15">
        <f>B15*Parameters!$B$6</f>
        <v>250.08289344517922</v>
      </c>
      <c r="T15">
        <f>SQRT((C15/B15)^2+(Parameters!$C$6/Parameters!$B$6)^2)*'Bottle Results'!S15</f>
        <v>0.66569402813006118</v>
      </c>
      <c r="U15">
        <f t="shared" si="0"/>
        <v>-392.1385459354795</v>
      </c>
      <c r="W15">
        <f t="shared" si="1"/>
        <v>-4.7354634793712908E-2</v>
      </c>
    </row>
    <row r="16" spans="1:23" x14ac:dyDescent="0.25">
      <c r="A16" t="s">
        <v>140</v>
      </c>
      <c r="B16">
        <v>0.39600000000000002</v>
      </c>
      <c r="C16">
        <v>1E-3</v>
      </c>
      <c r="D16" s="1">
        <v>3.01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26.057393603553731</v>
      </c>
      <c r="J16" s="1">
        <f>'Count-&gt;Actual Activity'!G16</f>
        <v>0.2330280188617084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2.6057393603553729</v>
      </c>
      <c r="R16">
        <f t="shared" si="3"/>
        <v>2.3878443965270186E-2</v>
      </c>
      <c r="S16">
        <f>B16*Parameters!$B$6</f>
        <v>250.08289344517922</v>
      </c>
      <c r="T16">
        <f>SQRT((C16/B16)^2+(Parameters!$C$6/Parameters!$B$6)^2)*'Bottle Results'!S16</f>
        <v>0.66569402813006118</v>
      </c>
      <c r="U16">
        <f t="shared" si="0"/>
        <v>-346.2390293847555</v>
      </c>
      <c r="W16">
        <f t="shared" si="1"/>
        <v>-4.1950260754871814E-2</v>
      </c>
    </row>
    <row r="17" spans="1:23" x14ac:dyDescent="0.25">
      <c r="A17" t="s">
        <v>141</v>
      </c>
      <c r="B17">
        <v>0.79200000000000004</v>
      </c>
      <c r="C17">
        <v>1E-3</v>
      </c>
      <c r="D17" s="1">
        <v>3</v>
      </c>
      <c r="E17" s="1">
        <v>2.9600000000000001E-2</v>
      </c>
      <c r="F17" s="1">
        <v>1E-4</v>
      </c>
      <c r="G17" s="1">
        <v>100</v>
      </c>
      <c r="H17" s="1">
        <v>5</v>
      </c>
      <c r="I17" s="1">
        <f>'Count-&gt;Actual Activity'!F17</f>
        <v>52.321887836270548</v>
      </c>
      <c r="J17" s="1">
        <f>'Count-&gt;Actual Activity'!G17</f>
        <v>0.23317843509642219</v>
      </c>
      <c r="K17" s="1">
        <v>10</v>
      </c>
      <c r="L17" s="1">
        <v>0.02</v>
      </c>
      <c r="Q17">
        <f t="shared" si="2"/>
        <v>5.2321887836270546</v>
      </c>
      <c r="R17">
        <f t="shared" si="3"/>
        <v>2.5558267230198037E-2</v>
      </c>
      <c r="S17">
        <f>B17*Parameters!$B$6</f>
        <v>500.16578689035845</v>
      </c>
      <c r="T17">
        <f>SQRT((C17/B17)^2+(Parameters!$C$6/Parameters!$B$6)^2)*'Bottle Results'!S17</f>
        <v>0.75903380078790295</v>
      </c>
      <c r="U17">
        <f t="shared" si="0"/>
        <v>-778.82065784956194</v>
      </c>
      <c r="W17">
        <f t="shared" si="1"/>
        <v>-4.6090900410588283E-2</v>
      </c>
    </row>
    <row r="18" spans="1:23" x14ac:dyDescent="0.25">
      <c r="A18" t="s">
        <v>142</v>
      </c>
      <c r="B18">
        <v>0.79200000000000004</v>
      </c>
      <c r="C18">
        <v>1E-3</v>
      </c>
      <c r="D18" s="1">
        <v>3</v>
      </c>
      <c r="E18" s="1">
        <v>2.9499999999999998E-2</v>
      </c>
      <c r="F18" s="1">
        <v>1E-4</v>
      </c>
      <c r="G18" s="1">
        <v>100</v>
      </c>
      <c r="H18" s="1">
        <v>5</v>
      </c>
      <c r="I18" s="1">
        <f>'Count-&gt;Actual Activity'!F18</f>
        <v>50.876205489972918</v>
      </c>
      <c r="J18" s="1">
        <f>'Count-&gt;Actual Activity'!G18</f>
        <v>0.23316753103948137</v>
      </c>
      <c r="K18" s="1">
        <v>10</v>
      </c>
      <c r="L18" s="1">
        <v>0.02</v>
      </c>
      <c r="Q18">
        <f t="shared" si="2"/>
        <v>5.0876205489972914</v>
      </c>
      <c r="R18">
        <f t="shared" si="3"/>
        <v>2.5440253668404977E-2</v>
      </c>
      <c r="S18">
        <f>B18*Parameters!$B$6</f>
        <v>500.16578689035845</v>
      </c>
      <c r="T18">
        <f>SQRT((C18/B18)^2+(Parameters!$C$6/Parameters!$B$6)^2)*'Bottle Results'!S18</f>
        <v>0.75903380078790295</v>
      </c>
      <c r="U18">
        <f t="shared" si="0"/>
        <v>-291.39891557188827</v>
      </c>
      <c r="W18">
        <f t="shared" si="1"/>
        <v>-1.7186837314114599E-2</v>
      </c>
    </row>
    <row r="19" spans="1:23" x14ac:dyDescent="0.25">
      <c r="A19" t="s">
        <v>143</v>
      </c>
      <c r="B19">
        <v>0.79200000000000004</v>
      </c>
      <c r="C19">
        <v>1E-3</v>
      </c>
      <c r="D19" s="1">
        <v>3</v>
      </c>
      <c r="E19" s="1">
        <v>3.04E-2</v>
      </c>
      <c r="F19" s="1">
        <v>1E-4</v>
      </c>
      <c r="G19" s="1">
        <v>100</v>
      </c>
      <c r="H19" s="1">
        <v>5</v>
      </c>
      <c r="I19" s="1">
        <f>'Count-&gt;Actual Activity'!F19</f>
        <v>51.719070164663528</v>
      </c>
      <c r="J19" s="1">
        <f>'Count-&gt;Actual Activity'!G19</f>
        <v>0.23317385120456843</v>
      </c>
      <c r="K19" s="1">
        <v>10</v>
      </c>
      <c r="L19" s="1">
        <v>0.02</v>
      </c>
      <c r="Q19">
        <f t="shared" si="2"/>
        <v>5.1719070164663528</v>
      </c>
      <c r="R19">
        <f t="shared" si="3"/>
        <v>2.5508722774839156E-2</v>
      </c>
      <c r="S19">
        <f>B19*Parameters!$B$6</f>
        <v>500.16578689035845</v>
      </c>
      <c r="T19">
        <f>SQRT((C19/B19)^2+(Parameters!$C$6/Parameters!$B$6)^2)*'Bottle Results'!S19</f>
        <v>0.75903380078790295</v>
      </c>
      <c r="U19">
        <f t="shared" si="0"/>
        <v>-560.03009066700042</v>
      </c>
      <c r="W19">
        <f t="shared" si="1"/>
        <v>-3.4038543224086726E-2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3" sqref="D3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144</v>
      </c>
      <c r="D1" t="s">
        <v>32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</row>
    <row r="2" spans="1:10" x14ac:dyDescent="0.25">
      <c r="A2">
        <v>0</v>
      </c>
      <c r="B2">
        <f>AVERAGE('Bottle Results'!Q2:Q4)</f>
        <v>2.7338258981858838E-2</v>
      </c>
      <c r="C2">
        <f>_xlfn.STDEV.S('Bottle Results'!Q2:Q4)</f>
        <v>2.530864319911555E-3</v>
      </c>
      <c r="D2">
        <f>AVERAGE('Bottle Results'!U2:U4)</f>
        <v>-91.787708770935566</v>
      </c>
      <c r="E2">
        <f>_xlfn.STDEV.S('Bottle Results'!U2:U4)</f>
        <v>9.0712061262883221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3</v>
      </c>
      <c r="J2">
        <f>_xlfn.STDEV.S('Bottle Results'!D2:D4)</f>
        <v>0</v>
      </c>
    </row>
    <row r="3" spans="1:10" x14ac:dyDescent="0.25">
      <c r="A3">
        <v>10</v>
      </c>
      <c r="B3">
        <f>AVERAGE('Bottle Results'!Q5:Q7)</f>
        <v>0.13246464006479999</v>
      </c>
      <c r="C3">
        <f>_xlfn.STDEV.S('Bottle Results'!Q5:Q7)</f>
        <v>5.0824783610718023E-3</v>
      </c>
      <c r="D3">
        <f>AVERAGE('Bottle Results'!U5:U7)</f>
        <v>-110.30262254172345</v>
      </c>
      <c r="E3">
        <f>_xlfn.STDEV.S('Bottle Results'!U5:U7)</f>
        <v>17.263198471637601</v>
      </c>
      <c r="F3">
        <f>AVERAGE('Bottle Results'!S5:S7)</f>
        <v>9.9780548394793733</v>
      </c>
      <c r="G3">
        <f>AVERAGE('Bottle Results'!W5:W7)</f>
        <v>-0.32755975183347091</v>
      </c>
      <c r="H3">
        <f>_xlfn.STDEV.S('Bottle Results'!W5:W7)</f>
        <v>5.093656471963208E-2</v>
      </c>
      <c r="I3">
        <f>AVERAGE('Bottle Results'!D5:D7)</f>
        <v>3</v>
      </c>
      <c r="J3">
        <f>_xlfn.STDEV.S('Bottle Results'!D5:D7)</f>
        <v>0</v>
      </c>
    </row>
    <row r="4" spans="1:10" x14ac:dyDescent="0.25">
      <c r="A4">
        <v>50</v>
      </c>
      <c r="B4">
        <f>AVERAGE('Bottle Results'!Q8:Q10)</f>
        <v>0.53340735532888128</v>
      </c>
      <c r="C4">
        <f>_xlfn.STDEV.S('Bottle Results'!Q8:Q10)</f>
        <v>2.0065167047429486E-2</v>
      </c>
      <c r="D4">
        <f>AVERAGE('Bottle Results'!U8:U10)</f>
        <v>-110.94674669576193</v>
      </c>
      <c r="E4">
        <f>_xlfn.STDEV.S('Bottle Results'!U8:U10)</f>
        <v>67.058162544027951</v>
      </c>
      <c r="F4">
        <f>AVERAGE('Bottle Results'!S8:S10)</f>
        <v>50.016578689035846</v>
      </c>
      <c r="G4">
        <f>AVERAGE('Bottle Results'!W8:W10)</f>
        <v>-6.6461100118808583E-2</v>
      </c>
      <c r="H4">
        <f>_xlfn.STDEV.S('Bottle Results'!W8:W10)</f>
        <v>4.0117032338775206E-2</v>
      </c>
      <c r="I4">
        <f>AVERAGE('Bottle Results'!D8:D10)</f>
        <v>3</v>
      </c>
      <c r="J4">
        <f>_xlfn.STDEV.S('Bottle Results'!D8:D10)</f>
        <v>0</v>
      </c>
    </row>
    <row r="5" spans="1:10" x14ac:dyDescent="0.25">
      <c r="A5">
        <v>100</v>
      </c>
      <c r="B5">
        <f>AVERAGE('Bottle Results'!Q11:Q13)</f>
        <v>1.0549142130593641</v>
      </c>
      <c r="C5">
        <f>_xlfn.STDEV.S('Bottle Results'!Q11:Q13)</f>
        <v>5.4673157801789447E-2</v>
      </c>
      <c r="D5">
        <f>AVERAGE('Bottle Results'!U11:U13)</f>
        <v>-189.64145200002454</v>
      </c>
      <c r="E5">
        <f>_xlfn.STDEV.S('Bottle Results'!U11:U13)</f>
        <v>182.2956920103955</v>
      </c>
      <c r="F5">
        <f>AVERAGE('Bottle Results'!S11:S13)</f>
        <v>99.780548394793712</v>
      </c>
      <c r="G5">
        <f>AVERAGE('Bottle Results'!W11:W13)</f>
        <v>-5.723433076902848E-2</v>
      </c>
      <c r="H5">
        <f>_xlfn.STDEV.S('Bottle Results'!W11:W13)</f>
        <v>5.479340280378947E-2</v>
      </c>
      <c r="I5">
        <f>AVERAGE('Bottle Results'!D11:D13)</f>
        <v>3</v>
      </c>
      <c r="J5">
        <f>_xlfn.STDEV.S('Bottle Results'!D3:D11)</f>
        <v>0</v>
      </c>
    </row>
    <row r="6" spans="1:10" x14ac:dyDescent="0.25">
      <c r="A6">
        <v>250</v>
      </c>
      <c r="B6">
        <f>AVERAGE('Bottle Results'!Q14:Q16)</f>
        <v>2.5786452833352511</v>
      </c>
      <c r="C6">
        <f>_xlfn.STDEV.S('Bottle Results'!Q14:Q16)</f>
        <v>5.9021153435704757E-2</v>
      </c>
      <c r="D6">
        <f>AVERAGE('Bottle Results'!U14:U16)</f>
        <v>-257.14195852099465</v>
      </c>
      <c r="E6">
        <f>_xlfn.STDEV.S('Bottle Results'!U14:U16)</f>
        <v>195.42304665850671</v>
      </c>
      <c r="F6">
        <f>AVERAGE('Bottle Results'!S14:S16)</f>
        <v>250.08289344517922</v>
      </c>
      <c r="G6">
        <f>AVERAGE('Bottle Results'!W14:W16)</f>
        <v>-3.1116222229937179E-2</v>
      </c>
      <c r="H6">
        <f>_xlfn.STDEV.S('Bottle Results'!W14:W16)</f>
        <v>2.3600636022168678E-2</v>
      </c>
      <c r="I6">
        <f>AVERAGE('Bottle Results'!D14:D16)</f>
        <v>3.0033333333333334</v>
      </c>
      <c r="J6">
        <f>_xlfn.STDEV.S('Bottle Results'!D14:D16)</f>
        <v>5.7735026918961348E-3</v>
      </c>
    </row>
    <row r="7" spans="1:10" x14ac:dyDescent="0.25">
      <c r="A7">
        <v>500</v>
      </c>
      <c r="B7">
        <f>AVERAGE('Bottle Results'!Q17:Q19)</f>
        <v>5.163905449696899</v>
      </c>
      <c r="C7">
        <f>_xlfn.STDEV.S('Bottle Results'!Q17:Q19)</f>
        <v>7.2615510871067199E-2</v>
      </c>
      <c r="D7">
        <f>AVERAGE('Bottle Results'!U17:U19)</f>
        <v>-543.41655469615023</v>
      </c>
      <c r="E7">
        <f>_xlfn.STDEV.S('Bottle Results'!U17:U19)</f>
        <v>244.13520003133877</v>
      </c>
      <c r="F7">
        <f>AVERAGE('Bottle Results'!S17:S19)</f>
        <v>500.16578689035845</v>
      </c>
      <c r="G7">
        <f>AVERAGE('Bottle Results'!W17:W19)</f>
        <v>-3.24387603162632E-2</v>
      </c>
      <c r="H7">
        <f>_xlfn.STDEV.S('Bottle Results'!W17:W19)</f>
        <v>1.4518288290475441E-2</v>
      </c>
      <c r="I7">
        <f>AVERAGE('Bottle Results'!D17:D19)</f>
        <v>3</v>
      </c>
      <c r="J7">
        <f>_xlfn.STDEV.S('Bottle Results'!D17:D19)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 Data</vt:lpstr>
      <vt:lpstr>Parameters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2016-04-21T15:54:22Z</dcterms:modified>
</cp:coreProperties>
</file>