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Mont_pH9\"/>
    </mc:Choice>
  </mc:AlternateContent>
  <bookViews>
    <workbookView xWindow="0" yWindow="0" windowWidth="7470" windowHeight="12285" firstSheet="2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4" i="5" l="1"/>
  <c r="R16" i="5"/>
  <c r="R18" i="5"/>
  <c r="R17" i="5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<sst xmlns="http://schemas.openxmlformats.org/spreadsheetml/2006/main" count="357" uniqueCount="152">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</sst>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F28" sqref="F2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42459.724305555559</v>
      </c>
      <c r="B2" t="s">
        <v>126</v>
      </c>
      <c r="C2">
        <v>62.5</v>
      </c>
      <c r="D2">
        <v>8</v>
      </c>
      <c r="E2">
        <v>0.14000000000000001</v>
      </c>
      <c r="F2">
        <v>766.39</v>
      </c>
    </row>
    <row r="3" spans="1:6" x14ac:dyDescent="0.25">
      <c r="A3" s="24">
        <v>42459.724305555559</v>
      </c>
      <c r="B3" t="s">
        <v>127</v>
      </c>
      <c r="C3">
        <v>64.3</v>
      </c>
      <c r="D3">
        <v>7.89</v>
      </c>
      <c r="E3">
        <v>0.12</v>
      </c>
      <c r="F3">
        <v>777.12</v>
      </c>
    </row>
    <row r="4" spans="1:6" x14ac:dyDescent="0.25">
      <c r="A4" s="24">
        <v>42459.724305555559</v>
      </c>
      <c r="B4" t="s">
        <v>128</v>
      </c>
      <c r="C4">
        <v>63.1</v>
      </c>
      <c r="D4">
        <v>7.96</v>
      </c>
      <c r="E4">
        <v>0.11</v>
      </c>
      <c r="F4">
        <v>787.73</v>
      </c>
    </row>
    <row r="5" spans="1:6" x14ac:dyDescent="0.25">
      <c r="A5" s="24">
        <v>42459.724305555559</v>
      </c>
      <c r="B5" t="s">
        <v>129</v>
      </c>
      <c r="C5">
        <v>66</v>
      </c>
      <c r="D5">
        <v>7.78</v>
      </c>
      <c r="E5">
        <v>0.12</v>
      </c>
      <c r="F5">
        <v>798.37</v>
      </c>
    </row>
    <row r="6" spans="1:6" x14ac:dyDescent="0.25">
      <c r="A6" s="24">
        <v>42459.724305555559</v>
      </c>
      <c r="B6" t="s">
        <v>130</v>
      </c>
      <c r="C6">
        <v>77.7</v>
      </c>
      <c r="D6">
        <v>7.17</v>
      </c>
      <c r="E6">
        <v>0.11</v>
      </c>
      <c r="F6">
        <v>808.99</v>
      </c>
    </row>
    <row r="7" spans="1:6" x14ac:dyDescent="0.25">
      <c r="A7" s="24">
        <v>42459.724305555559</v>
      </c>
      <c r="B7" t="s">
        <v>131</v>
      </c>
      <c r="C7">
        <v>74.599999999999994</v>
      </c>
      <c r="D7">
        <v>7.32</v>
      </c>
      <c r="E7">
        <v>0.12</v>
      </c>
      <c r="F7">
        <v>819.62</v>
      </c>
    </row>
    <row r="8" spans="1:6" x14ac:dyDescent="0.25">
      <c r="A8" s="24">
        <v>42459.724305555559</v>
      </c>
      <c r="B8" t="s">
        <v>132</v>
      </c>
      <c r="C8">
        <v>128.19999999999999</v>
      </c>
      <c r="D8">
        <v>5.59</v>
      </c>
      <c r="E8">
        <v>7.0000000000000007E-2</v>
      </c>
      <c r="F8">
        <v>830.25</v>
      </c>
    </row>
    <row r="9" spans="1:6" x14ac:dyDescent="0.25">
      <c r="A9" s="24">
        <v>42459.724305555559</v>
      </c>
      <c r="B9" t="s">
        <v>133</v>
      </c>
      <c r="C9">
        <v>115.1</v>
      </c>
      <c r="D9">
        <v>5.9</v>
      </c>
      <c r="E9">
        <v>0.08</v>
      </c>
      <c r="F9">
        <v>840.87</v>
      </c>
    </row>
    <row r="10" spans="1:6" x14ac:dyDescent="0.25">
      <c r="A10" s="24">
        <v>42459.724305555559</v>
      </c>
      <c r="B10" t="s">
        <v>134</v>
      </c>
      <c r="C10">
        <v>119.1</v>
      </c>
      <c r="D10">
        <v>5.8</v>
      </c>
      <c r="E10">
        <v>0.08</v>
      </c>
      <c r="F10">
        <v>851.5</v>
      </c>
    </row>
    <row r="11" spans="1:6" x14ac:dyDescent="0.25">
      <c r="A11" s="24">
        <v>42459.724305555559</v>
      </c>
      <c r="B11" t="s">
        <v>135</v>
      </c>
      <c r="C11">
        <v>193.2</v>
      </c>
      <c r="D11">
        <v>4.55</v>
      </c>
      <c r="E11">
        <v>0.05</v>
      </c>
      <c r="F11">
        <v>862.14</v>
      </c>
    </row>
    <row r="12" spans="1:6" x14ac:dyDescent="0.25">
      <c r="A12" s="24">
        <v>42459.724305555559</v>
      </c>
      <c r="B12" t="s">
        <v>136</v>
      </c>
      <c r="C12">
        <v>195.1</v>
      </c>
      <c r="D12">
        <v>4.53</v>
      </c>
      <c r="E12">
        <v>0.05</v>
      </c>
      <c r="F12">
        <v>872.78</v>
      </c>
    </row>
    <row r="13" spans="1:6" x14ac:dyDescent="0.25">
      <c r="A13" s="24">
        <v>42459.724305555559</v>
      </c>
      <c r="B13" t="s">
        <v>137</v>
      </c>
      <c r="C13">
        <v>184.4</v>
      </c>
      <c r="D13">
        <v>4.66</v>
      </c>
      <c r="E13">
        <v>0.06</v>
      </c>
      <c r="F13">
        <v>883.4</v>
      </c>
    </row>
    <row r="14" spans="1:6" x14ac:dyDescent="0.25">
      <c r="A14" s="24">
        <v>42459.724305555559</v>
      </c>
      <c r="B14" t="s">
        <v>138</v>
      </c>
      <c r="C14">
        <v>369.9</v>
      </c>
      <c r="D14">
        <v>3.29</v>
      </c>
      <c r="E14">
        <v>0.03</v>
      </c>
      <c r="F14">
        <v>894.03</v>
      </c>
    </row>
    <row r="15" spans="1:6" x14ac:dyDescent="0.25">
      <c r="A15" s="24">
        <v>42459.724305555559</v>
      </c>
      <c r="B15" t="s">
        <v>139</v>
      </c>
      <c r="C15">
        <v>343.9</v>
      </c>
      <c r="D15">
        <v>3.41</v>
      </c>
      <c r="E15">
        <v>0.02</v>
      </c>
      <c r="F15">
        <v>904.75</v>
      </c>
    </row>
    <row r="16" spans="1:6" x14ac:dyDescent="0.25">
      <c r="A16" s="24">
        <v>42459.724305555559</v>
      </c>
      <c r="B16" t="s">
        <v>140</v>
      </c>
      <c r="C16">
        <v>414.2</v>
      </c>
      <c r="D16">
        <v>3.11</v>
      </c>
      <c r="E16">
        <v>0.02</v>
      </c>
      <c r="F16">
        <v>915.37</v>
      </c>
    </row>
    <row r="17" spans="1:6" x14ac:dyDescent="0.25">
      <c r="A17" s="24">
        <v>42459.724305555559</v>
      </c>
      <c r="B17" t="s">
        <v>141</v>
      </c>
      <c r="C17">
        <v>921.1</v>
      </c>
      <c r="D17">
        <v>2.08</v>
      </c>
      <c r="E17">
        <v>0.01</v>
      </c>
      <c r="F17">
        <v>926.01</v>
      </c>
    </row>
    <row r="18" spans="1:6" x14ac:dyDescent="0.25">
      <c r="A18" s="24">
        <v>42459.724305555559</v>
      </c>
      <c r="B18" t="s">
        <v>142</v>
      </c>
      <c r="C18">
        <v>838.7</v>
      </c>
      <c r="D18">
        <v>2.1800000000000002</v>
      </c>
      <c r="E18">
        <v>0.01</v>
      </c>
      <c r="F18">
        <v>936.64</v>
      </c>
    </row>
    <row r="19" spans="1:6" x14ac:dyDescent="0.25">
      <c r="A19" s="24">
        <v>42459.724305555559</v>
      </c>
      <c r="B19" t="s">
        <v>143</v>
      </c>
      <c r="C19">
        <v>865.4</v>
      </c>
      <c r="D19">
        <v>2.15</v>
      </c>
      <c r="E19">
        <v>0.01</v>
      </c>
      <c r="F19">
        <v>947.25</v>
      </c>
    </row>
    <row r="20" spans="1:6" x14ac:dyDescent="0.25">
      <c r="A20" s="24">
        <v>42460.505555555559</v>
      </c>
      <c r="B20" t="s">
        <v>126</v>
      </c>
      <c r="C20">
        <v>58.7</v>
      </c>
      <c r="D20">
        <v>8.25</v>
      </c>
      <c r="E20">
        <v>0.16</v>
      </c>
      <c r="F20">
        <v>766.3</v>
      </c>
    </row>
    <row r="21" spans="1:6" x14ac:dyDescent="0.25">
      <c r="A21" s="24">
        <v>42460.505555555559</v>
      </c>
      <c r="B21" t="s">
        <v>127</v>
      </c>
      <c r="C21">
        <v>62.2</v>
      </c>
      <c r="D21">
        <v>8.02</v>
      </c>
      <c r="E21">
        <v>0.1</v>
      </c>
      <c r="F21">
        <v>777.03</v>
      </c>
    </row>
    <row r="22" spans="1:6" x14ac:dyDescent="0.25">
      <c r="A22" s="24">
        <v>42460.505555555559</v>
      </c>
      <c r="B22" t="s">
        <v>128</v>
      </c>
      <c r="C22">
        <v>66.400000000000006</v>
      </c>
      <c r="D22">
        <v>7.76</v>
      </c>
      <c r="E22">
        <v>0.09</v>
      </c>
      <c r="F22">
        <v>787.65</v>
      </c>
    </row>
    <row r="23" spans="1:6" x14ac:dyDescent="0.25">
      <c r="A23" s="24">
        <v>42460.505555555559</v>
      </c>
      <c r="B23" t="s">
        <v>129</v>
      </c>
      <c r="C23">
        <v>67</v>
      </c>
      <c r="D23">
        <v>7.73</v>
      </c>
      <c r="E23">
        <v>0.09</v>
      </c>
      <c r="F23">
        <v>798.27</v>
      </c>
    </row>
    <row r="24" spans="1:6" x14ac:dyDescent="0.25">
      <c r="A24" s="24">
        <v>42460.505555555559</v>
      </c>
      <c r="B24" t="s">
        <v>130</v>
      </c>
      <c r="C24">
        <v>77.3</v>
      </c>
      <c r="D24">
        <v>7.19</v>
      </c>
      <c r="E24">
        <v>0.08</v>
      </c>
      <c r="F24">
        <v>808.9</v>
      </c>
    </row>
    <row r="25" spans="1:6" x14ac:dyDescent="0.25">
      <c r="A25" s="24">
        <v>42460.505555555559</v>
      </c>
      <c r="B25" t="s">
        <v>131</v>
      </c>
      <c r="C25">
        <v>69.400000000000006</v>
      </c>
      <c r="D25">
        <v>7.59</v>
      </c>
      <c r="E25">
        <v>0.09</v>
      </c>
      <c r="F25">
        <v>819.53</v>
      </c>
    </row>
    <row r="26" spans="1:6" x14ac:dyDescent="0.25">
      <c r="A26" s="24">
        <v>42460.505555555559</v>
      </c>
      <c r="B26" t="s">
        <v>132</v>
      </c>
      <c r="C26">
        <v>121.9</v>
      </c>
      <c r="D26">
        <v>5.73</v>
      </c>
      <c r="E26">
        <v>0.06</v>
      </c>
      <c r="F26">
        <v>830.16</v>
      </c>
    </row>
    <row r="27" spans="1:6" x14ac:dyDescent="0.25">
      <c r="A27" s="24">
        <v>42460.505555555559</v>
      </c>
      <c r="B27" t="s">
        <v>133</v>
      </c>
      <c r="C27">
        <v>127.6</v>
      </c>
      <c r="D27">
        <v>5.6</v>
      </c>
      <c r="E27">
        <v>0.06</v>
      </c>
      <c r="F27">
        <v>840.78</v>
      </c>
    </row>
    <row r="28" spans="1:6" x14ac:dyDescent="0.25">
      <c r="A28" s="24">
        <v>42460.505555555559</v>
      </c>
      <c r="B28" t="s">
        <v>134</v>
      </c>
      <c r="C28">
        <v>111.6</v>
      </c>
      <c r="D28">
        <v>5.99</v>
      </c>
      <c r="E28">
        <v>7.0000000000000007E-2</v>
      </c>
      <c r="F28">
        <v>851.42</v>
      </c>
    </row>
    <row r="29" spans="1:6" x14ac:dyDescent="0.25">
      <c r="A29" s="24">
        <v>42460.505555555559</v>
      </c>
      <c r="B29" t="s">
        <v>135</v>
      </c>
      <c r="C29">
        <v>197.1</v>
      </c>
      <c r="D29">
        <v>4.5</v>
      </c>
      <c r="E29">
        <v>0.04</v>
      </c>
      <c r="F29">
        <v>862.04</v>
      </c>
    </row>
    <row r="30" spans="1:6" x14ac:dyDescent="0.25">
      <c r="A30" s="24">
        <v>42460.505555555559</v>
      </c>
      <c r="B30" t="s">
        <v>136</v>
      </c>
      <c r="C30">
        <v>194.8</v>
      </c>
      <c r="D30">
        <v>4.53</v>
      </c>
      <c r="E30">
        <v>0.04</v>
      </c>
      <c r="F30">
        <v>872.67</v>
      </c>
    </row>
    <row r="31" spans="1:6" x14ac:dyDescent="0.25">
      <c r="A31" s="24">
        <v>42460.505555555559</v>
      </c>
      <c r="B31" t="s">
        <v>137</v>
      </c>
      <c r="C31">
        <v>190.7</v>
      </c>
      <c r="D31">
        <v>4.58</v>
      </c>
      <c r="E31">
        <v>0.04</v>
      </c>
      <c r="F31">
        <v>883.31</v>
      </c>
    </row>
    <row r="32" spans="1:6" x14ac:dyDescent="0.25">
      <c r="A32" s="24">
        <v>42460.505555555559</v>
      </c>
      <c r="B32" t="s">
        <v>138</v>
      </c>
      <c r="C32">
        <v>370.9</v>
      </c>
      <c r="D32">
        <v>3.28</v>
      </c>
      <c r="E32">
        <v>0.02</v>
      </c>
      <c r="F32">
        <v>893.95</v>
      </c>
    </row>
    <row r="33" spans="1:6" x14ac:dyDescent="0.25">
      <c r="A33" s="24">
        <v>42460.505555555559</v>
      </c>
      <c r="B33" t="s">
        <v>139</v>
      </c>
      <c r="C33">
        <v>346.6</v>
      </c>
      <c r="D33">
        <v>3.4</v>
      </c>
      <c r="E33">
        <v>0.02</v>
      </c>
      <c r="F33">
        <v>904.67</v>
      </c>
    </row>
    <row r="34" spans="1:6" x14ac:dyDescent="0.25">
      <c r="A34" s="24">
        <v>42460.505555555559</v>
      </c>
      <c r="B34" t="s">
        <v>140</v>
      </c>
      <c r="C34">
        <v>407.1</v>
      </c>
      <c r="D34">
        <v>3.13</v>
      </c>
      <c r="E34">
        <v>0.02</v>
      </c>
      <c r="F34">
        <v>915.31</v>
      </c>
    </row>
    <row r="35" spans="1:6" x14ac:dyDescent="0.25">
      <c r="A35" s="24">
        <v>42460.505555555559</v>
      </c>
      <c r="B35" t="s">
        <v>141</v>
      </c>
      <c r="C35">
        <v>920.1</v>
      </c>
      <c r="D35">
        <v>2.09</v>
      </c>
      <c r="E35">
        <v>0.01</v>
      </c>
      <c r="F35">
        <v>925.92</v>
      </c>
    </row>
    <row r="36" spans="1:6" x14ac:dyDescent="0.25">
      <c r="A36" s="24">
        <v>42460.505555555559</v>
      </c>
      <c r="B36" t="s">
        <v>142</v>
      </c>
      <c r="C36">
        <v>834.8</v>
      </c>
      <c r="D36">
        <v>2.19</v>
      </c>
      <c r="E36">
        <v>0.01</v>
      </c>
      <c r="F36">
        <v>936.55</v>
      </c>
    </row>
    <row r="37" spans="1:6" x14ac:dyDescent="0.25">
      <c r="A37" s="24">
        <v>42460.505555555559</v>
      </c>
      <c r="B37" t="s">
        <v>143</v>
      </c>
      <c r="C37">
        <v>872.6</v>
      </c>
      <c r="D37">
        <v>2.14</v>
      </c>
      <c r="E37">
        <v>0.01</v>
      </c>
      <c r="F37">
        <v>947.18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1.01</v>
      </c>
      <c r="D2">
        <v>8.2062499999999997E-2</v>
      </c>
      <c r="E2" s="1" t="s">
        <v>55</v>
      </c>
      <c r="F2" s="1">
        <f>'Calibration Data'!$B$28*'Count-&gt;Actual Activity'!C2+'Calibration Data'!$B$27</f>
        <v>0.21259241341950702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0.23297862380430584</v>
      </c>
    </row>
    <row r="3" spans="1:7" x14ac:dyDescent="0.25">
      <c r="A3" t="s">
        <v>127</v>
      </c>
      <c r="B3" s="21" t="s">
        <v>124</v>
      </c>
      <c r="C3">
        <v>1.05416666666667</v>
      </c>
      <c r="D3">
        <v>8.3858958333333303E-2</v>
      </c>
      <c r="E3" s="1" t="s">
        <v>55</v>
      </c>
      <c r="F3" s="1">
        <f>'Calibration Data'!$B$28*'Count-&gt;Actual Activity'!C3+'Calibration Data'!$B$27</f>
        <v>0.22226191926930161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0.23297862398025448</v>
      </c>
    </row>
    <row r="4" spans="1:7" x14ac:dyDescent="0.25">
      <c r="A4" t="s">
        <v>128</v>
      </c>
      <c r="B4" s="21" t="s">
        <v>124</v>
      </c>
      <c r="C4">
        <v>1.0791666666666699</v>
      </c>
      <c r="D4">
        <v>8.4822499999999995E-2</v>
      </c>
      <c r="E4" s="1" t="s">
        <v>55</v>
      </c>
      <c r="F4" s="1">
        <f>'Calibration Data'!$B$28*'Count-&gt;Actual Activity'!C4+'Calibration Data'!$B$27</f>
        <v>0.2277352244672981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0.23297862408592163</v>
      </c>
    </row>
    <row r="5" spans="1:7" x14ac:dyDescent="0.25">
      <c r="A5" t="s">
        <v>129</v>
      </c>
      <c r="B5" s="21" t="s">
        <v>124</v>
      </c>
      <c r="C5">
        <v>1.1083333333333301</v>
      </c>
      <c r="D5">
        <v>8.5951250000000007E-2</v>
      </c>
      <c r="E5" s="1" t="s">
        <v>55</v>
      </c>
      <c r="F5" s="1">
        <f>'Calibration Data'!$B$28*'Count-&gt;Actual Activity'!C5+'Calibration Data'!$B$27</f>
        <v>0.23412074719829262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0.23297862421474921</v>
      </c>
    </row>
    <row r="6" spans="1:7" x14ac:dyDescent="0.25">
      <c r="A6" t="s">
        <v>130</v>
      </c>
      <c r="B6" s="21" t="s">
        <v>124</v>
      </c>
      <c r="C6">
        <v>1.2916666666666701</v>
      </c>
      <c r="D6">
        <v>9.2741666666666694E-2</v>
      </c>
      <c r="E6" s="1" t="s">
        <v>55</v>
      </c>
      <c r="F6" s="1">
        <f>'Calibration Data'!$B$28*'Count-&gt;Actual Activity'!C6+'Calibration Data'!$B$27</f>
        <v>0.27425831865026856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0.23297862516136189</v>
      </c>
    </row>
    <row r="7" spans="1:7" x14ac:dyDescent="0.25">
      <c r="A7" t="s">
        <v>131</v>
      </c>
      <c r="B7" s="21" t="s">
        <v>124</v>
      </c>
      <c r="C7">
        <v>1.2</v>
      </c>
      <c r="D7">
        <v>8.9459999999999998E-2</v>
      </c>
      <c r="E7" s="1" t="s">
        <v>55</v>
      </c>
      <c r="F7" s="1">
        <f>'Calibration Data'!$B$28*'Count-&gt;Actual Activity'!C7+'Calibration Data'!$B$27</f>
        <v>0.25418953292428059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0.23297862465854116</v>
      </c>
    </row>
    <row r="8" spans="1:7" ht="15.75" customHeight="1" x14ac:dyDescent="0.25">
      <c r="A8" t="s">
        <v>132</v>
      </c>
      <c r="B8" s="21" t="s">
        <v>124</v>
      </c>
      <c r="C8">
        <v>2.0841666666666701</v>
      </c>
      <c r="D8">
        <v>0.117963833333333</v>
      </c>
      <c r="E8" s="1" t="s">
        <v>55</v>
      </c>
      <c r="F8" s="1">
        <f>'Calibration Data'!$B$28*'Count-&gt;Actual Activity'!C8+'Calibration Data'!$B$27</f>
        <v>0.44776209342675832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0.23297863196966007</v>
      </c>
    </row>
    <row r="9" spans="1:7" x14ac:dyDescent="0.25">
      <c r="A9" t="s">
        <v>133</v>
      </c>
      <c r="B9" s="21" t="s">
        <v>124</v>
      </c>
      <c r="C9">
        <v>2.0225</v>
      </c>
      <c r="D9">
        <v>0.11629375</v>
      </c>
      <c r="E9" s="1" t="s">
        <v>55</v>
      </c>
      <c r="F9" s="1">
        <f>'Calibration Data'!$B$28*'Count-&gt;Actual Activity'!C9+'Calibration Data'!$B$27</f>
        <v>0.43426127393836617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0.23297863128158758</v>
      </c>
    </row>
    <row r="10" spans="1:7" x14ac:dyDescent="0.25">
      <c r="A10" t="s">
        <v>134</v>
      </c>
      <c r="B10" s="21" t="s">
        <v>124</v>
      </c>
      <c r="C10">
        <v>1.9225000000000001</v>
      </c>
      <c r="D10">
        <v>0.113331375</v>
      </c>
      <c r="E10" s="1" t="s">
        <v>55</v>
      </c>
      <c r="F10" s="1">
        <f>'Calibration Data'!$B$28*'Count-&gt;Actual Activity'!C10+'Calibration Data'!$B$27</f>
        <v>0.41236805314638009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0.23297863022257909</v>
      </c>
    </row>
    <row r="11" spans="1:7" x14ac:dyDescent="0.25">
      <c r="A11" t="s">
        <v>135</v>
      </c>
      <c r="B11" s="21" t="s">
        <v>124</v>
      </c>
      <c r="C11">
        <v>3.2524999999999999</v>
      </c>
      <c r="D11">
        <v>0.147175625</v>
      </c>
      <c r="E11" s="1" t="s">
        <v>55</v>
      </c>
      <c r="F11" s="1">
        <f>'Calibration Data'!$B$28*'Count-&gt;Actual Activity'!C11+'Calibration Data'!$B$27</f>
        <v>0.70354788967979498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0.23297865005341636</v>
      </c>
    </row>
    <row r="12" spans="1:7" x14ac:dyDescent="0.25">
      <c r="A12" t="s">
        <v>136</v>
      </c>
      <c r="B12" s="21" t="s">
        <v>124</v>
      </c>
      <c r="C12">
        <v>3.2491666666666701</v>
      </c>
      <c r="D12">
        <v>0.14718724999999999</v>
      </c>
      <c r="E12" s="1" t="s">
        <v>55</v>
      </c>
      <c r="F12" s="1">
        <f>'Calibration Data'!$B$28*'Count-&gt;Actual Activity'!C12+'Calibration Data'!$B$27</f>
        <v>0.70281811565339625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0.23297864998818218</v>
      </c>
    </row>
    <row r="13" spans="1:7" x14ac:dyDescent="0.25">
      <c r="A13" t="s">
        <v>137</v>
      </c>
      <c r="B13" s="21" t="s">
        <v>124</v>
      </c>
      <c r="C13">
        <v>3.1258333333333299</v>
      </c>
      <c r="D13">
        <v>0.1444135</v>
      </c>
      <c r="E13" s="1" t="s">
        <v>55</v>
      </c>
      <c r="F13" s="1">
        <f>'Calibration Data'!$B$28*'Count-&gt;Actual Activity'!C13+'Calibration Data'!$B$27</f>
        <v>0.67581647667661193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0.23297864762938911</v>
      </c>
    </row>
    <row r="14" spans="1:7" x14ac:dyDescent="0.25">
      <c r="A14" t="s">
        <v>138</v>
      </c>
      <c r="B14" s="21" t="s">
        <v>124</v>
      </c>
      <c r="C14">
        <v>6.1733333333333302</v>
      </c>
      <c r="D14">
        <v>0.202794</v>
      </c>
      <c r="E14" s="1" t="s">
        <v>55</v>
      </c>
      <c r="F14" s="1">
        <f>'Calibration Data'!$B$28*'Count-&gt;Actual Activity'!C14+'Calibration Data'!$B$27</f>
        <v>1.3430123803123879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0.23297873721475645</v>
      </c>
    </row>
    <row r="15" spans="1:7" x14ac:dyDescent="0.25">
      <c r="A15" t="s">
        <v>139</v>
      </c>
      <c r="B15" s="21" t="s">
        <v>124</v>
      </c>
      <c r="C15">
        <v>5.75416666666667</v>
      </c>
      <c r="D15">
        <v>0.19592937499999999</v>
      </c>
      <c r="E15" s="1" t="s">
        <v>55</v>
      </c>
      <c r="F15" s="1">
        <f>'Calibration Data'!$B$28*'Count-&gt;Actual Activity'!C15+'Calibration Data'!$B$27</f>
        <v>1.2512432964926476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0.23297872102308537</v>
      </c>
    </row>
    <row r="16" spans="1:7" x14ac:dyDescent="0.25">
      <c r="A16" t="s">
        <v>140</v>
      </c>
      <c r="B16" s="21" t="s">
        <v>124</v>
      </c>
      <c r="C16">
        <v>6.8441666666666698</v>
      </c>
      <c r="D16">
        <v>0.21353800000000001</v>
      </c>
      <c r="E16" s="1" t="s">
        <v>55</v>
      </c>
      <c r="F16" s="1">
        <f>'Calibration Data'!$B$28*'Count-&gt;Actual Activity'!C16+'Calibration Data'!$B$27</f>
        <v>1.489879403125296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0.23297876569620088</v>
      </c>
    </row>
    <row r="17" spans="1:7" x14ac:dyDescent="0.25">
      <c r="A17" t="s">
        <v>141</v>
      </c>
      <c r="B17" s="21" t="s">
        <v>124</v>
      </c>
      <c r="C17">
        <v>15.3433333333333</v>
      </c>
      <c r="D17">
        <v>0.31990849999999998</v>
      </c>
      <c r="E17" s="1" t="s">
        <v>55</v>
      </c>
      <c r="F17" s="1">
        <f>'Calibration Data'!$B$28*'Count-&gt;Actual Activity'!C17+'Calibration Data'!$B$27</f>
        <v>3.3506207269375055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0.23297940029414399</v>
      </c>
    </row>
    <row r="18" spans="1:7" x14ac:dyDescent="0.25">
      <c r="A18" t="s">
        <v>142</v>
      </c>
      <c r="B18" s="21" t="s">
        <v>124</v>
      </c>
      <c r="C18">
        <v>13.945833333333301</v>
      </c>
      <c r="D18">
        <v>0.304716458333333</v>
      </c>
      <c r="E18" s="1" t="s">
        <v>55</v>
      </c>
      <c r="F18" s="1">
        <f>'Calibration Data'!$B$28*'Count-&gt;Actual Activity'!C18+'Calibration Data'!$B$27</f>
        <v>3.0446629663695002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0.23297926108912342</v>
      </c>
    </row>
    <row r="19" spans="1:7" x14ac:dyDescent="0.25">
      <c r="A19" t="s">
        <v>143</v>
      </c>
      <c r="B19" s="21" t="s">
        <v>124</v>
      </c>
      <c r="C19">
        <v>14.483333333333301</v>
      </c>
      <c r="D19">
        <v>0.31066749999999999</v>
      </c>
      <c r="E19" s="1" t="s">
        <v>55</v>
      </c>
      <c r="F19" s="1">
        <f>'Calibration Data'!$B$28*'Count-&gt;Actual Activity'!C19+'Calibration Data'!$B$27</f>
        <v>3.1623390281264254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0.23297931300589819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2" sqref="K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</row>
    <row r="2" spans="1:23" x14ac:dyDescent="0.25">
      <c r="A2" t="s">
        <v>126</v>
      </c>
      <c r="B2">
        <v>0</v>
      </c>
      <c r="C2">
        <v>0</v>
      </c>
      <c r="D2" s="1">
        <v>8.99</v>
      </c>
      <c r="E2" s="1">
        <v>2.9899999999999999E-2</v>
      </c>
      <c r="F2" s="1">
        <v>1E-4</v>
      </c>
      <c r="G2" s="1">
        <v>100</v>
      </c>
      <c r="H2" s="1">
        <v>5</v>
      </c>
      <c r="I2" s="1">
        <f>'Count-&gt;Actual Activity'!F2</f>
        <v>0.21259241341950702</v>
      </c>
      <c r="J2" s="1">
        <f>'Count-&gt;Actual Activity'!G2</f>
        <v>0.23297862380430584</v>
      </c>
      <c r="K2" s="1">
        <v>5</v>
      </c>
      <c r="L2" s="1">
        <v>0.01</v>
      </c>
      <c r="M2" s="1"/>
      <c r="N2" s="1"/>
      <c r="O2" s="1"/>
      <c r="P2" s="1"/>
      <c r="Q2">
        <f>I2/K2</f>
        <v>4.2518482683901404E-2</v>
      </c>
      <c r="R2">
        <f>SQRT((L2/K2)^2+(J2/I2)^2)*Q2</f>
        <v>4.6595802356815465E-2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-142.2022832237505</v>
      </c>
      <c r="W2" t="e">
        <f t="shared" ref="W2:W19" si="1">(S2-Q2*G2)/S2</f>
        <v>#DIV/0!</v>
      </c>
    </row>
    <row r="3" spans="1:23" x14ac:dyDescent="0.25">
      <c r="A3" t="s">
        <v>127</v>
      </c>
      <c r="B3">
        <v>0</v>
      </c>
      <c r="C3">
        <v>0</v>
      </c>
      <c r="D3" s="1">
        <v>9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0.22226191926930161</v>
      </c>
      <c r="J3" s="1">
        <f>'Count-&gt;Actual Activity'!G3</f>
        <v>0.23297862398025448</v>
      </c>
      <c r="K3" s="1">
        <v>5</v>
      </c>
      <c r="L3" s="1">
        <v>0.01</v>
      </c>
      <c r="M3" s="1"/>
      <c r="N3" s="1"/>
      <c r="O3" s="1"/>
      <c r="P3" s="1"/>
      <c r="Q3">
        <f t="shared" ref="Q3:Q19" si="2">I3/K3</f>
        <v>4.4452383853860321E-2</v>
      </c>
      <c r="R3">
        <f t="shared" ref="R3:R19" si="3">SQRT((L3/K3)^2+(J3/I3)^2)*Q3</f>
        <v>4.6595809611241143E-2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-150.17697247925784</v>
      </c>
      <c r="W3" t="e">
        <f t="shared" si="1"/>
        <v>#DIV/0!</v>
      </c>
    </row>
    <row r="4" spans="1:23" x14ac:dyDescent="0.25">
      <c r="A4" t="s">
        <v>128</v>
      </c>
      <c r="B4">
        <v>0</v>
      </c>
      <c r="C4">
        <v>0</v>
      </c>
      <c r="D4" s="1">
        <v>8.98</v>
      </c>
      <c r="E4" s="1">
        <v>2.98E-2</v>
      </c>
      <c r="F4" s="1">
        <v>1E-4</v>
      </c>
      <c r="G4" s="1">
        <v>100</v>
      </c>
      <c r="H4" s="1">
        <v>5</v>
      </c>
      <c r="I4" s="1">
        <f>'Count-&gt;Actual Activity'!F4</f>
        <v>0.2277352244672981</v>
      </c>
      <c r="J4" s="1">
        <f>'Count-&gt;Actual Activity'!G4</f>
        <v>0.23297862408592163</v>
      </c>
      <c r="K4" s="1">
        <v>5</v>
      </c>
      <c r="L4" s="1">
        <v>0.01</v>
      </c>
      <c r="M4" s="1"/>
      <c r="N4" s="1"/>
      <c r="O4" s="1"/>
      <c r="P4" s="1"/>
      <c r="Q4">
        <f t="shared" si="2"/>
        <v>4.5547044893459621E-2</v>
      </c>
      <c r="R4">
        <f t="shared" si="3"/>
        <v>4.6595813861032204E-2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-152.84243252838797</v>
      </c>
      <c r="W4" t="e">
        <f t="shared" si="1"/>
        <v>#DIV/0!</v>
      </c>
    </row>
    <row r="5" spans="1:23" x14ac:dyDescent="0.25">
      <c r="A5" t="s">
        <v>129</v>
      </c>
      <c r="B5">
        <v>1.5800000000000002E-2</v>
      </c>
      <c r="C5">
        <v>1E-4</v>
      </c>
      <c r="D5" s="1">
        <v>8.99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0.23412074719829262</v>
      </c>
      <c r="J5" s="1">
        <f>'Count-&gt;Actual Activity'!G5</f>
        <v>0.23297862421474921</v>
      </c>
      <c r="K5" s="1">
        <v>5</v>
      </c>
      <c r="L5" s="1">
        <v>0.01</v>
      </c>
      <c r="M5" s="1"/>
      <c r="N5" s="1"/>
      <c r="O5" s="1"/>
      <c r="P5" s="1"/>
      <c r="Q5">
        <f t="shared" si="2"/>
        <v>4.6824149439658527E-2</v>
      </c>
      <c r="R5">
        <f t="shared" si="3"/>
        <v>4.6595818950242479E-2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0"/>
        <v>175.35231442097751</v>
      </c>
      <c r="W5">
        <f t="shared" si="1"/>
        <v>0.53072868216365021</v>
      </c>
    </row>
    <row r="6" spans="1:23" x14ac:dyDescent="0.25">
      <c r="A6" t="s">
        <v>130</v>
      </c>
      <c r="B6">
        <v>1.5800000000000002E-2</v>
      </c>
      <c r="C6">
        <v>1E-4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0.27425831865026856</v>
      </c>
      <c r="J6" s="1">
        <f>'Count-&gt;Actual Activity'!G6</f>
        <v>0.23297862516136189</v>
      </c>
      <c r="K6" s="1">
        <v>5</v>
      </c>
      <c r="L6" s="1">
        <v>0.01</v>
      </c>
      <c r="M6" s="1"/>
      <c r="N6" s="1"/>
      <c r="O6" s="1"/>
      <c r="P6" s="1"/>
      <c r="Q6">
        <f t="shared" si="2"/>
        <v>5.4851663730053714E-2</v>
      </c>
      <c r="R6">
        <f t="shared" si="3"/>
        <v>4.6595854172911039E-2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0"/>
        <v>150.2638283101673</v>
      </c>
      <c r="W6">
        <f t="shared" si="1"/>
        <v>0.45027698672263744</v>
      </c>
    </row>
    <row r="7" spans="1:23" x14ac:dyDescent="0.25">
      <c r="A7" t="s">
        <v>131</v>
      </c>
      <c r="B7">
        <v>1.5800000000000002E-2</v>
      </c>
      <c r="C7">
        <v>1E-4</v>
      </c>
      <c r="D7" s="1">
        <v>8.99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0.25418953292428059</v>
      </c>
      <c r="J7" s="1">
        <f>'Count-&gt;Actual Activity'!G7</f>
        <v>0.23297862465854116</v>
      </c>
      <c r="K7" s="1">
        <v>5</v>
      </c>
      <c r="L7" s="1">
        <v>0.01</v>
      </c>
      <c r="M7" s="1"/>
      <c r="N7" s="1"/>
      <c r="O7" s="1"/>
      <c r="P7" s="1"/>
      <c r="Q7">
        <f t="shared" si="2"/>
        <v>5.0837906584856117E-2</v>
      </c>
      <c r="R7">
        <f t="shared" si="3"/>
        <v>4.6595835864188549E-2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0"/>
        <v>160.46767806536926</v>
      </c>
      <c r="W7">
        <f t="shared" si="1"/>
        <v>0.49050283444314391</v>
      </c>
    </row>
    <row r="8" spans="1:23" ht="15.75" customHeight="1" x14ac:dyDescent="0.25">
      <c r="A8" t="s">
        <v>132</v>
      </c>
      <c r="B8">
        <v>7.9200000000000007E-2</v>
      </c>
      <c r="C8">
        <v>1E-4</v>
      </c>
      <c r="D8" s="1">
        <v>8.99</v>
      </c>
      <c r="E8" s="1">
        <v>2.9899999999999999E-2</v>
      </c>
      <c r="F8" s="1">
        <v>1E-4</v>
      </c>
      <c r="G8" s="1">
        <v>100</v>
      </c>
      <c r="H8" s="1">
        <v>5</v>
      </c>
      <c r="I8" s="1">
        <f>'Count-&gt;Actual Activity'!F8</f>
        <v>0.44776209342675832</v>
      </c>
      <c r="J8" s="1">
        <f>'Count-&gt;Actual Activity'!G8</f>
        <v>0.23297863196966007</v>
      </c>
      <c r="K8" s="1">
        <v>5</v>
      </c>
      <c r="L8" s="1">
        <v>0.01</v>
      </c>
      <c r="M8" s="1"/>
      <c r="N8" s="1"/>
      <c r="O8" s="1"/>
      <c r="P8" s="1"/>
      <c r="Q8">
        <f t="shared" si="2"/>
        <v>8.9552418685351659E-2</v>
      </c>
      <c r="R8">
        <f t="shared" si="3"/>
        <v>4.659607061460163E-2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0"/>
        <v>1373.2888568729325</v>
      </c>
      <c r="W8">
        <f t="shared" si="1"/>
        <v>0.82095452941289948</v>
      </c>
    </row>
    <row r="9" spans="1:23" x14ac:dyDescent="0.25">
      <c r="A9" t="s">
        <v>133</v>
      </c>
      <c r="B9">
        <v>7.9200000000000007E-2</v>
      </c>
      <c r="C9">
        <v>1E-4</v>
      </c>
      <c r="D9" s="1">
        <v>9.02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0.43426127393836617</v>
      </c>
      <c r="J9" s="1">
        <f>'Count-&gt;Actual Activity'!G9</f>
        <v>0.23297863128158758</v>
      </c>
      <c r="K9" s="1">
        <v>5</v>
      </c>
      <c r="L9" s="1">
        <v>0.01</v>
      </c>
      <c r="M9" s="1"/>
      <c r="N9" s="1"/>
      <c r="O9" s="1"/>
      <c r="P9" s="1"/>
      <c r="Q9">
        <f t="shared" si="2"/>
        <v>8.6852254787673236E-2</v>
      </c>
      <c r="R9">
        <f t="shared" si="3"/>
        <v>4.6596050032275529E-2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0"/>
        <v>1382.3195053601514</v>
      </c>
      <c r="W9">
        <f t="shared" si="1"/>
        <v>0.82635306719467372</v>
      </c>
    </row>
    <row r="10" spans="1:23" x14ac:dyDescent="0.25">
      <c r="A10" t="s">
        <v>134</v>
      </c>
      <c r="B10">
        <v>7.9200000000000007E-2</v>
      </c>
      <c r="C10">
        <v>1E-4</v>
      </c>
      <c r="D10" s="1">
        <v>9</v>
      </c>
      <c r="E10" s="1">
        <v>3.0300000000000001E-2</v>
      </c>
      <c r="F10" s="1">
        <v>1E-4</v>
      </c>
      <c r="G10" s="1">
        <v>100</v>
      </c>
      <c r="H10" s="1">
        <v>5</v>
      </c>
      <c r="I10" s="1">
        <f>'Count-&gt;Actual Activity'!F10</f>
        <v>0.41236805314638009</v>
      </c>
      <c r="J10" s="1">
        <f>'Count-&gt;Actual Activity'!G10</f>
        <v>0.23297863022257909</v>
      </c>
      <c r="K10" s="1">
        <v>5</v>
      </c>
      <c r="L10" s="1">
        <v>0.01</v>
      </c>
      <c r="M10" s="1"/>
      <c r="N10" s="1"/>
      <c r="O10" s="1"/>
      <c r="P10" s="1"/>
      <c r="Q10">
        <f t="shared" si="2"/>
        <v>8.2473610629276023E-2</v>
      </c>
      <c r="R10">
        <f t="shared" si="3"/>
        <v>4.6596017997264219E-2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0"/>
        <v>1378.5220338649585</v>
      </c>
      <c r="W10">
        <f t="shared" si="1"/>
        <v>0.83510745278673948</v>
      </c>
    </row>
    <row r="11" spans="1:23" x14ac:dyDescent="0.25">
      <c r="A11" t="s">
        <v>135</v>
      </c>
      <c r="B11">
        <v>0.158</v>
      </c>
      <c r="C11">
        <v>1E-3</v>
      </c>
      <c r="D11" s="1">
        <v>8.99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0.70354788967979498</v>
      </c>
      <c r="J11" s="1">
        <f>'Count-&gt;Actual Activity'!G11</f>
        <v>0.23297865005341636</v>
      </c>
      <c r="K11" s="1">
        <v>5</v>
      </c>
      <c r="L11" s="1">
        <v>0.01</v>
      </c>
      <c r="M11" s="1"/>
      <c r="N11" s="1"/>
      <c r="O11" s="1"/>
      <c r="P11" s="1"/>
      <c r="Q11">
        <f t="shared" si="2"/>
        <v>0.14070957793595901</v>
      </c>
      <c r="R11">
        <f t="shared" si="3"/>
        <v>4.659657983124707E-2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0"/>
        <v>2819.3944276709813</v>
      </c>
      <c r="W11">
        <f t="shared" si="1"/>
        <v>0.85898095350285653</v>
      </c>
    </row>
    <row r="12" spans="1:23" x14ac:dyDescent="0.25">
      <c r="A12" t="s">
        <v>136</v>
      </c>
      <c r="B12">
        <v>0.158</v>
      </c>
      <c r="C12">
        <v>1E-3</v>
      </c>
      <c r="D12" s="1">
        <v>9.01</v>
      </c>
      <c r="E12" s="1">
        <v>3.0099999999999998E-2</v>
      </c>
      <c r="F12" s="1">
        <v>1E-4</v>
      </c>
      <c r="G12" s="1">
        <v>100</v>
      </c>
      <c r="H12" s="1">
        <v>5</v>
      </c>
      <c r="I12" s="1">
        <f>'Count-&gt;Actual Activity'!F12</f>
        <v>0.70281811565339625</v>
      </c>
      <c r="J12" s="1">
        <f>'Count-&gt;Actual Activity'!G12</f>
        <v>0.23297864998818218</v>
      </c>
      <c r="K12" s="1">
        <v>5</v>
      </c>
      <c r="L12" s="1">
        <v>0.01</v>
      </c>
      <c r="M12" s="1"/>
      <c r="N12" s="1"/>
      <c r="O12" s="1"/>
      <c r="P12" s="1"/>
      <c r="Q12">
        <f t="shared" si="2"/>
        <v>0.14056362313067924</v>
      </c>
      <c r="R12">
        <f t="shared" si="3"/>
        <v>4.6596578056132258E-2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0"/>
        <v>2847.9796040440469</v>
      </c>
      <c r="W12">
        <f t="shared" si="1"/>
        <v>0.8591272293127491</v>
      </c>
    </row>
    <row r="13" spans="1:23" x14ac:dyDescent="0.25">
      <c r="A13" t="s">
        <v>137</v>
      </c>
      <c r="B13">
        <v>0.158</v>
      </c>
      <c r="C13">
        <v>1E-3</v>
      </c>
      <c r="D13" s="1">
        <v>8.99</v>
      </c>
      <c r="E13" s="1">
        <v>3.09E-2</v>
      </c>
      <c r="F13" s="1">
        <v>1E-4</v>
      </c>
      <c r="G13" s="1">
        <v>100</v>
      </c>
      <c r="H13" s="1">
        <v>5</v>
      </c>
      <c r="I13" s="1">
        <f>'Count-&gt;Actual Activity'!F13</f>
        <v>0.67581647667661193</v>
      </c>
      <c r="J13" s="1">
        <f>'Count-&gt;Actual Activity'!G13</f>
        <v>0.23297864762938911</v>
      </c>
      <c r="K13" s="1">
        <v>5</v>
      </c>
      <c r="L13" s="1">
        <v>0.01</v>
      </c>
      <c r="M13" s="1"/>
      <c r="N13" s="1"/>
      <c r="O13" s="1"/>
      <c r="P13" s="1"/>
      <c r="Q13">
        <f t="shared" si="2"/>
        <v>0.1351632953353224</v>
      </c>
      <c r="R13">
        <f t="shared" si="3"/>
        <v>4.6596513673389628E-2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0"/>
        <v>2791.722293244708</v>
      </c>
      <c r="W13">
        <f t="shared" si="1"/>
        <v>0.86453943427878088</v>
      </c>
    </row>
    <row r="14" spans="1:23" x14ac:dyDescent="0.25">
      <c r="A14" t="s">
        <v>138</v>
      </c>
      <c r="B14">
        <v>0.39600000000000002</v>
      </c>
      <c r="C14">
        <v>1E-3</v>
      </c>
      <c r="D14" s="1">
        <v>8.99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1.3430123803123879</v>
      </c>
      <c r="J14" s="1">
        <f>'Count-&gt;Actual Activity'!G14</f>
        <v>0.23297873721475645</v>
      </c>
      <c r="K14" s="1">
        <v>5</v>
      </c>
      <c r="L14" s="1">
        <v>0.01</v>
      </c>
      <c r="M14" s="1"/>
      <c r="N14" s="1"/>
      <c r="O14" s="1"/>
      <c r="P14" s="1"/>
      <c r="Q14">
        <f t="shared" si="2"/>
        <v>0.26860247606247756</v>
      </c>
      <c r="R14">
        <f t="shared" si="3"/>
        <v>4.6598844072872542E-2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0"/>
        <v>7670.8813003069235</v>
      </c>
      <c r="W14">
        <f t="shared" si="1"/>
        <v>0.89259462238213505</v>
      </c>
    </row>
    <row r="15" spans="1:23" x14ac:dyDescent="0.25">
      <c r="A15" t="s">
        <v>139</v>
      </c>
      <c r="B15">
        <v>0.39600000000000002</v>
      </c>
      <c r="C15">
        <v>1E-3</v>
      </c>
      <c r="D15" s="1">
        <v>8.99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1.2512432964926476</v>
      </c>
      <c r="J15" s="1">
        <f>'Count-&gt;Actual Activity'!G15</f>
        <v>0.23297872102308537</v>
      </c>
      <c r="K15" s="1">
        <v>5</v>
      </c>
      <c r="L15" s="1">
        <v>0.01</v>
      </c>
      <c r="M15" s="1"/>
      <c r="N15" s="1"/>
      <c r="O15" s="1"/>
      <c r="P15" s="1"/>
      <c r="Q15">
        <f t="shared" si="2"/>
        <v>0.25024865929852952</v>
      </c>
      <c r="R15">
        <f t="shared" si="3"/>
        <v>4.6598432114697032E-2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0"/>
        <v>7577.7113641523993</v>
      </c>
      <c r="W15">
        <f t="shared" si="1"/>
        <v>0.89993371563681679</v>
      </c>
    </row>
    <row r="16" spans="1:23" x14ac:dyDescent="0.25">
      <c r="A16" t="s">
        <v>140</v>
      </c>
      <c r="B16">
        <v>0.39600000000000002</v>
      </c>
      <c r="C16">
        <v>1E-3</v>
      </c>
      <c r="D16" s="1">
        <v>8.99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1.489879403125296</v>
      </c>
      <c r="J16" s="1">
        <f>'Count-&gt;Actual Activity'!G16</f>
        <v>0.23297876569620088</v>
      </c>
      <c r="K16" s="1">
        <v>5</v>
      </c>
      <c r="L16" s="1">
        <v>0.01</v>
      </c>
      <c r="M16" s="1"/>
      <c r="N16" s="1"/>
      <c r="O16" s="1"/>
      <c r="P16" s="1"/>
      <c r="Q16">
        <f t="shared" si="2"/>
        <v>0.2979758806250592</v>
      </c>
      <c r="R16">
        <f t="shared" si="3"/>
        <v>4.6599564044256331E-2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0"/>
        <v>7270.1420918374024</v>
      </c>
      <c r="W16">
        <f t="shared" si="1"/>
        <v>0.88084915504611327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8.99</v>
      </c>
      <c r="E17" s="1">
        <v>2.9899999999999999E-2</v>
      </c>
      <c r="F17" s="1">
        <v>1E-4</v>
      </c>
      <c r="G17" s="1">
        <v>100</v>
      </c>
      <c r="H17" s="1">
        <v>5</v>
      </c>
      <c r="I17" s="1">
        <f>'Count-&gt;Actual Activity'!F17</f>
        <v>3.3506207269375055</v>
      </c>
      <c r="J17" s="1">
        <f>'Count-&gt;Actual Activity'!G17</f>
        <v>0.23297940029414399</v>
      </c>
      <c r="K17" s="1">
        <v>5</v>
      </c>
      <c r="L17" s="1">
        <v>0.01</v>
      </c>
      <c r="Q17">
        <f t="shared" si="2"/>
        <v>0.67012414538750109</v>
      </c>
      <c r="R17">
        <f t="shared" si="3"/>
        <v>4.6615151012709209E-2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0"/>
        <v>14486.734861257804</v>
      </c>
      <c r="W17">
        <f t="shared" si="1"/>
        <v>0.86601959531182426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8.99</v>
      </c>
      <c r="E18" s="1">
        <v>2.9700000000000001E-2</v>
      </c>
      <c r="F18" s="1">
        <v>1E-4</v>
      </c>
      <c r="G18" s="1">
        <v>100</v>
      </c>
      <c r="H18" s="1">
        <v>5</v>
      </c>
      <c r="I18" s="1">
        <f>'Count-&gt;Actual Activity'!F18</f>
        <v>3.0446629663695002</v>
      </c>
      <c r="J18" s="1">
        <f>'Count-&gt;Actual Activity'!G18</f>
        <v>0.23297926108912342</v>
      </c>
      <c r="K18" s="1">
        <v>5</v>
      </c>
      <c r="L18" s="1">
        <v>0.01</v>
      </c>
      <c r="Q18">
        <f t="shared" si="2"/>
        <v>0.60893259327390004</v>
      </c>
      <c r="R18">
        <f t="shared" si="3"/>
        <v>4.6611765033282772E-2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0"/>
        <v>14790.32079336594</v>
      </c>
      <c r="W18">
        <f t="shared" si="1"/>
        <v>0.87825384917673621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8.99</v>
      </c>
      <c r="E19" s="1">
        <v>2.9700000000000001E-2</v>
      </c>
      <c r="F19" s="1">
        <v>1E-4</v>
      </c>
      <c r="G19" s="1">
        <v>100</v>
      </c>
      <c r="H19" s="1">
        <v>5</v>
      </c>
      <c r="I19" s="1">
        <f>'Count-&gt;Actual Activity'!F19</f>
        <v>3.1623390281264254</v>
      </c>
      <c r="J19" s="1">
        <f>'Count-&gt;Actual Activity'!G19</f>
        <v>0.23297931300589819</v>
      </c>
      <c r="K19" s="1">
        <v>5</v>
      </c>
      <c r="L19" s="1">
        <v>0.01</v>
      </c>
      <c r="Q19">
        <f t="shared" si="2"/>
        <v>0.63246780562528504</v>
      </c>
      <c r="R19">
        <f t="shared" si="3"/>
        <v>4.6613029011732553E-2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0"/>
        <v>14711.077654135688</v>
      </c>
      <c r="W19">
        <f t="shared" si="1"/>
        <v>0.8735483669210008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>
        <f>AVERAGE('Bottle Results'!Q2:Q4)</f>
        <v>4.4172637143740451E-2</v>
      </c>
      <c r="C2">
        <f>_xlfn.STDEV.S('Bottle Results'!Q2:Q4)</f>
        <v>1.5335386955203333E-3</v>
      </c>
      <c r="D2">
        <f>AVERAGE('Bottle Results'!U2:U4)</f>
        <v>-148.40722941046542</v>
      </c>
      <c r="E2">
        <f>_xlfn.STDEV.S('Bottle Results'!U2:U4)</f>
        <v>5.536441745688145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8.99</v>
      </c>
      <c r="J2">
        <f>_xlfn.STDEV.S('Bottle Results'!D2:D4)</f>
        <v>9.9999999999997868E-3</v>
      </c>
    </row>
    <row r="3" spans="1:10" x14ac:dyDescent="0.25">
      <c r="A3">
        <v>10</v>
      </c>
      <c r="B3">
        <f>AVERAGE('Bottle Results'!Q5:Q7)</f>
        <v>5.0837906584856124E-2</v>
      </c>
      <c r="C3">
        <f>_xlfn.STDEV.S('Bottle Results'!Q5:Q7)</f>
        <v>4.0137571451975933E-3</v>
      </c>
      <c r="D3">
        <f>AVERAGE('Bottle Results'!U5:U7)</f>
        <v>162.02794026550467</v>
      </c>
      <c r="E3">
        <f>_xlfn.STDEV.S('Bottle Results'!U5:U7)</f>
        <v>12.616808131732755</v>
      </c>
      <c r="F3">
        <f>AVERAGE('Bottle Results'!S5:S7)</f>
        <v>9.9780548394793733</v>
      </c>
      <c r="G3">
        <f>AVERAGE('Bottle Results'!W5:W7)</f>
        <v>0.49050283444314385</v>
      </c>
      <c r="H3">
        <f>_xlfn.STDEV.S('Bottle Results'!W5:W7)</f>
        <v>4.0225847720506386E-2</v>
      </c>
      <c r="I3">
        <f>AVERAGE('Bottle Results'!D5:D7)</f>
        <v>8.9933333333333341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8.6292761367433649E-2</v>
      </c>
      <c r="C4">
        <f>_xlfn.STDEV.S('Bottle Results'!Q8:Q10)</f>
        <v>3.5724159247152174E-3</v>
      </c>
      <c r="D4">
        <f>AVERAGE('Bottle Results'!U8:U10)</f>
        <v>1378.0434653660141</v>
      </c>
      <c r="E4">
        <f>_xlfn.STDEV.S('Bottle Results'!U8:U10)</f>
        <v>4.5343052258382404</v>
      </c>
      <c r="F4">
        <f>AVERAGE('Bottle Results'!S8:S10)</f>
        <v>50.016578689035846</v>
      </c>
      <c r="G4">
        <f>AVERAGE('Bottle Results'!W8:W10)</f>
        <v>0.8274716831314376</v>
      </c>
      <c r="H4">
        <f>_xlfn.STDEV.S('Bottle Results'!W8:W10)</f>
        <v>7.142463595772342E-3</v>
      </c>
      <c r="I4">
        <f>AVERAGE('Bottle Results'!D8:D10)</f>
        <v>9.0033333333333321</v>
      </c>
      <c r="J4">
        <f>_xlfn.STDEV.S('Bottle Results'!D8:D10)</f>
        <v>1.527525231651914E-2</v>
      </c>
    </row>
    <row r="5" spans="1:10" x14ac:dyDescent="0.25">
      <c r="A5">
        <v>100</v>
      </c>
      <c r="B5">
        <f>AVERAGE('Bottle Results'!Q11:Q13)</f>
        <v>0.1388121654673202</v>
      </c>
      <c r="C5">
        <f>_xlfn.STDEV.S('Bottle Results'!Q11:Q13)</f>
        <v>3.1608567875554558E-3</v>
      </c>
      <c r="D5">
        <f>AVERAGE('Bottle Results'!U11:U13)</f>
        <v>2819.6987749865784</v>
      </c>
      <c r="E5">
        <f>_xlfn.STDEV.S('Bottle Results'!U11:U13)</f>
        <v>28.129890242582498</v>
      </c>
      <c r="F5">
        <f>AVERAGE('Bottle Results'!S11:S13)</f>
        <v>99.780548394793712</v>
      </c>
      <c r="G5">
        <f>AVERAGE('Bottle Results'!W11:W13)</f>
        <v>0.86088253903146228</v>
      </c>
      <c r="H5">
        <f>_xlfn.STDEV.S('Bottle Results'!W11:W13)</f>
        <v>3.1678085943656039E-3</v>
      </c>
      <c r="I5">
        <f>AVERAGE('Bottle Results'!D11:D13)</f>
        <v>8.9966666666666679</v>
      </c>
      <c r="J5">
        <f>_xlfn.STDEV.S('Bottle Results'!D3:D11)</f>
        <v>1.130388330520854E-2</v>
      </c>
    </row>
    <row r="6" spans="1:10" x14ac:dyDescent="0.25">
      <c r="A6">
        <v>250</v>
      </c>
      <c r="B6">
        <f>AVERAGE('Bottle Results'!Q14:Q16)</f>
        <v>0.27227567199535541</v>
      </c>
      <c r="C6">
        <f>_xlfn.STDEV.S('Bottle Results'!Q14:Q16)</f>
        <v>2.4074700209117249E-2</v>
      </c>
      <c r="D6">
        <f>AVERAGE('Bottle Results'!U14:U16)</f>
        <v>7506.2449187655757</v>
      </c>
      <c r="E6">
        <f>_xlfn.STDEV.S('Bottle Results'!U14:U16)</f>
        <v>209.71067667948029</v>
      </c>
      <c r="F6">
        <f>AVERAGE('Bottle Results'!S14:S16)</f>
        <v>250.08289344517922</v>
      </c>
      <c r="G6">
        <f>AVERAGE('Bottle Results'!W14:W16)</f>
        <v>0.89112583102168841</v>
      </c>
      <c r="H6">
        <f>_xlfn.STDEV.S('Bottle Results'!W14:W16)</f>
        <v>9.6266881262691024E-3</v>
      </c>
      <c r="I6">
        <f>AVERAGE('Bottle Results'!D14:D16)</f>
        <v>8.99</v>
      </c>
      <c r="J6">
        <f>_xlfn.STDEV.S('Bottle Results'!D14:D16)</f>
        <v>0</v>
      </c>
    </row>
    <row r="7" spans="1:10" x14ac:dyDescent="0.25">
      <c r="A7">
        <v>500</v>
      </c>
      <c r="B7">
        <f>AVERAGE('Bottle Results'!Q17:Q19)</f>
        <v>0.63717484809556202</v>
      </c>
      <c r="C7">
        <f>_xlfn.STDEV.S('Bottle Results'!Q17:Q19)</f>
        <v>3.0866141630120084E-2</v>
      </c>
      <c r="D7">
        <f>AVERAGE('Bottle Results'!U17:U19)</f>
        <v>14662.711102919811</v>
      </c>
      <c r="E7">
        <f>_xlfn.STDEV.S('Bottle Results'!U17:U19)</f>
        <v>157.46617732351254</v>
      </c>
      <c r="F7">
        <f>AVERAGE('Bottle Results'!S17:S19)</f>
        <v>500.16578689035845</v>
      </c>
      <c r="G7">
        <f>AVERAGE('Bottle Results'!W17:W19)</f>
        <v>0.87260727046985365</v>
      </c>
      <c r="H7">
        <f>_xlfn.STDEV.S('Bottle Results'!W17:W19)</f>
        <v>6.1711821238357081E-3</v>
      </c>
      <c r="I7">
        <f>AVERAGE('Bottle Results'!D17:D19)</f>
        <v>8.99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2016-04-07T16:09:25Z</dcterms:modified>
</cp:coreProperties>
</file>