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PYR\"/>
    </mc:Choice>
  </mc:AlternateContent>
  <bookViews>
    <workbookView xWindow="0" yWindow="0" windowWidth="7470" windowHeight="12285" activeTab="2"/>
  </bookViews>
  <sheets>
    <sheet name="Parameters" sheetId="1" r:id="rId1"/>
    <sheet name="Scintillation Counter Results" sheetId="3" r:id="rId2"/>
    <sheet name="Count-&gt;Actual Activity" sheetId="2" r:id="rId3"/>
    <sheet name="Bottle Results" sheetId="5" r:id="rId4"/>
    <sheet name="Gamma Counter Cal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R2" i="5"/>
  <c r="U3" i="5" l="1"/>
  <c r="U2" i="5"/>
  <c r="S3" i="5"/>
  <c r="S2" i="5"/>
  <c r="Q3" i="5"/>
  <c r="Q2" i="5"/>
  <c r="F3" i="2"/>
  <c r="F2" i="2"/>
  <c r="D2" i="2"/>
  <c r="D3" i="2"/>
  <c r="O43" i="7" l="1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J8" i="7" l="1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N6" i="7" l="1"/>
  <c r="J9" i="7"/>
  <c r="N5" i="7"/>
  <c r="N3" i="7"/>
  <c r="N7" i="7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<sst xmlns="http://schemas.openxmlformats.org/spreadsheetml/2006/main" count="210" uniqueCount="111">
  <si>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</si>
  <si>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</si>
  <si>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</si>
  <si>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</si>
  <si>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</si>
  <si>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</si>
  <si>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</si>
  <si>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</si>
  <si>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</si>
  <si>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</si>
  <si>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</si>
  <si>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</si>
  <si>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</si>
  <si>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</si>
  <si>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</si>
  <si>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</si>
  <si>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</si>
  <si>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</si>
  <si>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</si>
  <si>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</si>
  <si>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</si>
  <si>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</si>
  <si>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</si>
  <si>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</si>
  <si>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</si>
  <si>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</si>
  <si>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</si>
  <si>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</si>
  <si>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</si>
  <si>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</si>
  <si>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</si>
  <si>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</si>
  <si>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</si>
  <si>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</si>
  <si>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</si>
  <si>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</si>
  <si>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</si>
  <si>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</si>
  <si>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</si>
  <si>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</si>
  <si>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</si>
  <si>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</si>
  <si>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</si>
  <si>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</si>
  <si>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</si>
  <si>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</si>
  <si>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</si>
  <si>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</si>
  <si>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</si>
  <si>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</si>
  <si>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</si>
  <si>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</si>
  <si>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</si>
  <si>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</si>
  <si>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</si>
  <si>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</si>
  <si>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</si>
  <si>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</si>
  <si>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</si>
  <si>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</si>
  <si>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</si>
  <si>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</si>
  <si>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</si>
  <si>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</si>
  <si>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</si>
  <si>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</si>
  <si>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</si>
  <si>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</si>
  <si>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</si>
  <si>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</si>
  <si>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</si>
  <si>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</si>
  <si>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</si>
  <si>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</si>
  <si>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</si>
  <si>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</si>
  <si>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</si>
  <si>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</si>
  <si>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</si>
  <si>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</si>
  <si>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</si>
  <si>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</si>
  <si>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</si>
  <si>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</si>
  <si>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</si>
  <si>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</si>
  <si>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</si>
  <si>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</si>
  <si>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</si>
  <si>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</si>
  <si>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</si>
  <si>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</si>
  <si>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</si>
  <si>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</si>
  <si>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</si>
  <si>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</si>
  <si>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</si>
  <si>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</si>
  <si>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</si>
  <si>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</si>
  <si>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</si>
  <si>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500_A</t>
  </si>
  <si>
    <t>500_B</t>
  </si>
  <si>
    <t>Calibration Method</t>
  </si>
  <si>
    <t>Activity (Bq)</t>
  </si>
  <si>
    <t>Activity Error (Bq)</t>
  </si>
  <si>
    <t>Phase</t>
  </si>
  <si>
    <t>Liquid</t>
  </si>
  <si>
    <t>Gamma Counter</t>
  </si>
  <si>
    <t>Ra_Stock_5</t>
  </si>
  <si>
    <t>Pyrite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</si>
</sst>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1" fontId="4" fillId="0" borderId="0" xfId="0" applyNumberFormat="1" applyFont="1"/>
    <xf numFmtId="0" fontId="5" fillId="0" borderId="0" xfId="0" applyFont="1" applyFill="1" applyAlignment="1">
      <alignment horizontal="center" vertical="top"/>
    </xf>
    <xf numFmtId="0" fontId="3" fillId="0" borderId="0" xfId="0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/>
    <xf numFmtId="0" fontId="8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8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XFD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110</v>
      </c>
    </row>
    <row r="5" spans="1:5" x14ac:dyDescent="0.25">
      <c r="A5" t="s">
        <v>22</v>
      </c>
      <c r="B5" t="s">
        <v>109</v>
      </c>
    </row>
    <row r="6" spans="1:5" x14ac:dyDescent="0.25">
      <c r="A6" t="s">
        <v>6</v>
      </c>
      <c r="B6">
        <v>1438.3389999999999</v>
      </c>
      <c r="C6">
        <v>7.1916955637278202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J11" sqref="J11"/>
    </sheetView>
  </sheetViews>
  <sheetFormatPr defaultRowHeight="15" x14ac:dyDescent="0.25"/>
  <cols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1" sqref="F1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106</v>
      </c>
      <c r="C1" t="s">
        <v>23</v>
      </c>
      <c r="D1" t="s">
        <v>21</v>
      </c>
      <c r="E1" t="s">
        <v>103</v>
      </c>
      <c r="F1" t="s">
        <v>104</v>
      </c>
      <c r="G1" t="s">
        <v>105</v>
      </c>
    </row>
    <row r="2" spans="1:7" x14ac:dyDescent="0.25">
      <c r="A2" s="21" t="s">
        <v>101</v>
      </c>
      <c r="B2" s="21" t="s">
        <v>107</v>
      </c>
      <c r="C2" s="23">
        <v>4.2000000000000003E-2</v>
      </c>
      <c r="D2" s="23">
        <f>0.029*C2</f>
        <v>1.2180000000000001E-3</v>
      </c>
      <c r="E2" s="1" t="s">
        <v>108</v>
      </c>
      <c r="F2" s="23">
        <f>'Gamma Counter Cal'!$B$61*'Count-&gt;Actual Activity'!C2+'Gamma Counter Cal'!$B$60</f>
        <v>27.021604118867849</v>
      </c>
    </row>
    <row r="3" spans="1:7" x14ac:dyDescent="0.25">
      <c r="A3" s="21" t="s">
        <v>102</v>
      </c>
      <c r="B3" s="21" t="s">
        <v>107</v>
      </c>
      <c r="C3" s="23">
        <v>4.1000000000000002E-2</v>
      </c>
      <c r="D3" s="23">
        <f>0.029*C3</f>
        <v>1.1890000000000002E-3</v>
      </c>
      <c r="E3" s="1" t="s">
        <v>108</v>
      </c>
      <c r="F3" s="23">
        <f>'Gamma Counter Cal'!$B$61*'Count-&gt;Actual Activity'!C3+'Gamma Counter Cal'!$B$60</f>
        <v>26.2620145017383</v>
      </c>
    </row>
    <row r="4" spans="1:7" x14ac:dyDescent="0.25">
      <c r="A4" s="21"/>
      <c r="B4" s="21"/>
      <c r="E4" s="1"/>
      <c r="F4" s="1"/>
    </row>
    <row r="5" spans="1:7" x14ac:dyDescent="0.25">
      <c r="A5" s="21"/>
      <c r="B5" s="21"/>
      <c r="E5" s="1"/>
      <c r="F5" s="1"/>
    </row>
    <row r="6" spans="1:7" x14ac:dyDescent="0.25">
      <c r="A6" s="21"/>
      <c r="B6" s="21"/>
      <c r="E6" s="1"/>
      <c r="F6" s="1"/>
    </row>
    <row r="7" spans="1:7" x14ac:dyDescent="0.25">
      <c r="A7" s="21"/>
      <c r="B7" s="21"/>
      <c r="E7" s="1"/>
      <c r="F7" s="1"/>
    </row>
    <row r="8" spans="1:7" ht="15.75" customHeight="1" x14ac:dyDescent="0.25">
      <c r="A8" s="21"/>
      <c r="B8" s="21"/>
      <c r="E8" s="1"/>
      <c r="F8" s="1"/>
    </row>
    <row r="9" spans="1:7" x14ac:dyDescent="0.25">
      <c r="A9" s="21"/>
      <c r="B9" s="21"/>
      <c r="E9" s="1"/>
      <c r="F9" s="1"/>
    </row>
    <row r="10" spans="1:7" x14ac:dyDescent="0.25">
      <c r="A10" s="21"/>
      <c r="B10" s="21"/>
      <c r="E10" s="1"/>
      <c r="F10" s="1"/>
    </row>
    <row r="11" spans="1:7" x14ac:dyDescent="0.25">
      <c r="A11" s="21"/>
      <c r="B11" s="21"/>
      <c r="E11" s="1"/>
      <c r="F11" s="1"/>
    </row>
    <row r="12" spans="1:7" x14ac:dyDescent="0.25">
      <c r="A12" s="21"/>
      <c r="B12" s="21"/>
      <c r="E12" s="1"/>
      <c r="F12" s="1"/>
    </row>
    <row r="13" spans="1:7" x14ac:dyDescent="0.25">
      <c r="A13" s="21"/>
      <c r="B13" s="21"/>
      <c r="E13" s="1"/>
      <c r="F13" s="1"/>
    </row>
    <row r="14" spans="1:7" x14ac:dyDescent="0.25">
      <c r="A14" s="21"/>
      <c r="B14" s="21"/>
      <c r="E14" s="1"/>
      <c r="F14" s="1"/>
    </row>
    <row r="15" spans="1:7" x14ac:dyDescent="0.25">
      <c r="A15" s="21"/>
      <c r="B15" s="21"/>
      <c r="E15" s="1"/>
      <c r="F15" s="1"/>
    </row>
    <row r="16" spans="1:7" x14ac:dyDescent="0.25">
      <c r="A16" s="21"/>
      <c r="B16" s="21"/>
      <c r="E16" s="1"/>
      <c r="F16" s="1"/>
    </row>
    <row r="17" spans="1:2" x14ac:dyDescent="0.25">
      <c r="A17" s="21"/>
      <c r="B17" s="21"/>
    </row>
    <row r="18" spans="1:2" x14ac:dyDescent="0.25">
      <c r="A18" s="21"/>
      <c r="B18" s="21"/>
    </row>
    <row r="19" spans="1:2" x14ac:dyDescent="0.25">
      <c r="A19" s="21"/>
      <c r="B19" s="21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I3" sqref="I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2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</row>
    <row r="2" spans="1:22" x14ac:dyDescent="0.25">
      <c r="A2" s="21" t="s">
        <v>101</v>
      </c>
      <c r="B2">
        <v>0.34799999999999998</v>
      </c>
      <c r="C2">
        <v>2E-3</v>
      </c>
      <c r="D2" s="1">
        <v>8.1199999999999992</v>
      </c>
      <c r="E2" s="1">
        <v>3.1E-2</v>
      </c>
      <c r="F2" s="1">
        <v>1E-3</v>
      </c>
      <c r="G2" s="1">
        <v>100</v>
      </c>
      <c r="H2" s="1">
        <v>0.08</v>
      </c>
      <c r="I2" s="1">
        <v>27.021604118867849</v>
      </c>
      <c r="J2" s="1">
        <v>0.2</v>
      </c>
      <c r="K2" s="1">
        <v>10</v>
      </c>
      <c r="L2" s="1">
        <v>0.02</v>
      </c>
      <c r="M2" s="1"/>
      <c r="N2" s="1"/>
      <c r="O2" s="1"/>
      <c r="P2" s="1"/>
      <c r="Q2">
        <f>I2/K2</f>
        <v>2.7021604118867848</v>
      </c>
      <c r="R2">
        <f>SQRT((L2/K2)^2+(J2/I2)^2)*Q2</f>
        <v>2.0717303964712025E-2</v>
      </c>
      <c r="S2">
        <f>B2*Parameters!$B$6</f>
        <v>500.54197199999993</v>
      </c>
      <c r="U2">
        <f>(S2-Q2*G2)/E2</f>
        <v>7429.8687358490788</v>
      </c>
    </row>
    <row r="3" spans="1:22" x14ac:dyDescent="0.25">
      <c r="A3" s="21" t="s">
        <v>102</v>
      </c>
      <c r="B3">
        <v>0.34799999999999998</v>
      </c>
      <c r="C3">
        <v>2E-3</v>
      </c>
      <c r="D3" s="1">
        <v>8.6999999999999993</v>
      </c>
      <c r="E3" s="1">
        <v>3.5000000000000003E-2</v>
      </c>
      <c r="F3" s="1">
        <v>1E-3</v>
      </c>
      <c r="G3" s="1">
        <v>100</v>
      </c>
      <c r="H3" s="1">
        <v>0.08</v>
      </c>
      <c r="I3" s="1">
        <v>26.2620145017383</v>
      </c>
      <c r="J3" s="1">
        <v>0.2</v>
      </c>
      <c r="K3" s="1">
        <v>10</v>
      </c>
      <c r="L3" s="1">
        <v>0.02</v>
      </c>
      <c r="M3" s="1"/>
      <c r="N3" s="1"/>
      <c r="O3" s="1"/>
      <c r="P3" s="1"/>
      <c r="Q3">
        <f>I3/K3</f>
        <v>2.6262014501738298</v>
      </c>
      <c r="R3">
        <f>SQRT((L3/K3)^2+(J3/I3)^2)*Q3</f>
        <v>2.0678194704267114E-2</v>
      </c>
      <c r="S3">
        <f>B3*Parameters!$B$6</f>
        <v>500.54197199999993</v>
      </c>
      <c r="U3">
        <f>(S3-Q3*G3)/E3</f>
        <v>6797.7664852176267</v>
      </c>
    </row>
    <row r="4" spans="1:22" x14ac:dyDescent="0.2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2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2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2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2" ht="15.75" customHeight="1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2" x14ac:dyDescent="0.25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topLeftCell="A41" workbookViewId="0">
      <selection activeCell="B13" sqref="B13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Scintillation Counter Results</vt:lpstr>
      <vt:lpstr>Count-&gt;Actual Activity</vt:lpstr>
      <vt:lpstr>Bottle Results</vt:lpstr>
      <vt:lpstr>Gamma Counter Cal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2016-03-28T22:31:19Z</dcterms:modified>
</cp:coreProperties>
</file>