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000" yWindow="1300" windowWidth="26380" windowHeight="20260" tabRatio="500" activeTab="3"/>
  </bookViews>
  <sheets>
    <sheet name="GW Recipe" sheetId="1" r:id="rId1"/>
    <sheet name="SW Recipe" sheetId="2" r:id="rId2"/>
    <sheet name="Brine &quot;Recipe&quot;" sheetId="3" r:id="rId3"/>
    <sheet name="Chemical Orderin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9" i="4"/>
  <c r="G8" i="4"/>
  <c r="G7" i="4"/>
  <c r="G6" i="4"/>
  <c r="G5" i="4"/>
  <c r="G4" i="4"/>
  <c r="G3" i="4"/>
  <c r="G2" i="4"/>
  <c r="E18" i="3"/>
  <c r="E19" i="3"/>
  <c r="E20" i="3"/>
  <c r="E21" i="3"/>
  <c r="E22" i="3"/>
  <c r="E23" i="3"/>
  <c r="E24" i="3"/>
  <c r="E17" i="3"/>
  <c r="D18" i="3"/>
  <c r="D19" i="3"/>
  <c r="D20" i="3"/>
  <c r="D21" i="3"/>
  <c r="D22" i="3"/>
  <c r="D23" i="3"/>
  <c r="D24" i="3"/>
  <c r="D17" i="3"/>
  <c r="C23" i="3"/>
  <c r="C22" i="3"/>
  <c r="C21" i="3"/>
  <c r="C20" i="3"/>
  <c r="C19" i="3"/>
  <c r="C18" i="3"/>
  <c r="H2" i="3"/>
  <c r="C24" i="3"/>
  <c r="C17" i="3"/>
  <c r="B23" i="3"/>
  <c r="B24" i="3"/>
  <c r="B22" i="3"/>
  <c r="B19" i="3"/>
  <c r="B20" i="3"/>
  <c r="B21" i="3"/>
  <c r="B18" i="3"/>
  <c r="B17" i="3"/>
  <c r="G8" i="3"/>
  <c r="F8" i="3"/>
  <c r="F5" i="3"/>
  <c r="G5" i="3"/>
  <c r="D5" i="3"/>
  <c r="D6" i="3"/>
  <c r="D7" i="3"/>
  <c r="D8" i="3"/>
  <c r="D9" i="3"/>
  <c r="D10" i="3"/>
  <c r="D11" i="3"/>
  <c r="D12" i="3"/>
  <c r="D4" i="3"/>
  <c r="F13" i="2"/>
  <c r="G5" i="2"/>
  <c r="G6" i="2"/>
  <c r="G7" i="2"/>
  <c r="G8" i="2"/>
  <c r="G9" i="2"/>
  <c r="G10" i="2"/>
  <c r="G12" i="2"/>
  <c r="G13" i="2"/>
  <c r="G14" i="2"/>
  <c r="G4" i="2"/>
  <c r="E16" i="2"/>
  <c r="E5" i="2"/>
  <c r="E6" i="2"/>
  <c r="E7" i="2"/>
  <c r="E8" i="2"/>
  <c r="E9" i="2"/>
  <c r="E10" i="2"/>
  <c r="E12" i="2"/>
  <c r="E13" i="2"/>
  <c r="E14" i="2"/>
  <c r="E4" i="2"/>
  <c r="B16" i="2"/>
  <c r="B17" i="2"/>
  <c r="D17" i="2"/>
  <c r="D4" i="2"/>
  <c r="D5" i="2"/>
  <c r="D6" i="2"/>
  <c r="D7" i="2"/>
  <c r="D8" i="2"/>
  <c r="D9" i="2"/>
  <c r="D10" i="2"/>
  <c r="D12" i="2"/>
  <c r="D13" i="2"/>
  <c r="D14" i="2"/>
  <c r="D16" i="2"/>
  <c r="H18" i="2"/>
  <c r="C16" i="2"/>
</calcChain>
</file>

<file path=xl/sharedStrings.xml><?xml version="1.0" encoding="utf-8"?>
<sst xmlns="http://schemas.openxmlformats.org/spreadsheetml/2006/main" count="208" uniqueCount="141">
  <si>
    <t>Aggregate Study</t>
  </si>
  <si>
    <t>mM PIPES</t>
  </si>
  <si>
    <t>mM KCl</t>
  </si>
  <si>
    <t xml:space="preserve">mM MgSO4 </t>
  </si>
  <si>
    <t>* Substitute with MgCl2 if redox-sensitive system</t>
  </si>
  <si>
    <t>mM NaCl</t>
  </si>
  <si>
    <t>mM CaCl2*2H2O</t>
  </si>
  <si>
    <t>pH</t>
  </si>
  <si>
    <t>* if microbially active</t>
  </si>
  <si>
    <t>uM NaH2PO4</t>
  </si>
  <si>
    <t>Chemical List</t>
  </si>
  <si>
    <t>Sodium PIPES</t>
  </si>
  <si>
    <t>Potassium Chloride</t>
  </si>
  <si>
    <t>Magnesium Sulfate</t>
  </si>
  <si>
    <t>Magnesium Chloride</t>
  </si>
  <si>
    <t>Sodium Chloride</t>
  </si>
  <si>
    <t>Calcium Chloride</t>
  </si>
  <si>
    <t>Sodium Phosphate (Dihydrogen)</t>
  </si>
  <si>
    <t>Sodium Phosphate (Monohydrogen)</t>
  </si>
  <si>
    <t>Basal Salts Media (artificial groundwater)</t>
  </si>
  <si>
    <t>uM NH4CL</t>
  </si>
  <si>
    <t>Wolfs Mineral Solution</t>
  </si>
  <si>
    <t>* if microbial. Standard recipe</t>
  </si>
  <si>
    <t xml:space="preserve">ionic strength: </t>
  </si>
  <si>
    <t>approx 0.01M</t>
  </si>
  <si>
    <t>Sea water after Millero 2006</t>
  </si>
  <si>
    <t>Compound</t>
  </si>
  <si>
    <t>NaCl</t>
  </si>
  <si>
    <t>KCl</t>
  </si>
  <si>
    <t>g/kg seawater</t>
  </si>
  <si>
    <t>mol/kg sw</t>
  </si>
  <si>
    <t>NaHCO3</t>
  </si>
  <si>
    <t>KBr</t>
  </si>
  <si>
    <t>B(OH)3</t>
  </si>
  <si>
    <t>NaF</t>
  </si>
  <si>
    <t xml:space="preserve">moles </t>
  </si>
  <si>
    <t>Total Salts</t>
  </si>
  <si>
    <t>Water required</t>
  </si>
  <si>
    <t>kg/L</t>
  </si>
  <si>
    <t>g/L seawater</t>
  </si>
  <si>
    <t>volume of 1 kg seawater</t>
  </si>
  <si>
    <t>mM</t>
  </si>
  <si>
    <t>Assumed Density of seawater</t>
  </si>
  <si>
    <t>Mass req for 10 L seawater</t>
  </si>
  <si>
    <t>Molecular Weight</t>
  </si>
  <si>
    <t>MgCl2 Hexahydrate</t>
  </si>
  <si>
    <t>CaCl2 Dihydrate</t>
  </si>
  <si>
    <t>SrCl2 Hexahydrate</t>
  </si>
  <si>
    <t>Na2SO4 Decahydrate</t>
  </si>
  <si>
    <t>(Anhydrous)</t>
  </si>
  <si>
    <t>Hydrated Salts</t>
  </si>
  <si>
    <t>Using hydrated salts</t>
  </si>
  <si>
    <t>Artificial Brine</t>
  </si>
  <si>
    <t>Constiutents</t>
  </si>
  <si>
    <t>Na+</t>
  </si>
  <si>
    <t>Ca2+</t>
  </si>
  <si>
    <t>Mg2+</t>
  </si>
  <si>
    <t>Ba2+</t>
  </si>
  <si>
    <t>Sr2+</t>
  </si>
  <si>
    <t>Cl-</t>
  </si>
  <si>
    <t>Br-</t>
  </si>
  <si>
    <t>SO42-</t>
  </si>
  <si>
    <t>CO32-</t>
  </si>
  <si>
    <t>mg/L brine</t>
  </si>
  <si>
    <t>Running some quick tests in Visual MINTEQ show that Sulfate and Carbonate are highly likely to precipitate</t>
  </si>
  <si>
    <t>Moles/L brine</t>
  </si>
  <si>
    <t>Sodium Balance</t>
  </si>
  <si>
    <t>Chlorine Balance</t>
  </si>
  <si>
    <t>Charge balance</t>
  </si>
  <si>
    <t>Recipe</t>
  </si>
  <si>
    <t>Moles/Liter</t>
  </si>
  <si>
    <t xml:space="preserve">Water </t>
  </si>
  <si>
    <t>CaCl2 dihydrate</t>
  </si>
  <si>
    <t>MgCl2 hexahydrate</t>
  </si>
  <si>
    <t>BaCl2 dihydrate</t>
  </si>
  <si>
    <t>SrCl2 hexahydrate</t>
  </si>
  <si>
    <t>NaBr dihydrate</t>
  </si>
  <si>
    <t>Na2SO4 decahydrate</t>
  </si>
  <si>
    <t>Mass chemical/liter artificial seawater</t>
  </si>
  <si>
    <t>Mass required for 7 L (g)</t>
  </si>
  <si>
    <t>GW recipe requires not much of anything relative to SW and brine</t>
  </si>
  <si>
    <t>Mass req.</t>
  </si>
  <si>
    <t>NaPIPES</t>
  </si>
  <si>
    <t>MgSO4</t>
  </si>
  <si>
    <t>NH4Cl</t>
  </si>
  <si>
    <t>NaH2PO4</t>
  </si>
  <si>
    <t>Na2HPO4</t>
  </si>
  <si>
    <t>g</t>
  </si>
  <si>
    <t>Formula</t>
  </si>
  <si>
    <t>Name</t>
  </si>
  <si>
    <t>Calcium Chloride Dihydrate</t>
  </si>
  <si>
    <t>Magnesium Chloride Hexahydrate</t>
  </si>
  <si>
    <t>CaCl2*2 H2O</t>
  </si>
  <si>
    <t>MgCl2*6 H2O</t>
  </si>
  <si>
    <t>Barium Chloride Dihydrate</t>
  </si>
  <si>
    <t>Strontium Chloride Hexahydrate</t>
  </si>
  <si>
    <t>BaCl2 *2 H2O</t>
  </si>
  <si>
    <t>SrCl2*6 H2O</t>
  </si>
  <si>
    <t>Sodium Bromide Dihydrate</t>
  </si>
  <si>
    <t>NaBr*2 H2O</t>
  </si>
  <si>
    <t>Sodium Sulfate Decahydrate</t>
  </si>
  <si>
    <t>Na2SO4* 10 H2O</t>
  </si>
  <si>
    <t>Sodium Bicarbonate</t>
  </si>
  <si>
    <t>Potassium Bromide</t>
  </si>
  <si>
    <t>Boric Acid</t>
  </si>
  <si>
    <t>Sodium Fluoride</t>
  </si>
  <si>
    <t>Sodium Pipes</t>
  </si>
  <si>
    <t>Ammonium Chloride</t>
  </si>
  <si>
    <t>Brine</t>
  </si>
  <si>
    <t>Seawater</t>
  </si>
  <si>
    <t>Others:</t>
  </si>
  <si>
    <t>Sodium Oxalate</t>
  </si>
  <si>
    <t>Na2C2O4</t>
  </si>
  <si>
    <t>NaOH</t>
  </si>
  <si>
    <t>L</t>
  </si>
  <si>
    <t xml:space="preserve">example: VWR cat# </t>
  </si>
  <si>
    <t>Hydrochloric Acid--"GR --general reagent" grade</t>
  </si>
  <si>
    <t>HCl ~36%</t>
  </si>
  <si>
    <t>EMD-HX0603-3</t>
  </si>
  <si>
    <t>qty</t>
  </si>
  <si>
    <t>HCL ~36%</t>
  </si>
  <si>
    <t xml:space="preserve">L </t>
  </si>
  <si>
    <t>example: VWR cat#</t>
  </si>
  <si>
    <t>EM-HX0607-2</t>
  </si>
  <si>
    <t>sodium hydroxide (pellets)</t>
  </si>
  <si>
    <t>Potassium permanganate</t>
  </si>
  <si>
    <t>KMnO4</t>
  </si>
  <si>
    <t>97064-548</t>
  </si>
  <si>
    <t>BDH9292-500G</t>
  </si>
  <si>
    <t>AA41759-18</t>
  </si>
  <si>
    <t>HEPES buffer</t>
  </si>
  <si>
    <t>C8H17N2NaO4S</t>
  </si>
  <si>
    <t>97061-774</t>
  </si>
  <si>
    <t>H2SO4</t>
  </si>
  <si>
    <t>HNO3</t>
  </si>
  <si>
    <t>Hydrochloric Acid -pure/-trace metal grade</t>
  </si>
  <si>
    <t>EMD-SX1244-5</t>
  </si>
  <si>
    <t>EM-NX0409-2</t>
  </si>
  <si>
    <t>Sulfuric acid--acs grade or higher*</t>
  </si>
  <si>
    <t>nitric acid--acs grade or higher*</t>
  </si>
  <si>
    <t>* chemical assays listed on VWR's website look pretty good for these--they look clean enough for our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</si>
</sst>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Verdana"/>
    </font>
    <font>
      <i/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13" sqref="I13"/>
    </sheetView>
  </sheetViews>
  <sheetFormatPr baseColWidth="10" defaultColWidth="11" defaultRowHeight="15" x14ac:dyDescent="0"/>
  <sheetData>
    <row r="2" spans="1:9">
      <c r="I2" t="s">
        <v>10</v>
      </c>
    </row>
    <row r="4" spans="1:9">
      <c r="A4" t="s">
        <v>0</v>
      </c>
    </row>
    <row r="6" spans="1:9">
      <c r="I6" t="s">
        <v>11</v>
      </c>
    </row>
    <row r="7" spans="1:9">
      <c r="I7" t="s">
        <v>12</v>
      </c>
    </row>
    <row r="8" spans="1:9">
      <c r="I8" t="s">
        <v>13</v>
      </c>
    </row>
    <row r="9" spans="1:9">
      <c r="A9" t="s">
        <v>19</v>
      </c>
      <c r="I9" t="s">
        <v>14</v>
      </c>
    </row>
    <row r="10" spans="1:9">
      <c r="I10" t="s">
        <v>15</v>
      </c>
    </row>
    <row r="11" spans="1:9">
      <c r="A11">
        <v>10</v>
      </c>
      <c r="B11" t="s">
        <v>1</v>
      </c>
      <c r="I11" t="s">
        <v>16</v>
      </c>
    </row>
    <row r="12" spans="1:9">
      <c r="A12">
        <v>2.7</v>
      </c>
      <c r="B12" t="s">
        <v>2</v>
      </c>
      <c r="I12" t="s">
        <v>17</v>
      </c>
    </row>
    <row r="13" spans="1:9">
      <c r="A13">
        <v>0.3</v>
      </c>
      <c r="B13" t="s">
        <v>3</v>
      </c>
      <c r="D13" t="s">
        <v>4</v>
      </c>
      <c r="I13" t="s">
        <v>18</v>
      </c>
    </row>
    <row r="14" spans="1:9">
      <c r="A14">
        <v>7.9</v>
      </c>
      <c r="B14" t="s">
        <v>5</v>
      </c>
    </row>
    <row r="15" spans="1:9">
      <c r="A15">
        <v>0.4</v>
      </c>
      <c r="B15" t="s">
        <v>6</v>
      </c>
    </row>
    <row r="18" spans="1:8">
      <c r="A18">
        <v>7.1</v>
      </c>
      <c r="B18" t="s">
        <v>7</v>
      </c>
    </row>
    <row r="19" spans="1:8">
      <c r="A19">
        <v>0.26</v>
      </c>
      <c r="B19" t="s">
        <v>9</v>
      </c>
      <c r="D19" t="s">
        <v>8</v>
      </c>
    </row>
    <row r="20" spans="1:8">
      <c r="A20">
        <v>17.8</v>
      </c>
      <c r="B20" t="s">
        <v>20</v>
      </c>
      <c r="D20" t="s">
        <v>8</v>
      </c>
    </row>
    <row r="22" spans="1:8">
      <c r="A22" t="s">
        <v>21</v>
      </c>
      <c r="D22" t="s">
        <v>22</v>
      </c>
    </row>
    <row r="24" spans="1:8">
      <c r="A24" t="s">
        <v>23</v>
      </c>
      <c r="C24" t="s">
        <v>24</v>
      </c>
      <c r="H24">
        <f>246.47*A13/1000</f>
        <v>7.3941000000000007E-2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4" sqref="G4:G14"/>
    </sheetView>
  </sheetViews>
  <sheetFormatPr baseColWidth="10" defaultColWidth="8.83203125" defaultRowHeight="15" x14ac:dyDescent="0"/>
  <cols>
    <col min="1" max="1" width="24.33203125" bestFit="1" customWidth="1"/>
    <col min="2" max="2" width="9.33203125" bestFit="1" customWidth="1"/>
    <col min="6" max="6" width="15.1640625" customWidth="1"/>
  </cols>
  <sheetData>
    <row r="1" spans="1:11">
      <c r="A1" t="s">
        <v>25</v>
      </c>
    </row>
    <row r="2" spans="1:11">
      <c r="B2" t="s">
        <v>49</v>
      </c>
      <c r="D2" t="s">
        <v>49</v>
      </c>
      <c r="F2" t="s">
        <v>50</v>
      </c>
      <c r="G2" t="s">
        <v>51</v>
      </c>
    </row>
    <row r="3" spans="1:11">
      <c r="A3" t="s">
        <v>26</v>
      </c>
      <c r="B3" t="s">
        <v>29</v>
      </c>
      <c r="C3" t="s">
        <v>30</v>
      </c>
      <c r="D3" t="s">
        <v>39</v>
      </c>
      <c r="E3" t="s">
        <v>41</v>
      </c>
      <c r="F3" t="s">
        <v>44</v>
      </c>
      <c r="G3" t="s">
        <v>43</v>
      </c>
    </row>
    <row r="4" spans="1:11">
      <c r="A4" t="s">
        <v>27</v>
      </c>
      <c r="B4" s="2">
        <v>23.9849</v>
      </c>
      <c r="C4" s="1">
        <v>0.41039999999999999</v>
      </c>
      <c r="D4">
        <f t="shared" ref="D4:D10" si="0">B4*$H$17</f>
        <v>24.632492299999999</v>
      </c>
      <c r="E4">
        <f t="shared" ref="E4:E10" si="1">C4*$H$17*1000</f>
        <v>421.48079999999993</v>
      </c>
      <c r="F4">
        <v>58.442799999999998</v>
      </c>
      <c r="G4">
        <f>F4*E4/1000*10</f>
        <v>246.32518098239996</v>
      </c>
    </row>
    <row r="5" spans="1:11">
      <c r="A5" t="s">
        <v>48</v>
      </c>
      <c r="B5" s="2">
        <v>4.0110999999999999</v>
      </c>
      <c r="C5" s="1">
        <v>2.8240000000000001E-2</v>
      </c>
      <c r="D5">
        <f t="shared" si="0"/>
        <v>4.1193996999999998</v>
      </c>
      <c r="E5">
        <f t="shared" si="1"/>
        <v>29.002479999999998</v>
      </c>
      <c r="F5">
        <v>322.2</v>
      </c>
      <c r="G5">
        <f t="shared" ref="G5:G14" si="2">F5*E5/1000*10</f>
        <v>93.445990559999998</v>
      </c>
    </row>
    <row r="6" spans="1:11">
      <c r="A6" t="s">
        <v>28</v>
      </c>
      <c r="B6" s="2">
        <v>0.6986</v>
      </c>
      <c r="C6" s="1">
        <v>9.3699999999999999E-3</v>
      </c>
      <c r="D6">
        <f t="shared" si="0"/>
        <v>0.71746219999999994</v>
      </c>
      <c r="E6">
        <f t="shared" si="1"/>
        <v>9.6229899999999997</v>
      </c>
      <c r="F6">
        <v>74.555000000000007</v>
      </c>
      <c r="G6">
        <f t="shared" si="2"/>
        <v>7.1744201945000006</v>
      </c>
    </row>
    <row r="7" spans="1:11">
      <c r="A7" t="s">
        <v>31</v>
      </c>
      <c r="B7" s="2">
        <v>0.17219999999999999</v>
      </c>
      <c r="C7" s="1">
        <v>2.0500000000000002E-3</v>
      </c>
      <c r="D7">
        <f t="shared" si="0"/>
        <v>0.17684939999999999</v>
      </c>
      <c r="E7">
        <f t="shared" si="1"/>
        <v>2.1053500000000001</v>
      </c>
      <c r="F7">
        <v>84.007000000000005</v>
      </c>
      <c r="G7">
        <f t="shared" si="2"/>
        <v>1.7686413745</v>
      </c>
    </row>
    <row r="8" spans="1:11">
      <c r="A8" t="s">
        <v>32</v>
      </c>
      <c r="B8" s="2">
        <v>0.1</v>
      </c>
      <c r="C8" s="1">
        <v>8.4000000000000003E-4</v>
      </c>
      <c r="D8">
        <f t="shared" si="0"/>
        <v>0.1027</v>
      </c>
      <c r="E8">
        <f t="shared" si="1"/>
        <v>0.86268</v>
      </c>
      <c r="F8">
        <v>119.006</v>
      </c>
      <c r="G8">
        <f t="shared" si="2"/>
        <v>1.0266409608</v>
      </c>
    </row>
    <row r="9" spans="1:11">
      <c r="A9" t="s">
        <v>33</v>
      </c>
      <c r="B9" s="2">
        <v>2.5399999999999999E-2</v>
      </c>
      <c r="C9" s="1">
        <v>4.0999999999999999E-4</v>
      </c>
      <c r="D9">
        <f t="shared" si="0"/>
        <v>2.6085799999999996E-2</v>
      </c>
      <c r="E9">
        <f t="shared" si="1"/>
        <v>0.42106999999999994</v>
      </c>
      <c r="F9">
        <v>61.8322</v>
      </c>
      <c r="G9">
        <f t="shared" si="2"/>
        <v>0.26035684453999997</v>
      </c>
    </row>
    <row r="10" spans="1:11">
      <c r="A10" t="s">
        <v>34</v>
      </c>
      <c r="B10" s="2">
        <v>2.8999999999999998E-3</v>
      </c>
      <c r="C10" s="1">
        <v>6.9999999999999994E-5</v>
      </c>
      <c r="D10">
        <f t="shared" si="0"/>
        <v>2.9782999999999997E-3</v>
      </c>
      <c r="E10">
        <f t="shared" si="1"/>
        <v>7.1889999999999996E-2</v>
      </c>
      <c r="F10">
        <v>41.988199999999999</v>
      </c>
      <c r="G10">
        <f t="shared" si="2"/>
        <v>3.0185316979999998E-2</v>
      </c>
    </row>
    <row r="11" spans="1:11">
      <c r="B11" s="2"/>
      <c r="C11" s="1"/>
    </row>
    <row r="12" spans="1:11">
      <c r="A12" t="s">
        <v>45</v>
      </c>
      <c r="B12" s="2">
        <v>5.0289999999999999</v>
      </c>
      <c r="C12" s="1">
        <v>5.2819999999999999E-2</v>
      </c>
      <c r="D12">
        <f>B12*$H$17</f>
        <v>5.1647829999999999</v>
      </c>
      <c r="E12">
        <f>C12*$H$17*1000</f>
        <v>54.24613999999999</v>
      </c>
      <c r="F12">
        <v>203.31</v>
      </c>
      <c r="G12">
        <f t="shared" si="2"/>
        <v>110.28782723399998</v>
      </c>
    </row>
    <row r="13" spans="1:11">
      <c r="A13" t="s">
        <v>46</v>
      </c>
      <c r="B13" s="2">
        <v>1.1409</v>
      </c>
      <c r="C13" s="1">
        <v>1.0279999999999999E-2</v>
      </c>
      <c r="D13">
        <f>B13*$H$17</f>
        <v>1.1717043</v>
      </c>
      <c r="E13">
        <f>C13*$H$17*1000</f>
        <v>10.557559999999999</v>
      </c>
      <c r="F13">
        <f>110.986+2*1.008+15.999</f>
        <v>129.001</v>
      </c>
      <c r="G13">
        <f t="shared" si="2"/>
        <v>13.6193579756</v>
      </c>
      <c r="J13">
        <v>5.28E-2</v>
      </c>
      <c r="K13" t="s">
        <v>35</v>
      </c>
    </row>
    <row r="14" spans="1:11">
      <c r="A14" t="s">
        <v>47</v>
      </c>
      <c r="B14" s="2">
        <v>1.43E-2</v>
      </c>
      <c r="C14" s="1">
        <v>9.0000000000000006E-5</v>
      </c>
      <c r="D14">
        <f>B14*$H$17</f>
        <v>1.4686099999999999E-2</v>
      </c>
      <c r="E14">
        <f>C14*$H$17*1000</f>
        <v>9.2429999999999998E-2</v>
      </c>
      <c r="F14">
        <v>266.62</v>
      </c>
      <c r="G14">
        <f t="shared" si="2"/>
        <v>0.24643686599999998</v>
      </c>
    </row>
    <row r="15" spans="1:11">
      <c r="B15" s="2"/>
      <c r="C15" s="1"/>
    </row>
    <row r="16" spans="1:11">
      <c r="A16" t="s">
        <v>36</v>
      </c>
      <c r="B16" s="2">
        <f>SUM(B4:B14)</f>
        <v>35.179300000000005</v>
      </c>
      <c r="C16" s="1">
        <f>SUM(C4:C14)</f>
        <v>0.51456999999999997</v>
      </c>
      <c r="D16">
        <f>SUM(D4:D14)</f>
        <v>36.129141099999991</v>
      </c>
      <c r="E16">
        <f>SUM(E4:E14)</f>
        <v>528.46338999999989</v>
      </c>
      <c r="H16" t="s">
        <v>42</v>
      </c>
    </row>
    <row r="17" spans="1:9">
      <c r="A17" t="s">
        <v>37</v>
      </c>
      <c r="B17" s="2">
        <f>1000-B16</f>
        <v>964.82069999999999</v>
      </c>
      <c r="C17" s="1"/>
      <c r="D17">
        <f>B17*H17</f>
        <v>990.87085889999992</v>
      </c>
      <c r="H17">
        <v>1.0269999999999999</v>
      </c>
      <c r="I17" t="s">
        <v>38</v>
      </c>
    </row>
    <row r="18" spans="1:9">
      <c r="B18" s="2"/>
      <c r="C18" s="1"/>
      <c r="H18">
        <f>1/H17</f>
        <v>0.97370983446932824</v>
      </c>
      <c r="I18" t="s">
        <v>40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7" sqref="E17:E24"/>
    </sheetView>
  </sheetViews>
  <sheetFormatPr baseColWidth="10" defaultColWidth="8.83203125" defaultRowHeight="15" x14ac:dyDescent="0"/>
  <cols>
    <col min="1" max="1" width="21.33203125" customWidth="1"/>
    <col min="2" max="2" width="11.83203125" bestFit="1" customWidth="1"/>
    <col min="3" max="3" width="15.5" bestFit="1" customWidth="1"/>
  </cols>
  <sheetData>
    <row r="1" spans="1:8">
      <c r="A1" t="s">
        <v>52</v>
      </c>
    </row>
    <row r="2" spans="1:8">
      <c r="G2" t="s">
        <v>71</v>
      </c>
      <c r="H2">
        <f>18.015</f>
        <v>18.015000000000001</v>
      </c>
    </row>
    <row r="3" spans="1:8">
      <c r="A3" t="s">
        <v>53</v>
      </c>
      <c r="B3" t="s">
        <v>63</v>
      </c>
      <c r="C3" t="s">
        <v>44</v>
      </c>
      <c r="D3" t="s">
        <v>65</v>
      </c>
    </row>
    <row r="4" spans="1:8">
      <c r="A4" t="s">
        <v>54</v>
      </c>
      <c r="B4">
        <v>24123</v>
      </c>
      <c r="C4">
        <v>22.99</v>
      </c>
      <c r="D4">
        <f>B4/1000/C4</f>
        <v>1.0492822966507178</v>
      </c>
      <c r="F4" t="s">
        <v>66</v>
      </c>
      <c r="G4" t="s">
        <v>67</v>
      </c>
    </row>
    <row r="5" spans="1:8">
      <c r="A5" t="s">
        <v>55</v>
      </c>
      <c r="B5">
        <v>7220</v>
      </c>
      <c r="C5">
        <v>40.078000000000003</v>
      </c>
      <c r="D5">
        <f t="shared" ref="D5:D12" si="0">B5/1000/C5</f>
        <v>0.18014871001546981</v>
      </c>
      <c r="F5">
        <f>D4-D10-2*D11-2*D12</f>
        <v>1.0359099500620661</v>
      </c>
      <c r="G5">
        <f>D9-2*SUM(D5:D8)</f>
        <v>1.1369878113067899</v>
      </c>
    </row>
    <row r="6" spans="1:8">
      <c r="A6" t="s">
        <v>56</v>
      </c>
      <c r="B6">
        <v>632</v>
      </c>
      <c r="C6">
        <v>24.305</v>
      </c>
      <c r="D6">
        <f t="shared" si="0"/>
        <v>2.6002880065830077E-2</v>
      </c>
    </row>
    <row r="7" spans="1:8">
      <c r="A7" t="s">
        <v>57</v>
      </c>
      <c r="B7">
        <v>2224</v>
      </c>
      <c r="C7">
        <v>137.327</v>
      </c>
      <c r="D7">
        <f t="shared" si="0"/>
        <v>1.6194921610462619E-2</v>
      </c>
      <c r="F7" t="s">
        <v>68</v>
      </c>
    </row>
    <row r="8" spans="1:8">
      <c r="A8" t="s">
        <v>58</v>
      </c>
      <c r="B8">
        <v>1695</v>
      </c>
      <c r="C8">
        <v>87.62</v>
      </c>
      <c r="D8">
        <f t="shared" si="0"/>
        <v>1.9344898425017118E-2</v>
      </c>
      <c r="F8">
        <f>D4+2*SUM(D5:D8)</f>
        <v>1.5326651168842771</v>
      </c>
      <c r="G8">
        <f>D9+D10+2*(D11+D12)</f>
        <v>1.6337429781290009</v>
      </c>
    </row>
    <row r="9" spans="1:8">
      <c r="A9" t="s">
        <v>59</v>
      </c>
      <c r="B9">
        <v>57447</v>
      </c>
      <c r="C9">
        <v>35.453000000000003</v>
      </c>
      <c r="D9">
        <f t="shared" si="0"/>
        <v>1.6203706315403492</v>
      </c>
    </row>
    <row r="10" spans="1:8">
      <c r="A10" t="s">
        <v>60</v>
      </c>
      <c r="B10">
        <v>511</v>
      </c>
      <c r="C10">
        <v>79.903999999999996</v>
      </c>
      <c r="D10">
        <f t="shared" si="0"/>
        <v>6.3951742090508617E-3</v>
      </c>
    </row>
    <row r="11" spans="1:8">
      <c r="A11" t="s">
        <v>61</v>
      </c>
      <c r="B11">
        <v>71</v>
      </c>
      <c r="C11">
        <v>96.07</v>
      </c>
      <c r="D11">
        <f t="shared" si="0"/>
        <v>7.3904444675757257E-4</v>
      </c>
    </row>
    <row r="12" spans="1:8">
      <c r="A12" t="s">
        <v>62</v>
      </c>
      <c r="B12">
        <v>165</v>
      </c>
      <c r="C12">
        <v>60.01</v>
      </c>
      <c r="D12">
        <f t="shared" si="0"/>
        <v>2.7495417430428264E-3</v>
      </c>
    </row>
    <row r="14" spans="1:8">
      <c r="A14" t="s">
        <v>64</v>
      </c>
    </row>
    <row r="16" spans="1:8">
      <c r="A16" t="s">
        <v>69</v>
      </c>
      <c r="B16" t="s">
        <v>70</v>
      </c>
      <c r="C16" t="s">
        <v>44</v>
      </c>
      <c r="D16" t="s">
        <v>78</v>
      </c>
      <c r="E16" t="s">
        <v>79</v>
      </c>
    </row>
    <row r="17" spans="1:5">
      <c r="A17" t="s">
        <v>27</v>
      </c>
      <c r="B17">
        <f>F5</f>
        <v>1.0359099500620661</v>
      </c>
      <c r="C17">
        <f>C4+C9</f>
        <v>58.442999999999998</v>
      </c>
      <c r="D17">
        <f>B17*C17</f>
        <v>60.541685211477329</v>
      </c>
      <c r="E17">
        <f>D17*10</f>
        <v>605.41685211477329</v>
      </c>
    </row>
    <row r="18" spans="1:5">
      <c r="A18" t="s">
        <v>72</v>
      </c>
      <c r="B18">
        <f>D5</f>
        <v>0.18014871001546981</v>
      </c>
      <c r="C18">
        <f>C5+2*$C$9+2*$H$2</f>
        <v>147.01400000000001</v>
      </c>
      <c r="D18">
        <f t="shared" ref="D18:D24" si="1">B18*C18</f>
        <v>26.484382454214281</v>
      </c>
      <c r="E18">
        <f t="shared" ref="E18:E24" si="2">D18*10</f>
        <v>264.84382454214278</v>
      </c>
    </row>
    <row r="19" spans="1:5">
      <c r="A19" t="s">
        <v>73</v>
      </c>
      <c r="B19">
        <f t="shared" ref="B19:B21" si="3">D6</f>
        <v>2.6002880065830077E-2</v>
      </c>
      <c r="C19">
        <f>C6+2*$C$9+6*$H$2</f>
        <v>203.30100000000002</v>
      </c>
      <c r="D19">
        <f t="shared" si="1"/>
        <v>5.2864115202633206</v>
      </c>
      <c r="E19">
        <f t="shared" si="2"/>
        <v>52.864115202633208</v>
      </c>
    </row>
    <row r="20" spans="1:5">
      <c r="A20" t="s">
        <v>74</v>
      </c>
      <c r="B20">
        <f t="shared" si="3"/>
        <v>1.6194921610462619E-2</v>
      </c>
      <c r="C20">
        <f>C7+2*$C$9+2*H2</f>
        <v>244.26300000000001</v>
      </c>
      <c r="D20">
        <f t="shared" si="1"/>
        <v>3.9558201373364308</v>
      </c>
      <c r="E20">
        <f t="shared" si="2"/>
        <v>39.558201373364305</v>
      </c>
    </row>
    <row r="21" spans="1:5">
      <c r="A21" t="s">
        <v>75</v>
      </c>
      <c r="B21">
        <f t="shared" si="3"/>
        <v>1.9344898425017118E-2</v>
      </c>
      <c r="C21">
        <f>C8+2*$C$9+6*H2</f>
        <v>266.61599999999999</v>
      </c>
      <c r="D21">
        <f t="shared" si="1"/>
        <v>5.1576594384843633</v>
      </c>
      <c r="E21">
        <f t="shared" si="2"/>
        <v>51.576594384843631</v>
      </c>
    </row>
    <row r="22" spans="1:5">
      <c r="A22" t="s">
        <v>76</v>
      </c>
      <c r="B22">
        <f>D10</f>
        <v>6.3951742090508617E-3</v>
      </c>
      <c r="C22">
        <f>C4+C10+2*H2</f>
        <v>138.92399999999998</v>
      </c>
      <c r="D22">
        <f t="shared" si="1"/>
        <v>0.88844318181818172</v>
      </c>
      <c r="E22">
        <f t="shared" si="2"/>
        <v>8.8844318181818167</v>
      </c>
    </row>
    <row r="23" spans="1:5">
      <c r="A23" t="s">
        <v>77</v>
      </c>
      <c r="B23">
        <f t="shared" ref="B23:B24" si="4">D11</f>
        <v>7.3904444675757257E-4</v>
      </c>
      <c r="C23">
        <f>2*C4+C11+10*H2</f>
        <v>322.2</v>
      </c>
      <c r="D23">
        <f t="shared" si="1"/>
        <v>0.23812012074528988</v>
      </c>
      <c r="E23">
        <f t="shared" si="2"/>
        <v>2.3812012074528988</v>
      </c>
    </row>
    <row r="24" spans="1:5">
      <c r="A24" t="s">
        <v>31</v>
      </c>
      <c r="B24">
        <f t="shared" si="4"/>
        <v>2.7495417430428264E-3</v>
      </c>
      <c r="C24">
        <f>C4+C12+1.008</f>
        <v>84.007999999999996</v>
      </c>
      <c r="D24">
        <f t="shared" si="1"/>
        <v>0.23098350274954174</v>
      </c>
      <c r="E24">
        <f t="shared" si="2"/>
        <v>2.3098350274954176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B1" workbookViewId="0">
      <selection activeCell="E52" sqref="E52"/>
    </sheetView>
  </sheetViews>
  <sheetFormatPr baseColWidth="10" defaultColWidth="8.83203125" defaultRowHeight="15" x14ac:dyDescent="0"/>
  <cols>
    <col min="1" max="1" width="18.1640625" bestFit="1" customWidth="1"/>
    <col min="4" max="4" width="20.5" customWidth="1"/>
    <col min="5" max="5" width="48.33203125" customWidth="1"/>
    <col min="6" max="6" width="18.1640625" bestFit="1" customWidth="1"/>
  </cols>
  <sheetData>
    <row r="1" spans="1:8">
      <c r="A1" t="s">
        <v>108</v>
      </c>
      <c r="E1" t="s">
        <v>89</v>
      </c>
      <c r="F1" t="s">
        <v>88</v>
      </c>
      <c r="G1" t="s">
        <v>81</v>
      </c>
    </row>
    <row r="2" spans="1:8">
      <c r="A2" t="s">
        <v>27</v>
      </c>
      <c r="B2">
        <v>605.41685211477329</v>
      </c>
      <c r="E2" t="s">
        <v>15</v>
      </c>
      <c r="F2" t="s">
        <v>27</v>
      </c>
      <c r="G2">
        <f>B2+B12</f>
        <v>851.74203309717325</v>
      </c>
      <c r="H2" t="s">
        <v>87</v>
      </c>
    </row>
    <row r="3" spans="1:8">
      <c r="A3" t="s">
        <v>72</v>
      </c>
      <c r="B3">
        <v>264.84382454214278</v>
      </c>
      <c r="E3" t="s">
        <v>90</v>
      </c>
      <c r="F3" t="s">
        <v>92</v>
      </c>
      <c r="G3">
        <f>B20+B3</f>
        <v>278.46318251774278</v>
      </c>
      <c r="H3" t="s">
        <v>87</v>
      </c>
    </row>
    <row r="4" spans="1:8">
      <c r="A4" t="s">
        <v>73</v>
      </c>
      <c r="B4">
        <v>52.864115202633208</v>
      </c>
      <c r="E4" t="s">
        <v>91</v>
      </c>
      <c r="F4" t="s">
        <v>93</v>
      </c>
      <c r="G4">
        <f>B4+B19</f>
        <v>163.15194243663319</v>
      </c>
      <c r="H4" t="s">
        <v>87</v>
      </c>
    </row>
    <row r="5" spans="1:8">
      <c r="A5" t="s">
        <v>74</v>
      </c>
      <c r="B5">
        <v>39.558201373364305</v>
      </c>
      <c r="E5" t="s">
        <v>94</v>
      </c>
      <c r="F5" t="s">
        <v>96</v>
      </c>
      <c r="G5">
        <f>B5</f>
        <v>39.558201373364305</v>
      </c>
      <c r="H5" t="s">
        <v>87</v>
      </c>
    </row>
    <row r="6" spans="1:8">
      <c r="A6" t="s">
        <v>75</v>
      </c>
      <c r="B6">
        <v>51.576594384843631</v>
      </c>
      <c r="E6" t="s">
        <v>95</v>
      </c>
      <c r="F6" t="s">
        <v>97</v>
      </c>
      <c r="G6">
        <f>B6+B21</f>
        <v>51.823031250843634</v>
      </c>
      <c r="H6" t="s">
        <v>87</v>
      </c>
    </row>
    <row r="7" spans="1:8">
      <c r="A7" t="s">
        <v>76</v>
      </c>
      <c r="B7">
        <v>8.8844318181818167</v>
      </c>
      <c r="E7" t="s">
        <v>98</v>
      </c>
      <c r="F7" t="s">
        <v>99</v>
      </c>
      <c r="G7">
        <f>B7</f>
        <v>8.8844318181818167</v>
      </c>
      <c r="H7" t="s">
        <v>87</v>
      </c>
    </row>
    <row r="8" spans="1:8">
      <c r="A8" t="s">
        <v>77</v>
      </c>
      <c r="B8">
        <v>2.3812012074528988</v>
      </c>
      <c r="E8" t="s">
        <v>100</v>
      </c>
      <c r="F8" t="s">
        <v>101</v>
      </c>
      <c r="G8">
        <f>B8+B13</f>
        <v>95.827191767452902</v>
      </c>
      <c r="H8" t="s">
        <v>87</v>
      </c>
    </row>
    <row r="9" spans="1:8">
      <c r="A9" t="s">
        <v>31</v>
      </c>
      <c r="B9">
        <v>2.3098350274954176</v>
      </c>
      <c r="E9" t="s">
        <v>102</v>
      </c>
      <c r="F9" t="s">
        <v>31</v>
      </c>
      <c r="G9">
        <f>B9+B15</f>
        <v>4.0784764019954176</v>
      </c>
      <c r="H9" t="s">
        <v>87</v>
      </c>
    </row>
    <row r="10" spans="1:8">
      <c r="E10" t="s">
        <v>12</v>
      </c>
      <c r="F10" t="s">
        <v>28</v>
      </c>
      <c r="G10">
        <v>7.1744201945000006</v>
      </c>
      <c r="H10" t="s">
        <v>87</v>
      </c>
    </row>
    <row r="11" spans="1:8">
      <c r="A11" t="s">
        <v>109</v>
      </c>
      <c r="E11" t="s">
        <v>103</v>
      </c>
      <c r="F11" t="s">
        <v>32</v>
      </c>
      <c r="G11">
        <v>1.0266409608</v>
      </c>
      <c r="H11" t="s">
        <v>87</v>
      </c>
    </row>
    <row r="12" spans="1:8">
      <c r="A12" t="s">
        <v>27</v>
      </c>
      <c r="B12">
        <v>246.32518098239996</v>
      </c>
      <c r="E12" t="s">
        <v>104</v>
      </c>
      <c r="F12" t="s">
        <v>33</v>
      </c>
      <c r="G12">
        <v>0.26035684453999997</v>
      </c>
      <c r="H12" t="s">
        <v>87</v>
      </c>
    </row>
    <row r="13" spans="1:8">
      <c r="A13" t="s">
        <v>48</v>
      </c>
      <c r="B13">
        <v>93.445990559999998</v>
      </c>
      <c r="E13" t="s">
        <v>105</v>
      </c>
      <c r="F13" t="s">
        <v>34</v>
      </c>
      <c r="G13">
        <v>3.0185316979999998E-2</v>
      </c>
      <c r="H13" t="s">
        <v>87</v>
      </c>
    </row>
    <row r="14" spans="1:8">
      <c r="A14" t="s">
        <v>28</v>
      </c>
      <c r="B14">
        <v>7.1744201945000006</v>
      </c>
      <c r="E14" t="s">
        <v>106</v>
      </c>
      <c r="F14" t="s">
        <v>82</v>
      </c>
      <c r="G14">
        <v>20</v>
      </c>
      <c r="H14" t="s">
        <v>87</v>
      </c>
    </row>
    <row r="15" spans="1:8">
      <c r="A15" t="s">
        <v>31</v>
      </c>
      <c r="B15">
        <v>1.7686413745</v>
      </c>
      <c r="E15" t="s">
        <v>13</v>
      </c>
      <c r="F15" t="s">
        <v>83</v>
      </c>
      <c r="G15">
        <v>20</v>
      </c>
      <c r="H15" t="s">
        <v>87</v>
      </c>
    </row>
    <row r="16" spans="1:8">
      <c r="A16" t="s">
        <v>32</v>
      </c>
      <c r="B16">
        <v>1.0266409608</v>
      </c>
      <c r="E16" t="s">
        <v>17</v>
      </c>
      <c r="F16" t="s">
        <v>85</v>
      </c>
      <c r="G16">
        <v>1</v>
      </c>
      <c r="H16" t="s">
        <v>87</v>
      </c>
    </row>
    <row r="17" spans="1:13">
      <c r="A17" t="s">
        <v>33</v>
      </c>
      <c r="B17">
        <v>0.26035684453999997</v>
      </c>
      <c r="E17" t="s">
        <v>107</v>
      </c>
      <c r="F17" t="s">
        <v>84</v>
      </c>
      <c r="G17">
        <v>1</v>
      </c>
      <c r="H17" t="s">
        <v>87</v>
      </c>
    </row>
    <row r="18" spans="1:13">
      <c r="A18" t="s">
        <v>34</v>
      </c>
      <c r="B18">
        <v>3.0185316979999998E-2</v>
      </c>
      <c r="E18" t="s">
        <v>18</v>
      </c>
      <c r="F18" t="s">
        <v>86</v>
      </c>
      <c r="G18">
        <v>1</v>
      </c>
      <c r="H18" t="s">
        <v>87</v>
      </c>
    </row>
    <row r="19" spans="1:13">
      <c r="A19" t="s">
        <v>45</v>
      </c>
      <c r="B19">
        <v>110.28782723399998</v>
      </c>
    </row>
    <row r="20" spans="1:13">
      <c r="A20" t="s">
        <v>46</v>
      </c>
      <c r="B20">
        <v>13.6193579756</v>
      </c>
    </row>
    <row r="21" spans="1:13">
      <c r="A21" t="s">
        <v>47</v>
      </c>
      <c r="B21">
        <v>0.24643686599999998</v>
      </c>
    </row>
    <row r="23" spans="1:13">
      <c r="A23" t="s">
        <v>80</v>
      </c>
    </row>
    <row r="24" spans="1:13">
      <c r="A24" t="s">
        <v>83</v>
      </c>
      <c r="B24">
        <v>20</v>
      </c>
    </row>
    <row r="25" spans="1:13">
      <c r="A25" t="s">
        <v>85</v>
      </c>
      <c r="B25">
        <v>1</v>
      </c>
    </row>
    <row r="26" spans="1:13">
      <c r="A26" t="s">
        <v>84</v>
      </c>
      <c r="B26">
        <v>1</v>
      </c>
    </row>
    <row r="27" spans="1:13">
      <c r="A27" t="s">
        <v>86</v>
      </c>
      <c r="B27">
        <v>1</v>
      </c>
    </row>
    <row r="29" spans="1:13">
      <c r="E29" t="s">
        <v>110</v>
      </c>
    </row>
    <row r="30" spans="1:13">
      <c r="I30" t="s">
        <v>119</v>
      </c>
    </row>
    <row r="32" spans="1:13">
      <c r="E32" t="s">
        <v>116</v>
      </c>
      <c r="F32" t="s">
        <v>117</v>
      </c>
      <c r="G32">
        <v>2.5</v>
      </c>
      <c r="H32" t="s">
        <v>114</v>
      </c>
      <c r="I32">
        <v>2</v>
      </c>
      <c r="K32" t="s">
        <v>115</v>
      </c>
      <c r="M32" s="3" t="s">
        <v>118</v>
      </c>
    </row>
    <row r="33" spans="5:13">
      <c r="E33" t="s">
        <v>135</v>
      </c>
      <c r="F33" t="s">
        <v>120</v>
      </c>
      <c r="G33">
        <v>2.5</v>
      </c>
      <c r="H33" t="s">
        <v>121</v>
      </c>
      <c r="I33">
        <v>1</v>
      </c>
      <c r="K33" t="s">
        <v>122</v>
      </c>
      <c r="M33" s="4" t="s">
        <v>123</v>
      </c>
    </row>
    <row r="34" spans="5:13">
      <c r="E34" t="s">
        <v>138</v>
      </c>
      <c r="F34" t="s">
        <v>133</v>
      </c>
      <c r="G34">
        <v>2.5</v>
      </c>
      <c r="H34" t="s">
        <v>114</v>
      </c>
      <c r="I34">
        <v>1</v>
      </c>
      <c r="K34" t="s">
        <v>122</v>
      </c>
      <c r="M34" s="3" t="s">
        <v>136</v>
      </c>
    </row>
    <row r="35" spans="5:13">
      <c r="E35" t="s">
        <v>139</v>
      </c>
      <c r="F35" t="s">
        <v>134</v>
      </c>
      <c r="G35">
        <v>2.5</v>
      </c>
      <c r="H35" t="s">
        <v>114</v>
      </c>
      <c r="I35">
        <v>1</v>
      </c>
      <c r="K35" t="s">
        <v>122</v>
      </c>
      <c r="M35" s="3" t="s">
        <v>137</v>
      </c>
    </row>
    <row r="37" spans="5:13">
      <c r="E37" t="s">
        <v>111</v>
      </c>
      <c r="F37" t="s">
        <v>112</v>
      </c>
      <c r="G37">
        <v>50</v>
      </c>
      <c r="H37" t="s">
        <v>87</v>
      </c>
      <c r="I37">
        <v>1</v>
      </c>
      <c r="K37" t="s">
        <v>115</v>
      </c>
      <c r="M37" s="3" t="s">
        <v>129</v>
      </c>
    </row>
    <row r="38" spans="5:13">
      <c r="E38" t="s">
        <v>125</v>
      </c>
      <c r="F38" t="s">
        <v>126</v>
      </c>
      <c r="G38">
        <v>500</v>
      </c>
      <c r="H38" t="s">
        <v>87</v>
      </c>
      <c r="I38">
        <v>1</v>
      </c>
      <c r="K38" t="s">
        <v>122</v>
      </c>
      <c r="M38" s="4" t="s">
        <v>127</v>
      </c>
    </row>
    <row r="39" spans="5:13">
      <c r="E39" t="s">
        <v>124</v>
      </c>
      <c r="F39" t="s">
        <v>113</v>
      </c>
      <c r="G39">
        <v>500</v>
      </c>
      <c r="H39" t="s">
        <v>87</v>
      </c>
      <c r="I39">
        <v>2</v>
      </c>
      <c r="K39" t="s">
        <v>115</v>
      </c>
      <c r="M39" s="4" t="s">
        <v>128</v>
      </c>
    </row>
    <row r="40" spans="5:13">
      <c r="E40" t="s">
        <v>130</v>
      </c>
      <c r="F40" t="s">
        <v>131</v>
      </c>
      <c r="G40">
        <v>500</v>
      </c>
      <c r="H40" t="s">
        <v>87</v>
      </c>
      <c r="I40">
        <v>1</v>
      </c>
      <c r="K40" t="s">
        <v>122</v>
      </c>
      <c r="M40" s="3" t="s">
        <v>132</v>
      </c>
    </row>
    <row r="44" spans="5:13">
      <c r="E44" t="s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GW Recipe</vt:lpstr>
      <vt:lpstr>SW Recipe</vt:lpstr>
      <vt:lpstr>Brine "Recipe"</vt:lpstr>
      <vt:lpstr>Chemical Ordering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Kocar</dc:creator>
  <cp:lastModifiedBy>Benjamin Kocar</cp:lastModifiedBy>
  <dcterms:created xsi:type="dcterms:W3CDTF">2014-07-10T13:33:16Z</dcterms:created>
  <dcterms:modified xsi:type="dcterms:W3CDTF">2014-07-11T11:59:03Z</dcterms:modified>
</cp:coreProperties>
</file>