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5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 Results" sheetId="8" r:id="rId6"/>
  </sheets>
  <externalReferences>
    <externalReference r:id="rId7"/>
  </externalReferences>
  <definedNames>
    <definedName name="_xlnm._FilterDatabase" localSheetId="1" hidden="1">'Scintillation Counter Results'!$A$1:$F$1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K7" i="8"/>
  <c r="L6" i="8"/>
  <c r="K6" i="8"/>
  <c r="L5" i="8"/>
  <c r="K5" i="8"/>
  <c r="L4" i="8"/>
  <c r="K4" i="8"/>
  <c r="L3" i="8"/>
  <c r="K3" i="8"/>
  <c r="L2" i="8"/>
  <c r="K2" i="8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E10" i="9"/>
  <c r="D10" i="9"/>
  <c r="C10" i="9"/>
  <c r="H9" i="9"/>
  <c r="F9" i="9"/>
  <c r="G9" i="9" s="1"/>
  <c r="I9" i="9" s="1"/>
  <c r="E9" i="9"/>
  <c r="D9" i="9"/>
  <c r="J9" i="9" s="1"/>
  <c r="C9" i="9"/>
  <c r="J8" i="9"/>
  <c r="H8" i="9"/>
  <c r="E8" i="9"/>
  <c r="D8" i="9"/>
  <c r="H7" i="9"/>
  <c r="F7" i="9"/>
  <c r="G5" i="9" s="1"/>
  <c r="E7" i="9"/>
  <c r="D7" i="9"/>
  <c r="J7" i="9" s="1"/>
  <c r="E6" i="9"/>
  <c r="D6" i="9"/>
  <c r="H6" i="9" s="1"/>
  <c r="E5" i="9"/>
  <c r="D5" i="9"/>
  <c r="H5" i="9" s="1"/>
  <c r="E4" i="9"/>
  <c r="D4" i="9"/>
  <c r="J4" i="9" s="1"/>
  <c r="E3" i="9"/>
  <c r="D3" i="9"/>
  <c r="J3" i="9" s="1"/>
  <c r="J2" i="9"/>
  <c r="K2" i="9" s="1"/>
  <c r="G2" i="9"/>
  <c r="E2" i="9"/>
  <c r="D2" i="9"/>
  <c r="H2" i="9" s="1"/>
  <c r="I2" i="9" s="1"/>
  <c r="K9" i="9" l="1"/>
  <c r="I5" i="9"/>
  <c r="G6" i="9"/>
  <c r="I6" i="9" s="1"/>
  <c r="G3" i="9"/>
  <c r="K3" i="9" s="1"/>
  <c r="H4" i="9"/>
  <c r="J6" i="9"/>
  <c r="G4" i="9"/>
  <c r="K4" i="9" s="1"/>
  <c r="H3" i="9"/>
  <c r="J5" i="9"/>
  <c r="K5" i="9" s="1"/>
  <c r="G7" i="9"/>
  <c r="I7" i="9" s="1"/>
  <c r="G8" i="9"/>
  <c r="I8" i="9" s="1"/>
  <c r="K8" i="9" l="1"/>
  <c r="I3" i="9"/>
  <c r="K6" i="9"/>
  <c r="I4" i="9"/>
  <c r="K7" i="9"/>
  <c r="J5" i="8"/>
  <c r="I5" i="8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  <c r="K11" i="9" l="1"/>
  <c r="I11" i="9"/>
  <c r="J7" i="8"/>
  <c r="J6" i="8"/>
  <c r="J4" i="8"/>
  <c r="J3" i="8"/>
  <c r="J2" i="8"/>
  <c r="I7" i="8"/>
  <c r="I6" i="8"/>
  <c r="I4" i="8"/>
  <c r="I3" i="8"/>
  <c r="I2" i="8"/>
  <c r="O3" i="5" l="1"/>
  <c r="F2" i="8" s="1"/>
  <c r="O4" i="5"/>
  <c r="O5" i="5"/>
  <c r="O6" i="5"/>
  <c r="F3" i="8" s="1"/>
  <c r="O7" i="5"/>
  <c r="O8" i="5"/>
  <c r="O9" i="5"/>
  <c r="F4" i="8" s="1"/>
  <c r="O10" i="5"/>
  <c r="O11" i="5"/>
  <c r="O12" i="5"/>
  <c r="F5" i="8" s="1"/>
  <c r="O13" i="5"/>
  <c r="O14" i="5"/>
  <c r="O15" i="5"/>
  <c r="F6" i="8" s="1"/>
  <c r="O16" i="5"/>
  <c r="O17" i="5"/>
  <c r="O18" i="5"/>
  <c r="F7" i="8" s="1"/>
  <c r="O19" i="5"/>
  <c r="O20" i="5"/>
  <c r="O21" i="5"/>
  <c r="O22" i="5"/>
  <c r="O23" i="5"/>
  <c r="O2" i="5"/>
  <c r="I20" i="5" l="1"/>
  <c r="M20" i="5" s="1"/>
  <c r="Q20" i="5" s="1"/>
  <c r="S20" i="5" s="1"/>
  <c r="I23" i="5"/>
  <c r="M23" i="5" s="1"/>
  <c r="Q23" i="5" s="1"/>
  <c r="S23" i="5" s="1"/>
  <c r="I22" i="5" l="1"/>
  <c r="M22" i="5" s="1"/>
  <c r="Q22" i="5" s="1"/>
  <c r="S22" i="5" s="1"/>
  <c r="I21" i="5"/>
  <c r="M21" i="5" s="1"/>
  <c r="Q21" i="5" s="1"/>
  <c r="S21" i="5" s="1"/>
  <c r="I7" i="5" l="1"/>
  <c r="M7" i="5" s="1"/>
  <c r="Q7" i="5" s="1"/>
  <c r="S7" i="5" s="1"/>
  <c r="I14" i="5"/>
  <c r="I6" i="5"/>
  <c r="M6" i="5" s="1"/>
  <c r="Q6" i="5" s="1"/>
  <c r="S6" i="5" s="1"/>
  <c r="I13" i="5"/>
  <c r="M13" i="5" s="1"/>
  <c r="Q13" i="5" s="1"/>
  <c r="S13" i="5" s="1"/>
  <c r="I5" i="5"/>
  <c r="I2" i="5"/>
  <c r="I12" i="5"/>
  <c r="M12" i="5" s="1"/>
  <c r="Q12" i="5" s="1"/>
  <c r="S12" i="5" s="1"/>
  <c r="I4" i="5"/>
  <c r="M4" i="5" s="1"/>
  <c r="Q4" i="5" s="1"/>
  <c r="S4" i="5" s="1"/>
  <c r="I18" i="5"/>
  <c r="M18" i="5" s="1"/>
  <c r="Q18" i="5" s="1"/>
  <c r="S18" i="5" s="1"/>
  <c r="I19" i="5"/>
  <c r="M19" i="5" s="1"/>
  <c r="Q19" i="5" s="1"/>
  <c r="S19" i="5" s="1"/>
  <c r="I11" i="5"/>
  <c r="I3" i="5"/>
  <c r="M3" i="5" s="1"/>
  <c r="Q3" i="5" s="1"/>
  <c r="S3" i="5" s="1"/>
  <c r="I10" i="5"/>
  <c r="M10" i="5" s="1"/>
  <c r="Q10" i="5" s="1"/>
  <c r="S10" i="5" s="1"/>
  <c r="I17" i="5"/>
  <c r="I9" i="5"/>
  <c r="M9" i="5" s="1"/>
  <c r="Q9" i="5" s="1"/>
  <c r="S9" i="5" s="1"/>
  <c r="I16" i="5"/>
  <c r="M16" i="5" s="1"/>
  <c r="Q16" i="5" s="1"/>
  <c r="S16" i="5" s="1"/>
  <c r="I8" i="5"/>
  <c r="I15" i="5"/>
  <c r="M15" i="5" s="1"/>
  <c r="Q15" i="5" s="1"/>
  <c r="S15" i="5" s="1"/>
  <c r="M5" i="5" l="1"/>
  <c r="B3" i="8" s="1"/>
  <c r="M3" i="8"/>
  <c r="M17" i="5"/>
  <c r="Q17" i="5" s="1"/>
  <c r="S17" i="5" s="1"/>
  <c r="M7" i="8"/>
  <c r="M2" i="5"/>
  <c r="Q2" i="5" s="1"/>
  <c r="M2" i="8"/>
  <c r="M11" i="5"/>
  <c r="Q11" i="5" s="1"/>
  <c r="E5" i="8" s="1"/>
  <c r="M5" i="8"/>
  <c r="M14" i="5"/>
  <c r="Q14" i="5" s="1"/>
  <c r="M6" i="8"/>
  <c r="M8" i="5"/>
  <c r="Q8" i="5" s="1"/>
  <c r="M4" i="8"/>
  <c r="C3" i="8"/>
  <c r="D5" i="8"/>
  <c r="C6" i="8"/>
  <c r="B2" i="8"/>
  <c r="B6" i="8"/>
  <c r="C2" i="8"/>
  <c r="B4" i="8"/>
  <c r="C4" i="8"/>
  <c r="Q5" i="5"/>
  <c r="S5" i="5" s="1"/>
  <c r="S14" i="5"/>
  <c r="D6" i="8"/>
  <c r="E6" i="8"/>
  <c r="S11" i="5"/>
  <c r="S2" i="5"/>
  <c r="D2" i="8"/>
  <c r="E2" i="8"/>
  <c r="E4" i="8" l="1"/>
  <c r="S8" i="5"/>
  <c r="C5" i="8"/>
  <c r="B5" i="8"/>
  <c r="B7" i="8"/>
  <c r="C7" i="8"/>
  <c r="D7" i="8"/>
  <c r="E3" i="8"/>
  <c r="H5" i="8"/>
  <c r="G5" i="8"/>
  <c r="D3" i="8"/>
  <c r="E7" i="8"/>
  <c r="D4" i="8"/>
  <c r="H2" i="8"/>
  <c r="G2" i="8"/>
  <c r="G6" i="8"/>
  <c r="H6" i="8"/>
  <c r="G4" i="8"/>
  <c r="H4" i="8"/>
  <c r="H3" i="8"/>
  <c r="G3" i="8"/>
  <c r="H7" i="8"/>
  <c r="G7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<sst xmlns="http://schemas.openxmlformats.org/spreadsheetml/2006/main" count="394" uniqueCount="136">
  <si>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</si>
  <si>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</si>
  <si>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</si>
  <si>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</si>
  <si>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</si>
  <si>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</si>
  <si>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</si>
  <si>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</si>
  <si>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</si>
  <si>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</si>
  <si>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</si>
  <si>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</si>
  <si>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</si>
  <si>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</si>
  <si>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</si>
  <si>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</si>
  <si>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</si>
  <si>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</si>
  <si>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</si>
  <si>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</si>
  <si>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</si>
  <si>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</si>
  <si>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</si>
  <si>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</si>
  <si>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</si>
  <si>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</si>
  <si>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</si>
  <si>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</si>
  <si>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</si>
  <si>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</si>
  <si>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</si>
  <si>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</si>
  <si>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</si>
  <si>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</si>
  <si>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</si>
  <si>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</si>
  <si>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</si>
  <si>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</si>
  <si>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</si>
  <si>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</si>
  <si>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</si>
  <si>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</si>
  <si>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</si>
  <si>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</si>
  <si>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</si>
  <si>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</si>
  <si>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</si>
  <si>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</si>
  <si>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</si>
  <si>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</si>
  <si>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</si>
  <si>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</si>
  <si>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</si>
  <si>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</si>
  <si>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</si>
  <si>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</si>
  <si>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</si>
  <si>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</si>
  <si>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</si>
  <si>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</si>
  <si>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</si>
  <si>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</si>
  <si>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</si>
  <si>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</si>
  <si>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</si>
  <si>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</si>
  <si>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</si>
  <si>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</si>
  <si>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</si>
  <si>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</si>
  <si>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</si>
  <si>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</si>
  <si>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</si>
  <si>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</si>
  <si>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</si>
  <si>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</si>
  <si>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</si>
  <si>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</si>
  <si>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</si>
  <si>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</si>
  <si>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</si>
  <si>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</si>
  <si>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</si>
  <si>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</si>
  <si>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</si>
  <si>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</si>
  <si>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</si>
  <si>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</si>
  <si>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</si>
  <si>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</si>
  <si>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</si>
  <si>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</si>
  <si>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</si>
  <si>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</si>
  <si>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</si>
  <si>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</si>
  <si>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</si>
  <si>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</si>
  <si>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</si>
  <si>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</si>
  <si>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</si>
  <si>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</si>
  <si>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</si>
  <si>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</si>
  <si>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Ferrihydrite</t>
  </si>
  <si>
    <t>Scintillation Couting</t>
  </si>
  <si>
    <t>RaFHY500pH5_DW</t>
  </si>
  <si>
    <t>RaFHY500pH5_T1</t>
  </si>
  <si>
    <t>RaFHY500pH5_T2</t>
  </si>
  <si>
    <t>RaFHY500pH5_T3</t>
  </si>
  <si>
    <t>500_D</t>
  </si>
  <si>
    <t>500_T1</t>
  </si>
  <si>
    <t>500_T2</t>
  </si>
  <si>
    <t>500_T3</t>
  </si>
  <si>
    <t>sCw (Bq/mL)</t>
  </si>
  <si>
    <t>sCs (Bq/g)</t>
  </si>
  <si>
    <t>fSorb</t>
  </si>
  <si>
    <t>sfSorb</t>
  </si>
  <si>
    <t>pH</t>
  </si>
  <si>
    <t>spH</t>
  </si>
  <si>
    <t>RaStock5</t>
  </si>
  <si>
    <t>RaStock4</t>
  </si>
  <si>
    <t>TotAct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</si>
  <si>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</si>
  <si>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</si>
  <si>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</si>
  <si>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</si>
  <si>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</si>
  <si>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</si>
  <si>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</si>
  <si>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</si>
  <si>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</si>
  <si>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Nsamples</t>
  </si>
  <si>
    <t>All below detection</t>
  </si>
  <si>
    <t>MinMass (g)</t>
  </si>
  <si>
    <t>sMinMass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</si>
</sst>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1" fontId="3" fillId="0" borderId="0" xfId="0" applyNumberFormat="1" applyFont="1"/>
    <xf numFmtId="0" fontId="6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22" fontId="0" fillId="0" borderId="0" xfId="0" applyNumberFormat="1"/>
    <xf numFmtId="11" fontId="0" fillId="0" borderId="0" xfId="0" applyNumberFormat="1"/>
    <xf numFmtId="18" fontId="0" fillId="0" borderId="0" xfId="0" applyNumberFormat="1"/>
    <xf numFmtId="0" fontId="4" fillId="0" borderId="4" xfId="0" applyFont="1" applyFill="1" applyBorder="1" applyAlignment="1">
      <alignment horizontal="center" vertical="top"/>
    </xf>
    <xf numFmtId="0" fontId="3" fillId="0" borderId="4" xfId="0" applyFont="1" applyBorder="1"/>
    <xf numFmtId="11" fontId="3" fillId="0" borderId="4" xfId="0" applyNumberFormat="1" applyFont="1" applyBorder="1"/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0" fontId="3" fillId="0" borderId="0" xfId="0" applyFont="1" applyFill="1" applyBorder="1"/>
    <xf numFmtId="0" fontId="8" fillId="0" borderId="0" xfId="0" applyFont="1"/>
    <xf numFmtId="0" fontId="9" fillId="0" borderId="0" xfId="0" applyFont="1" applyBorder="1" applyAlignment="1">
      <alignment horizontal="center" vertical="top"/>
    </xf>
    <xf numFmtId="0" fontId="9" fillId="0" borderId="0" xfId="0" applyFont="1"/>
    <xf numFmtId="0" fontId="9" fillId="0" borderId="0" xfId="0" applyNumberFormat="1" applyFont="1"/>
    <xf numFmtId="11" fontId="9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48304"/>
        <c:axId val="220041248"/>
      </c:scatterChart>
      <c:valAx>
        <c:axId val="22004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1248"/>
        <c:crosses val="autoZero"/>
        <c:crossBetween val="midCat"/>
      </c:valAx>
      <c:valAx>
        <c:axId val="22004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8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42424"/>
        <c:axId val="220043600"/>
      </c:scatterChart>
      <c:valAx>
        <c:axId val="22004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3600"/>
        <c:crosses val="autoZero"/>
        <c:crossBetween val="midCat"/>
      </c:valAx>
      <c:valAx>
        <c:axId val="22004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2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13" sqref="G1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104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opLeftCell="A26" workbookViewId="0">
      <selection activeCell="A36" sqref="A36:XFD161"/>
    </sheetView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42382.73333333333</v>
      </c>
      <c r="B2" s="17" t="s">
        <v>81</v>
      </c>
      <c r="C2">
        <v>97.1</v>
      </c>
      <c r="D2">
        <v>6.42</v>
      </c>
      <c r="E2">
        <v>0.09</v>
      </c>
      <c r="F2">
        <v>310.36</v>
      </c>
    </row>
    <row r="3" spans="1:6" x14ac:dyDescent="0.25">
      <c r="A3" s="15">
        <v>42382.73333333333</v>
      </c>
      <c r="B3" t="s">
        <v>82</v>
      </c>
      <c r="C3">
        <v>78.400000000000006</v>
      </c>
      <c r="D3">
        <v>7.14</v>
      </c>
      <c r="E3">
        <v>0.12</v>
      </c>
      <c r="F3">
        <v>320.99</v>
      </c>
    </row>
    <row r="4" spans="1:6" x14ac:dyDescent="0.25">
      <c r="A4" s="15">
        <v>42382.73333333333</v>
      </c>
      <c r="B4" t="s">
        <v>83</v>
      </c>
      <c r="C4">
        <v>74</v>
      </c>
      <c r="D4">
        <v>7.35</v>
      </c>
      <c r="E4">
        <v>0.13</v>
      </c>
      <c r="F4">
        <v>331.63</v>
      </c>
    </row>
    <row r="5" spans="1:6" x14ac:dyDescent="0.25">
      <c r="A5" s="15">
        <v>42382.73333333333</v>
      </c>
      <c r="B5" t="s">
        <v>84</v>
      </c>
      <c r="C5">
        <v>162.80000000000001</v>
      </c>
      <c r="D5">
        <v>4.96</v>
      </c>
      <c r="E5">
        <v>0.06</v>
      </c>
      <c r="F5">
        <v>342.26</v>
      </c>
    </row>
    <row r="6" spans="1:6" x14ac:dyDescent="0.25">
      <c r="A6" s="15">
        <v>42382.73333333333</v>
      </c>
      <c r="B6" t="s">
        <v>85</v>
      </c>
      <c r="C6">
        <v>180.5</v>
      </c>
      <c r="D6">
        <v>4.71</v>
      </c>
      <c r="E6">
        <v>0.05</v>
      </c>
      <c r="F6">
        <v>352.9</v>
      </c>
    </row>
    <row r="7" spans="1:6" x14ac:dyDescent="0.25">
      <c r="A7" s="15">
        <v>42382.73333333333</v>
      </c>
      <c r="B7" t="s">
        <v>86</v>
      </c>
      <c r="C7">
        <v>245.8</v>
      </c>
      <c r="D7">
        <v>4.03</v>
      </c>
      <c r="E7">
        <v>0.04</v>
      </c>
      <c r="F7">
        <v>363.53</v>
      </c>
    </row>
    <row r="8" spans="1:6" ht="15" customHeight="1" x14ac:dyDescent="0.25">
      <c r="A8" s="15">
        <v>42382.73333333333</v>
      </c>
      <c r="B8" t="s">
        <v>87</v>
      </c>
      <c r="C8">
        <v>336.5</v>
      </c>
      <c r="D8">
        <v>3.45</v>
      </c>
      <c r="E8">
        <v>0.03</v>
      </c>
      <c r="F8">
        <v>374.16</v>
      </c>
    </row>
    <row r="9" spans="1:6" x14ac:dyDescent="0.25">
      <c r="A9" s="15">
        <v>42382.73333333333</v>
      </c>
      <c r="B9" t="s">
        <v>88</v>
      </c>
      <c r="C9">
        <v>297.60000000000002</v>
      </c>
      <c r="D9">
        <v>3.67</v>
      </c>
      <c r="E9">
        <v>0.03</v>
      </c>
      <c r="F9">
        <v>384.8</v>
      </c>
    </row>
    <row r="10" spans="1:6" x14ac:dyDescent="0.25">
      <c r="A10" s="15">
        <v>42382.73333333333</v>
      </c>
      <c r="B10" t="s">
        <v>89</v>
      </c>
      <c r="C10">
        <v>299.8</v>
      </c>
      <c r="D10">
        <v>3.65</v>
      </c>
      <c r="E10">
        <v>7.0000000000000007E-2</v>
      </c>
      <c r="F10">
        <v>395.59</v>
      </c>
    </row>
    <row r="11" spans="1:6" x14ac:dyDescent="0.25">
      <c r="A11" s="15">
        <v>42382.73333333333</v>
      </c>
      <c r="B11" t="s">
        <v>90</v>
      </c>
      <c r="C11">
        <v>1274.5999999999999</v>
      </c>
      <c r="D11">
        <v>1.77</v>
      </c>
      <c r="E11">
        <v>0.01</v>
      </c>
      <c r="F11">
        <v>406.21</v>
      </c>
    </row>
    <row r="12" spans="1:6" x14ac:dyDescent="0.25">
      <c r="A12" s="15">
        <v>42382.73333333333</v>
      </c>
      <c r="B12" t="s">
        <v>91</v>
      </c>
      <c r="C12">
        <v>1280</v>
      </c>
      <c r="D12">
        <v>1.77</v>
      </c>
      <c r="E12">
        <v>0.01</v>
      </c>
      <c r="F12">
        <v>416.85</v>
      </c>
    </row>
    <row r="13" spans="1:6" x14ac:dyDescent="0.25">
      <c r="A13" s="15">
        <v>42382.73333333333</v>
      </c>
      <c r="B13" t="s">
        <v>92</v>
      </c>
      <c r="C13">
        <v>425.4</v>
      </c>
      <c r="D13">
        <v>3.07</v>
      </c>
      <c r="E13">
        <v>0.03</v>
      </c>
      <c r="F13">
        <v>427.48</v>
      </c>
    </row>
    <row r="14" spans="1:6" x14ac:dyDescent="0.25">
      <c r="A14" s="15">
        <v>42382.73333333333</v>
      </c>
      <c r="B14" t="s">
        <v>93</v>
      </c>
      <c r="C14">
        <v>2499.1</v>
      </c>
      <c r="D14">
        <v>1.27</v>
      </c>
      <c r="E14">
        <v>0</v>
      </c>
      <c r="F14">
        <v>438.11</v>
      </c>
    </row>
    <row r="15" spans="1:6" x14ac:dyDescent="0.25">
      <c r="A15" s="15">
        <v>42382.73333333333</v>
      </c>
      <c r="B15" t="s">
        <v>94</v>
      </c>
      <c r="C15">
        <v>2541.6999999999998</v>
      </c>
      <c r="D15">
        <v>1.25</v>
      </c>
      <c r="E15">
        <v>0</v>
      </c>
      <c r="F15">
        <v>448.75</v>
      </c>
    </row>
    <row r="16" spans="1:6" x14ac:dyDescent="0.25">
      <c r="A16" s="15">
        <v>42382.73333333333</v>
      </c>
      <c r="B16" t="s">
        <v>95</v>
      </c>
      <c r="C16">
        <v>2585.5</v>
      </c>
      <c r="D16">
        <v>1.24</v>
      </c>
      <c r="E16">
        <v>0</v>
      </c>
      <c r="F16">
        <v>459.39</v>
      </c>
    </row>
    <row r="17" spans="1:6" x14ac:dyDescent="0.25">
      <c r="A17" s="15">
        <v>42382.73333333333</v>
      </c>
      <c r="B17" t="s">
        <v>96</v>
      </c>
      <c r="C17">
        <v>11624.1</v>
      </c>
      <c r="D17">
        <v>0.59</v>
      </c>
      <c r="E17">
        <v>0</v>
      </c>
      <c r="F17">
        <v>470.07</v>
      </c>
    </row>
    <row r="18" spans="1:6" x14ac:dyDescent="0.25">
      <c r="A18" s="15">
        <v>42382.73333333333</v>
      </c>
      <c r="B18" t="s">
        <v>97</v>
      </c>
      <c r="C18">
        <v>12578</v>
      </c>
      <c r="D18">
        <v>0.56000000000000005</v>
      </c>
      <c r="E18">
        <v>0</v>
      </c>
      <c r="F18">
        <v>480.74</v>
      </c>
    </row>
    <row r="19" spans="1:6" x14ac:dyDescent="0.25">
      <c r="A19" s="15">
        <v>42382.73333333333</v>
      </c>
      <c r="B19" t="s">
        <v>98</v>
      </c>
      <c r="C19">
        <v>12661.5</v>
      </c>
      <c r="D19">
        <v>0.56000000000000005</v>
      </c>
      <c r="E19">
        <v>0</v>
      </c>
      <c r="F19">
        <v>491.42</v>
      </c>
    </row>
    <row r="20" spans="1:6" x14ac:dyDescent="0.25">
      <c r="A20" s="15">
        <v>42438.435416666667</v>
      </c>
      <c r="B20" t="s">
        <v>106</v>
      </c>
      <c r="C20">
        <v>12486.1</v>
      </c>
      <c r="D20">
        <v>0.56999999999999995</v>
      </c>
      <c r="E20">
        <v>0</v>
      </c>
      <c r="F20">
        <v>21.22</v>
      </c>
    </row>
    <row r="21" spans="1:6" x14ac:dyDescent="0.25">
      <c r="A21" s="15">
        <v>42438.435416666667</v>
      </c>
      <c r="B21" t="s">
        <v>107</v>
      </c>
      <c r="C21">
        <v>12635.6</v>
      </c>
      <c r="D21">
        <v>0.56000000000000005</v>
      </c>
      <c r="E21">
        <v>0</v>
      </c>
      <c r="F21">
        <v>63.89</v>
      </c>
    </row>
    <row r="22" spans="1:6" x14ac:dyDescent="0.25">
      <c r="A22" s="15">
        <v>42438.435416666667</v>
      </c>
      <c r="B22" t="s">
        <v>108</v>
      </c>
      <c r="C22">
        <v>13133.1</v>
      </c>
      <c r="D22">
        <v>0.55000000000000004</v>
      </c>
      <c r="E22">
        <v>0</v>
      </c>
      <c r="F22">
        <v>106.55</v>
      </c>
    </row>
    <row r="23" spans="1:6" x14ac:dyDescent="0.25">
      <c r="A23" s="15">
        <v>42438.435416666667</v>
      </c>
      <c r="B23" t="s">
        <v>109</v>
      </c>
      <c r="C23">
        <v>12855.5</v>
      </c>
      <c r="D23">
        <v>0.56000000000000005</v>
      </c>
      <c r="E23">
        <v>0</v>
      </c>
      <c r="F23">
        <v>149.31</v>
      </c>
    </row>
    <row r="24" spans="1:6" x14ac:dyDescent="0.25">
      <c r="A24" s="15">
        <v>42439.461111111108</v>
      </c>
      <c r="B24" t="s">
        <v>106</v>
      </c>
      <c r="C24">
        <v>12563.7</v>
      </c>
      <c r="D24">
        <v>0.56000000000000005</v>
      </c>
      <c r="E24">
        <v>0</v>
      </c>
      <c r="F24">
        <v>21.22</v>
      </c>
    </row>
    <row r="25" spans="1:6" x14ac:dyDescent="0.25">
      <c r="A25" s="15">
        <v>42439.461111111108</v>
      </c>
      <c r="B25" t="s">
        <v>107</v>
      </c>
      <c r="C25">
        <v>12617.8</v>
      </c>
      <c r="D25">
        <v>0.56000000000000005</v>
      </c>
      <c r="E25">
        <v>0</v>
      </c>
      <c r="F25">
        <v>63.84</v>
      </c>
    </row>
    <row r="26" spans="1:6" x14ac:dyDescent="0.25">
      <c r="A26" s="15">
        <v>42439.461111111108</v>
      </c>
      <c r="B26" t="s">
        <v>108</v>
      </c>
      <c r="C26">
        <v>13034.1</v>
      </c>
      <c r="D26">
        <v>0.55000000000000004</v>
      </c>
      <c r="E26">
        <v>0</v>
      </c>
      <c r="F26">
        <v>106.48</v>
      </c>
    </row>
    <row r="27" spans="1:6" x14ac:dyDescent="0.25">
      <c r="A27" s="15">
        <v>42439.461111111108</v>
      </c>
      <c r="B27" t="s">
        <v>109</v>
      </c>
      <c r="C27">
        <v>12774.6</v>
      </c>
      <c r="D27">
        <v>0.56000000000000005</v>
      </c>
      <c r="E27">
        <v>0</v>
      </c>
      <c r="F27">
        <v>149.21</v>
      </c>
    </row>
    <row r="28" spans="1:6" x14ac:dyDescent="0.25">
      <c r="A28" s="15">
        <v>42447.404861111114</v>
      </c>
      <c r="B28" t="s">
        <v>106</v>
      </c>
      <c r="C28">
        <v>12786</v>
      </c>
      <c r="D28">
        <v>0.56000000000000005</v>
      </c>
      <c r="E28">
        <v>0</v>
      </c>
      <c r="F28">
        <v>21.22</v>
      </c>
    </row>
    <row r="29" spans="1:6" x14ac:dyDescent="0.25">
      <c r="A29" s="15">
        <v>42447.404861111114</v>
      </c>
      <c r="B29" t="s">
        <v>107</v>
      </c>
      <c r="C29">
        <v>12495.3</v>
      </c>
      <c r="D29">
        <v>0.56999999999999995</v>
      </c>
      <c r="E29">
        <v>0</v>
      </c>
      <c r="F29">
        <v>63.82</v>
      </c>
    </row>
    <row r="30" spans="1:6" x14ac:dyDescent="0.25">
      <c r="A30" s="15">
        <v>42447.404861111114</v>
      </c>
      <c r="B30" t="s">
        <v>108</v>
      </c>
      <c r="C30">
        <v>13259.2</v>
      </c>
      <c r="D30">
        <v>0.55000000000000004</v>
      </c>
      <c r="E30">
        <v>0</v>
      </c>
      <c r="F30">
        <v>106.46</v>
      </c>
    </row>
    <row r="31" spans="1:6" x14ac:dyDescent="0.25">
      <c r="A31" s="15">
        <v>42447.404861111114</v>
      </c>
      <c r="B31" t="s">
        <v>109</v>
      </c>
      <c r="C31">
        <v>12839</v>
      </c>
      <c r="D31">
        <v>0.56000000000000005</v>
      </c>
      <c r="E31">
        <v>0</v>
      </c>
      <c r="F31">
        <v>149.19</v>
      </c>
    </row>
    <row r="32" spans="1:6" x14ac:dyDescent="0.25">
      <c r="A32" s="15">
        <v>42459.724305555559</v>
      </c>
      <c r="B32" t="s">
        <v>106</v>
      </c>
      <c r="C32">
        <v>12881.5</v>
      </c>
      <c r="D32">
        <v>0.56000000000000005</v>
      </c>
      <c r="E32">
        <v>0</v>
      </c>
      <c r="F32">
        <v>21.22</v>
      </c>
    </row>
    <row r="33" spans="1:6" x14ac:dyDescent="0.25">
      <c r="A33" s="15">
        <v>42459.724305555559</v>
      </c>
      <c r="B33" t="s">
        <v>107</v>
      </c>
      <c r="C33">
        <v>12669.7</v>
      </c>
      <c r="D33">
        <v>0.56000000000000005</v>
      </c>
      <c r="E33">
        <v>0</v>
      </c>
      <c r="F33">
        <v>63.82</v>
      </c>
    </row>
    <row r="34" spans="1:6" x14ac:dyDescent="0.25">
      <c r="A34" s="15">
        <v>42459.724305555559</v>
      </c>
      <c r="B34" t="s">
        <v>108</v>
      </c>
      <c r="C34">
        <v>13238.8</v>
      </c>
      <c r="D34">
        <v>0.55000000000000004</v>
      </c>
      <c r="E34">
        <v>0</v>
      </c>
      <c r="F34">
        <v>106.44</v>
      </c>
    </row>
    <row r="35" spans="1:6" x14ac:dyDescent="0.25">
      <c r="A35" s="15">
        <v>42459.724305555559</v>
      </c>
      <c r="B35" t="s">
        <v>109</v>
      </c>
      <c r="C35">
        <v>12879.8</v>
      </c>
      <c r="D35">
        <v>0.56000000000000005</v>
      </c>
      <c r="E35">
        <v>0</v>
      </c>
      <c r="F35">
        <v>149.16999999999999</v>
      </c>
    </row>
    <row r="36" spans="1:6" x14ac:dyDescent="0.25">
      <c r="A36" s="15">
        <v>42339.61041666667</v>
      </c>
      <c r="B36" s="17" t="s">
        <v>81</v>
      </c>
      <c r="C36">
        <v>80.2</v>
      </c>
      <c r="D36">
        <v>7.06</v>
      </c>
      <c r="E36">
        <v>0.81</v>
      </c>
      <c r="F36">
        <v>330.73</v>
      </c>
    </row>
    <row r="37" spans="1:6" x14ac:dyDescent="0.25">
      <c r="A37" s="15">
        <v>42339.61041666667</v>
      </c>
      <c r="B37" t="s">
        <v>82</v>
      </c>
      <c r="C37">
        <v>73.400000000000006</v>
      </c>
      <c r="D37">
        <v>7.38</v>
      </c>
      <c r="E37">
        <v>1.1000000000000001</v>
      </c>
      <c r="F37">
        <v>341.41</v>
      </c>
    </row>
    <row r="38" spans="1:6" x14ac:dyDescent="0.25">
      <c r="A38" s="15">
        <v>42339.61041666667</v>
      </c>
      <c r="B38" t="s">
        <v>83</v>
      </c>
      <c r="C38">
        <v>74</v>
      </c>
      <c r="D38">
        <v>7.35</v>
      </c>
      <c r="E38">
        <v>1.07</v>
      </c>
      <c r="F38">
        <v>352.07</v>
      </c>
    </row>
    <row r="39" spans="1:6" x14ac:dyDescent="0.25">
      <c r="A39" s="15">
        <v>42339.61041666667</v>
      </c>
      <c r="B39" t="s">
        <v>84</v>
      </c>
      <c r="C39">
        <v>91.6</v>
      </c>
      <c r="D39">
        <v>6.61</v>
      </c>
      <c r="E39">
        <v>0.85</v>
      </c>
      <c r="F39">
        <v>362.74</v>
      </c>
    </row>
    <row r="40" spans="1:6" x14ac:dyDescent="0.25">
      <c r="A40" s="15">
        <v>42339.61041666667</v>
      </c>
      <c r="B40" t="s">
        <v>85</v>
      </c>
      <c r="C40">
        <v>95.4</v>
      </c>
      <c r="D40">
        <v>6.48</v>
      </c>
      <c r="E40">
        <v>0.76</v>
      </c>
      <c r="F40">
        <v>373.39</v>
      </c>
    </row>
    <row r="41" spans="1:6" x14ac:dyDescent="0.25">
      <c r="A41" s="15">
        <v>42339.61041666667</v>
      </c>
      <c r="B41" t="s">
        <v>86</v>
      </c>
      <c r="C41">
        <v>109.2</v>
      </c>
      <c r="D41">
        <v>6.05</v>
      </c>
      <c r="E41">
        <v>0.65</v>
      </c>
      <c r="F41">
        <v>384.04</v>
      </c>
    </row>
    <row r="42" spans="1:6" x14ac:dyDescent="0.25">
      <c r="A42" s="15">
        <v>42339.61041666667</v>
      </c>
      <c r="B42" t="s">
        <v>87</v>
      </c>
      <c r="C42">
        <v>134.30000000000001</v>
      </c>
      <c r="D42">
        <v>5.46</v>
      </c>
      <c r="E42">
        <v>0.44</v>
      </c>
      <c r="F42">
        <v>394.8</v>
      </c>
    </row>
    <row r="43" spans="1:6" x14ac:dyDescent="0.25">
      <c r="A43" s="15">
        <v>42339.61041666667</v>
      </c>
      <c r="B43" t="s">
        <v>88</v>
      </c>
      <c r="C43">
        <v>125.3</v>
      </c>
      <c r="D43">
        <v>5.65</v>
      </c>
      <c r="E43">
        <v>0.51</v>
      </c>
      <c r="F43">
        <v>405.45</v>
      </c>
    </row>
    <row r="44" spans="1:6" x14ac:dyDescent="0.25">
      <c r="A44" s="15">
        <v>42339.61041666667</v>
      </c>
      <c r="B44" t="s">
        <v>89</v>
      </c>
      <c r="C44">
        <v>132.30000000000001</v>
      </c>
      <c r="D44">
        <v>5.5</v>
      </c>
      <c r="E44">
        <v>0.48</v>
      </c>
      <c r="F44">
        <v>416.12</v>
      </c>
    </row>
    <row r="45" spans="1:6" x14ac:dyDescent="0.25">
      <c r="A45" s="15">
        <v>42339.61041666667</v>
      </c>
      <c r="B45" t="s">
        <v>90</v>
      </c>
      <c r="C45">
        <v>359.5</v>
      </c>
      <c r="D45">
        <v>3.34</v>
      </c>
      <c r="E45">
        <v>0.14000000000000001</v>
      </c>
      <c r="F45">
        <v>426.76</v>
      </c>
    </row>
    <row r="46" spans="1:6" x14ac:dyDescent="0.25">
      <c r="A46" s="15">
        <v>42339.61041666667</v>
      </c>
      <c r="B46" t="s">
        <v>91</v>
      </c>
      <c r="C46">
        <v>366.1</v>
      </c>
      <c r="D46">
        <v>3.31</v>
      </c>
      <c r="E46">
        <v>0.12</v>
      </c>
      <c r="F46">
        <v>437.42</v>
      </c>
    </row>
    <row r="47" spans="1:6" x14ac:dyDescent="0.25">
      <c r="A47" s="15">
        <v>42339.61041666667</v>
      </c>
      <c r="B47" t="s">
        <v>92</v>
      </c>
      <c r="C47">
        <v>351.2</v>
      </c>
      <c r="D47">
        <v>3.37</v>
      </c>
      <c r="E47">
        <v>0.12</v>
      </c>
      <c r="F47">
        <v>448.06</v>
      </c>
    </row>
    <row r="48" spans="1:6" x14ac:dyDescent="0.25">
      <c r="A48" s="15">
        <v>42339.61041666667</v>
      </c>
      <c r="B48" t="s">
        <v>93</v>
      </c>
      <c r="C48">
        <v>681.6</v>
      </c>
      <c r="D48">
        <v>2.42</v>
      </c>
      <c r="E48">
        <v>0.06</v>
      </c>
      <c r="F48">
        <v>458.71</v>
      </c>
    </row>
    <row r="49" spans="1:6" x14ac:dyDescent="0.25">
      <c r="A49" s="15">
        <v>42339.61041666667</v>
      </c>
      <c r="B49" t="s">
        <v>94</v>
      </c>
      <c r="C49">
        <v>693.6</v>
      </c>
      <c r="D49">
        <v>2.4</v>
      </c>
      <c r="E49">
        <v>0.06</v>
      </c>
      <c r="F49">
        <v>469.36</v>
      </c>
    </row>
    <row r="50" spans="1:6" x14ac:dyDescent="0.25">
      <c r="A50" s="15">
        <v>42339.61041666667</v>
      </c>
      <c r="B50" t="s">
        <v>95</v>
      </c>
      <c r="C50">
        <v>683.4</v>
      </c>
      <c r="D50">
        <v>2.42</v>
      </c>
      <c r="E50">
        <v>0.06</v>
      </c>
      <c r="F50">
        <v>480.01</v>
      </c>
    </row>
    <row r="51" spans="1:6" x14ac:dyDescent="0.25">
      <c r="A51" s="15">
        <v>42339.61041666667</v>
      </c>
      <c r="B51" t="s">
        <v>96</v>
      </c>
      <c r="C51">
        <v>2950.7</v>
      </c>
      <c r="D51">
        <v>1.1599999999999999</v>
      </c>
      <c r="E51">
        <v>0.01</v>
      </c>
      <c r="F51">
        <v>490.66</v>
      </c>
    </row>
    <row r="52" spans="1:6" x14ac:dyDescent="0.25">
      <c r="A52" s="15">
        <v>42339.61041666667</v>
      </c>
      <c r="B52" t="s">
        <v>97</v>
      </c>
      <c r="C52">
        <v>3109.3</v>
      </c>
      <c r="D52">
        <v>1.1299999999999999</v>
      </c>
      <c r="E52">
        <v>0.01</v>
      </c>
      <c r="F52">
        <v>501.32</v>
      </c>
    </row>
    <row r="53" spans="1:6" x14ac:dyDescent="0.25">
      <c r="A53" s="15">
        <v>42339.61041666667</v>
      </c>
      <c r="B53" t="s">
        <v>98</v>
      </c>
      <c r="C53">
        <v>3148.5</v>
      </c>
      <c r="D53">
        <v>1.1299999999999999</v>
      </c>
      <c r="E53">
        <v>0.01</v>
      </c>
      <c r="F53">
        <v>512.02</v>
      </c>
    </row>
    <row r="54" spans="1:6" x14ac:dyDescent="0.25">
      <c r="A54" s="15">
        <v>42342.499305555553</v>
      </c>
      <c r="B54" s="17" t="s">
        <v>81</v>
      </c>
      <c r="C54">
        <v>88.9</v>
      </c>
      <c r="D54">
        <v>6.71</v>
      </c>
      <c r="E54">
        <v>0.28000000000000003</v>
      </c>
      <c r="F54">
        <v>331.1</v>
      </c>
    </row>
    <row r="55" spans="1:6" x14ac:dyDescent="0.25">
      <c r="A55" s="15">
        <v>42342.499305555553</v>
      </c>
      <c r="B55" t="s">
        <v>82</v>
      </c>
      <c r="C55">
        <v>75.3</v>
      </c>
      <c r="D55">
        <v>7.29</v>
      </c>
      <c r="E55">
        <v>0.39</v>
      </c>
      <c r="F55">
        <v>341.74</v>
      </c>
    </row>
    <row r="56" spans="1:6" x14ac:dyDescent="0.25">
      <c r="A56" s="15">
        <v>42342.499305555553</v>
      </c>
      <c r="B56" t="s">
        <v>83</v>
      </c>
      <c r="C56">
        <v>68.7</v>
      </c>
      <c r="D56">
        <v>7.63</v>
      </c>
      <c r="E56">
        <v>0.42</v>
      </c>
      <c r="F56">
        <v>352.38</v>
      </c>
    </row>
    <row r="57" spans="1:6" x14ac:dyDescent="0.25">
      <c r="A57" s="15">
        <v>42342.499305555553</v>
      </c>
      <c r="B57" t="s">
        <v>84</v>
      </c>
      <c r="C57">
        <v>122.2</v>
      </c>
      <c r="D57">
        <v>5.72</v>
      </c>
      <c r="E57">
        <v>0.24</v>
      </c>
      <c r="F57">
        <v>363.02</v>
      </c>
    </row>
    <row r="58" spans="1:6" x14ac:dyDescent="0.25">
      <c r="A58" s="15">
        <v>42342.499305555553</v>
      </c>
      <c r="B58" t="s">
        <v>85</v>
      </c>
      <c r="C58">
        <v>125.1</v>
      </c>
      <c r="D58">
        <v>5.65</v>
      </c>
      <c r="E58">
        <v>0.24</v>
      </c>
      <c r="F58">
        <v>373.67</v>
      </c>
    </row>
    <row r="59" spans="1:6" x14ac:dyDescent="0.25">
      <c r="A59" s="15">
        <v>42342.499305555553</v>
      </c>
      <c r="B59" t="s">
        <v>86</v>
      </c>
      <c r="C59">
        <v>174.6</v>
      </c>
      <c r="D59">
        <v>4.79</v>
      </c>
      <c r="E59">
        <v>0.17</v>
      </c>
      <c r="F59">
        <v>384.32</v>
      </c>
    </row>
    <row r="60" spans="1:6" x14ac:dyDescent="0.25">
      <c r="A60" s="15">
        <v>42342.499305555553</v>
      </c>
      <c r="B60" t="s">
        <v>87</v>
      </c>
      <c r="C60">
        <v>217.6</v>
      </c>
      <c r="D60">
        <v>4.29</v>
      </c>
      <c r="E60">
        <v>0.16</v>
      </c>
      <c r="F60">
        <v>395.06</v>
      </c>
    </row>
    <row r="61" spans="1:6" x14ac:dyDescent="0.25">
      <c r="A61" s="15">
        <v>42342.499305555553</v>
      </c>
      <c r="B61" t="s">
        <v>88</v>
      </c>
      <c r="C61">
        <v>206.6</v>
      </c>
      <c r="D61">
        <v>4.4000000000000004</v>
      </c>
      <c r="E61">
        <v>0.17</v>
      </c>
      <c r="F61">
        <v>405.71</v>
      </c>
    </row>
    <row r="62" spans="1:6" x14ac:dyDescent="0.25">
      <c r="A62" s="15">
        <v>42342.499305555553</v>
      </c>
      <c r="B62" t="s">
        <v>89</v>
      </c>
      <c r="C62">
        <v>211.3</v>
      </c>
      <c r="D62">
        <v>4.3499999999999996</v>
      </c>
      <c r="E62">
        <v>0.15</v>
      </c>
      <c r="F62">
        <v>416.36</v>
      </c>
    </row>
    <row r="63" spans="1:6" x14ac:dyDescent="0.25">
      <c r="A63" s="15">
        <v>42342.499305555553</v>
      </c>
      <c r="B63" t="s">
        <v>90</v>
      </c>
      <c r="C63">
        <v>772.2</v>
      </c>
      <c r="D63">
        <v>2.2799999999999998</v>
      </c>
      <c r="E63">
        <v>0.04</v>
      </c>
      <c r="F63">
        <v>427.01</v>
      </c>
    </row>
    <row r="64" spans="1:6" x14ac:dyDescent="0.25">
      <c r="A64" s="15">
        <v>42342.499305555553</v>
      </c>
      <c r="B64" t="s">
        <v>91</v>
      </c>
      <c r="C64">
        <v>841.9</v>
      </c>
      <c r="D64">
        <v>2.1800000000000002</v>
      </c>
      <c r="E64">
        <v>0.04</v>
      </c>
      <c r="F64">
        <v>437.66</v>
      </c>
    </row>
    <row r="65" spans="1:6" x14ac:dyDescent="0.25">
      <c r="A65" s="15">
        <v>42342.499305555553</v>
      </c>
      <c r="B65" t="s">
        <v>92</v>
      </c>
      <c r="C65">
        <v>797</v>
      </c>
      <c r="D65">
        <v>2.2400000000000002</v>
      </c>
      <c r="E65">
        <v>0.04</v>
      </c>
      <c r="F65">
        <v>448.31</v>
      </c>
    </row>
    <row r="66" spans="1:6" x14ac:dyDescent="0.25">
      <c r="A66" s="15">
        <v>42342.499305555553</v>
      </c>
      <c r="B66" t="s">
        <v>93</v>
      </c>
      <c r="C66">
        <v>1508</v>
      </c>
      <c r="D66">
        <v>1.63</v>
      </c>
      <c r="E66">
        <v>0.02</v>
      </c>
      <c r="F66">
        <v>458.96</v>
      </c>
    </row>
    <row r="67" spans="1:6" x14ac:dyDescent="0.25">
      <c r="A67" s="15">
        <v>42342.499305555553</v>
      </c>
      <c r="B67" t="s">
        <v>94</v>
      </c>
      <c r="C67">
        <v>1574.7</v>
      </c>
      <c r="D67">
        <v>1.59</v>
      </c>
      <c r="E67">
        <v>0.02</v>
      </c>
      <c r="F67">
        <v>469.61</v>
      </c>
    </row>
    <row r="68" spans="1:6" x14ac:dyDescent="0.25">
      <c r="A68" s="15">
        <v>42342.499305555553</v>
      </c>
      <c r="B68" t="s">
        <v>95</v>
      </c>
      <c r="C68">
        <v>1559.8</v>
      </c>
      <c r="D68">
        <v>1.6</v>
      </c>
      <c r="E68">
        <v>0.02</v>
      </c>
      <c r="F68">
        <v>480.26</v>
      </c>
    </row>
    <row r="69" spans="1:6" x14ac:dyDescent="0.25">
      <c r="A69" s="15">
        <v>42342.499305555553</v>
      </c>
      <c r="B69" t="s">
        <v>96</v>
      </c>
      <c r="C69">
        <v>6907.2</v>
      </c>
      <c r="D69">
        <v>0.76</v>
      </c>
      <c r="E69">
        <v>0</v>
      </c>
      <c r="F69">
        <v>490.93</v>
      </c>
    </row>
    <row r="70" spans="1:6" x14ac:dyDescent="0.25">
      <c r="A70" s="15">
        <v>42342.499305555553</v>
      </c>
      <c r="B70" t="s">
        <v>97</v>
      </c>
      <c r="C70">
        <v>7341.6</v>
      </c>
      <c r="D70">
        <v>0.74</v>
      </c>
      <c r="E70">
        <v>0</v>
      </c>
      <c r="F70">
        <v>501.6</v>
      </c>
    </row>
    <row r="71" spans="1:6" x14ac:dyDescent="0.25">
      <c r="A71" s="15">
        <v>42342.499305555553</v>
      </c>
      <c r="B71" t="s">
        <v>98</v>
      </c>
      <c r="C71">
        <v>7428.8</v>
      </c>
      <c r="D71">
        <v>0.73</v>
      </c>
      <c r="E71">
        <v>0.01</v>
      </c>
      <c r="F71">
        <v>512.32000000000005</v>
      </c>
    </row>
    <row r="72" spans="1:6" x14ac:dyDescent="0.25">
      <c r="A72" s="15">
        <v>42345.57916666667</v>
      </c>
      <c r="B72" s="17" t="s">
        <v>81</v>
      </c>
      <c r="C72">
        <v>93.5</v>
      </c>
      <c r="D72">
        <v>6.54</v>
      </c>
      <c r="E72">
        <v>0.25</v>
      </c>
      <c r="F72">
        <v>331.33</v>
      </c>
    </row>
    <row r="73" spans="1:6" x14ac:dyDescent="0.25">
      <c r="A73" s="15">
        <v>42345.57916666667</v>
      </c>
      <c r="B73" t="s">
        <v>82</v>
      </c>
      <c r="C73">
        <v>77.5</v>
      </c>
      <c r="D73">
        <v>7.18</v>
      </c>
      <c r="E73">
        <v>0.35</v>
      </c>
      <c r="F73">
        <v>341.99</v>
      </c>
    </row>
    <row r="74" spans="1:6" x14ac:dyDescent="0.25">
      <c r="A74" s="15">
        <v>42345.57916666667</v>
      </c>
      <c r="B74" t="s">
        <v>83</v>
      </c>
      <c r="C74">
        <v>75.8</v>
      </c>
      <c r="D74">
        <v>7.26</v>
      </c>
      <c r="E74">
        <v>0.34</v>
      </c>
      <c r="F74">
        <v>352.62</v>
      </c>
    </row>
    <row r="75" spans="1:6" x14ac:dyDescent="0.25">
      <c r="A75" s="15">
        <v>42345.57916666667</v>
      </c>
      <c r="B75" t="s">
        <v>84</v>
      </c>
      <c r="C75">
        <v>148.30000000000001</v>
      </c>
      <c r="D75">
        <v>5.19</v>
      </c>
      <c r="E75">
        <v>0.17</v>
      </c>
      <c r="F75">
        <v>363.27</v>
      </c>
    </row>
    <row r="76" spans="1:6" x14ac:dyDescent="0.25">
      <c r="A76" s="15">
        <v>42345.57916666667</v>
      </c>
      <c r="B76" t="s">
        <v>85</v>
      </c>
      <c r="C76">
        <v>144.4</v>
      </c>
      <c r="D76">
        <v>5.26</v>
      </c>
      <c r="E76">
        <v>0.18</v>
      </c>
      <c r="F76">
        <v>373.9</v>
      </c>
    </row>
    <row r="77" spans="1:6" x14ac:dyDescent="0.25">
      <c r="A77" s="15">
        <v>42345.57916666667</v>
      </c>
      <c r="B77" t="s">
        <v>86</v>
      </c>
      <c r="C77">
        <v>203.1</v>
      </c>
      <c r="D77">
        <v>4.4400000000000004</v>
      </c>
      <c r="E77">
        <v>0.13</v>
      </c>
      <c r="F77">
        <v>384.55</v>
      </c>
    </row>
    <row r="78" spans="1:6" x14ac:dyDescent="0.25">
      <c r="A78" s="15">
        <v>42345.57916666667</v>
      </c>
      <c r="B78" t="s">
        <v>87</v>
      </c>
      <c r="C78">
        <v>276.10000000000002</v>
      </c>
      <c r="D78">
        <v>3.81</v>
      </c>
      <c r="E78">
        <v>0.09</v>
      </c>
      <c r="F78">
        <v>395.29</v>
      </c>
    </row>
    <row r="79" spans="1:6" x14ac:dyDescent="0.25">
      <c r="A79" s="15">
        <v>42345.57916666667</v>
      </c>
      <c r="B79" t="s">
        <v>88</v>
      </c>
      <c r="C79">
        <v>245.2</v>
      </c>
      <c r="D79">
        <v>4.04</v>
      </c>
      <c r="E79">
        <v>0.1</v>
      </c>
      <c r="F79">
        <v>405.94</v>
      </c>
    </row>
    <row r="80" spans="1:6" x14ac:dyDescent="0.25">
      <c r="A80" s="15">
        <v>42345.57916666667</v>
      </c>
      <c r="B80" t="s">
        <v>89</v>
      </c>
      <c r="C80">
        <v>256.8</v>
      </c>
      <c r="D80">
        <v>3.95</v>
      </c>
      <c r="E80">
        <v>0.1</v>
      </c>
      <c r="F80">
        <v>416.57</v>
      </c>
    </row>
    <row r="81" spans="1:6" x14ac:dyDescent="0.25">
      <c r="A81" s="15">
        <v>42345.57916666667</v>
      </c>
      <c r="B81" t="s">
        <v>90</v>
      </c>
      <c r="C81">
        <v>991.5</v>
      </c>
      <c r="D81">
        <v>2.0099999999999998</v>
      </c>
      <c r="E81">
        <v>0.03</v>
      </c>
      <c r="F81">
        <v>427.23</v>
      </c>
    </row>
    <row r="82" spans="1:6" x14ac:dyDescent="0.25">
      <c r="A82" s="15">
        <v>42345.57916666667</v>
      </c>
      <c r="B82" t="s">
        <v>91</v>
      </c>
      <c r="C82">
        <v>1039.3</v>
      </c>
      <c r="D82">
        <v>1.96</v>
      </c>
      <c r="E82">
        <v>0.03</v>
      </c>
      <c r="F82">
        <v>437.87</v>
      </c>
    </row>
    <row r="83" spans="1:6" x14ac:dyDescent="0.25">
      <c r="A83" s="15">
        <v>42345.57916666667</v>
      </c>
      <c r="B83" t="s">
        <v>92</v>
      </c>
      <c r="C83">
        <v>1046.0999999999999</v>
      </c>
      <c r="D83">
        <v>1.96</v>
      </c>
      <c r="E83">
        <v>0.02</v>
      </c>
      <c r="F83">
        <v>448.52</v>
      </c>
    </row>
    <row r="84" spans="1:6" x14ac:dyDescent="0.25">
      <c r="A84" s="15">
        <v>42345.57916666667</v>
      </c>
      <c r="B84" t="s">
        <v>93</v>
      </c>
      <c r="C84">
        <v>1968.5</v>
      </c>
      <c r="D84">
        <v>1.43</v>
      </c>
      <c r="E84">
        <v>0.01</v>
      </c>
      <c r="F84">
        <v>459.16</v>
      </c>
    </row>
    <row r="85" spans="1:6" x14ac:dyDescent="0.25">
      <c r="A85" s="15">
        <v>42345.57916666667</v>
      </c>
      <c r="B85" t="s">
        <v>94</v>
      </c>
      <c r="C85">
        <v>2045.1</v>
      </c>
      <c r="D85">
        <v>1.4</v>
      </c>
      <c r="E85">
        <v>0.01</v>
      </c>
      <c r="F85">
        <v>469.81</v>
      </c>
    </row>
    <row r="86" spans="1:6" x14ac:dyDescent="0.25">
      <c r="A86" s="15">
        <v>42345.57916666667</v>
      </c>
      <c r="B86" t="s">
        <v>95</v>
      </c>
      <c r="C86">
        <v>2048.6999999999998</v>
      </c>
      <c r="D86">
        <v>1.4</v>
      </c>
      <c r="E86">
        <v>0.01</v>
      </c>
      <c r="F86">
        <v>480.46</v>
      </c>
    </row>
    <row r="87" spans="1:6" x14ac:dyDescent="0.25">
      <c r="A87" s="15">
        <v>42345.57916666667</v>
      </c>
      <c r="B87" t="s">
        <v>96</v>
      </c>
      <c r="C87">
        <v>9139.7000000000007</v>
      </c>
      <c r="D87">
        <v>0.66</v>
      </c>
      <c r="E87">
        <v>0</v>
      </c>
      <c r="F87">
        <v>491.14</v>
      </c>
    </row>
    <row r="88" spans="1:6" x14ac:dyDescent="0.25">
      <c r="A88" s="15">
        <v>42345.57916666667</v>
      </c>
      <c r="B88" t="s">
        <v>97</v>
      </c>
      <c r="C88">
        <v>9864.6</v>
      </c>
      <c r="D88">
        <v>0.64</v>
      </c>
      <c r="E88">
        <v>0</v>
      </c>
      <c r="F88">
        <v>501.82</v>
      </c>
    </row>
    <row r="89" spans="1:6" x14ac:dyDescent="0.25">
      <c r="A89" s="15">
        <v>42345.57916666667</v>
      </c>
      <c r="B89" t="s">
        <v>98</v>
      </c>
      <c r="C89">
        <v>9893</v>
      </c>
      <c r="D89">
        <v>0.64</v>
      </c>
      <c r="E89">
        <v>0</v>
      </c>
      <c r="F89">
        <v>512.54999999999995</v>
      </c>
    </row>
    <row r="90" spans="1:6" x14ac:dyDescent="0.25">
      <c r="A90" s="15">
        <v>42346.744444444441</v>
      </c>
      <c r="B90" s="17" t="s">
        <v>81</v>
      </c>
      <c r="C90">
        <v>91.5</v>
      </c>
      <c r="D90">
        <v>6.61</v>
      </c>
      <c r="E90">
        <v>0.22</v>
      </c>
      <c r="F90">
        <v>331.31</v>
      </c>
    </row>
    <row r="91" spans="1:6" x14ac:dyDescent="0.25">
      <c r="A91" s="15">
        <v>42346.744444444441</v>
      </c>
      <c r="B91" t="s">
        <v>82</v>
      </c>
      <c r="C91">
        <v>71.2</v>
      </c>
      <c r="D91">
        <v>7.5</v>
      </c>
      <c r="E91">
        <v>0.32</v>
      </c>
      <c r="F91">
        <v>341.95</v>
      </c>
    </row>
    <row r="92" spans="1:6" x14ac:dyDescent="0.25">
      <c r="A92" s="15">
        <v>42346.744444444441</v>
      </c>
      <c r="B92" t="s">
        <v>83</v>
      </c>
      <c r="C92">
        <v>77.7</v>
      </c>
      <c r="D92">
        <v>7.17</v>
      </c>
      <c r="E92">
        <v>0.31</v>
      </c>
      <c r="F92">
        <v>352.6</v>
      </c>
    </row>
    <row r="93" spans="1:6" x14ac:dyDescent="0.25">
      <c r="A93" s="15">
        <v>42346.744444444441</v>
      </c>
      <c r="B93" t="s">
        <v>84</v>
      </c>
      <c r="C93">
        <v>148.6</v>
      </c>
      <c r="D93">
        <v>5.19</v>
      </c>
      <c r="E93">
        <v>0.16</v>
      </c>
      <c r="F93">
        <v>363.23</v>
      </c>
    </row>
    <row r="94" spans="1:6" x14ac:dyDescent="0.25">
      <c r="A94" s="15">
        <v>42346.744444444441</v>
      </c>
      <c r="B94" t="s">
        <v>85</v>
      </c>
      <c r="C94">
        <v>159.30000000000001</v>
      </c>
      <c r="D94">
        <v>5.01</v>
      </c>
      <c r="E94">
        <v>0.14000000000000001</v>
      </c>
      <c r="F94">
        <v>373.89</v>
      </c>
    </row>
    <row r="95" spans="1:6" x14ac:dyDescent="0.25">
      <c r="A95" s="15">
        <v>42346.744444444441</v>
      </c>
      <c r="B95" t="s">
        <v>86</v>
      </c>
      <c r="C95">
        <v>207.5</v>
      </c>
      <c r="D95">
        <v>4.3899999999999997</v>
      </c>
      <c r="E95">
        <v>0.12</v>
      </c>
      <c r="F95">
        <v>384.52</v>
      </c>
    </row>
    <row r="96" spans="1:6" x14ac:dyDescent="0.25">
      <c r="A96" s="15">
        <v>42346.744444444441</v>
      </c>
      <c r="B96" t="s">
        <v>87</v>
      </c>
      <c r="C96">
        <v>286.2</v>
      </c>
      <c r="D96">
        <v>3.74</v>
      </c>
      <c r="E96">
        <v>0.11</v>
      </c>
      <c r="F96">
        <v>395.31</v>
      </c>
    </row>
    <row r="97" spans="1:6" x14ac:dyDescent="0.25">
      <c r="A97" s="15">
        <v>42346.744444444441</v>
      </c>
      <c r="B97" t="s">
        <v>88</v>
      </c>
      <c r="C97">
        <v>267.10000000000002</v>
      </c>
      <c r="D97">
        <v>3.87</v>
      </c>
      <c r="E97">
        <v>0.09</v>
      </c>
      <c r="F97">
        <v>405.95</v>
      </c>
    </row>
    <row r="98" spans="1:6" x14ac:dyDescent="0.25">
      <c r="A98" s="15">
        <v>42346.744444444441</v>
      </c>
      <c r="B98" t="s">
        <v>89</v>
      </c>
      <c r="C98">
        <v>254.1</v>
      </c>
      <c r="D98">
        <v>3.97</v>
      </c>
      <c r="E98">
        <v>0.09</v>
      </c>
      <c r="F98">
        <v>416.6</v>
      </c>
    </row>
    <row r="99" spans="1:6" x14ac:dyDescent="0.25">
      <c r="A99" s="15">
        <v>42346.744444444441</v>
      </c>
      <c r="B99" t="s">
        <v>90</v>
      </c>
      <c r="C99">
        <v>1061.0999999999999</v>
      </c>
      <c r="D99">
        <v>1.94</v>
      </c>
      <c r="E99">
        <v>0.02</v>
      </c>
      <c r="F99">
        <v>427.24</v>
      </c>
    </row>
    <row r="100" spans="1:6" x14ac:dyDescent="0.25">
      <c r="A100" s="15">
        <v>42346.744444444441</v>
      </c>
      <c r="B100" t="s">
        <v>91</v>
      </c>
      <c r="C100">
        <v>1103.5999999999999</v>
      </c>
      <c r="D100">
        <v>1.9</v>
      </c>
      <c r="E100">
        <v>0.02</v>
      </c>
      <c r="F100">
        <v>437.89</v>
      </c>
    </row>
    <row r="101" spans="1:6" x14ac:dyDescent="0.25">
      <c r="A101" s="15">
        <v>42346.744444444441</v>
      </c>
      <c r="B101" t="s">
        <v>92</v>
      </c>
      <c r="C101">
        <v>511.6</v>
      </c>
      <c r="D101">
        <v>2.8</v>
      </c>
      <c r="E101">
        <v>0.04</v>
      </c>
      <c r="F101">
        <v>448.52</v>
      </c>
    </row>
    <row r="102" spans="1:6" x14ac:dyDescent="0.25">
      <c r="A102" s="15">
        <v>42346.744444444441</v>
      </c>
      <c r="B102" t="s">
        <v>93</v>
      </c>
      <c r="C102">
        <v>2089.3000000000002</v>
      </c>
      <c r="D102">
        <v>1.38</v>
      </c>
      <c r="E102">
        <v>0.01</v>
      </c>
      <c r="F102">
        <v>459.17</v>
      </c>
    </row>
    <row r="103" spans="1:6" x14ac:dyDescent="0.25">
      <c r="A103" s="15">
        <v>42346.744444444441</v>
      </c>
      <c r="B103" t="s">
        <v>94</v>
      </c>
      <c r="C103">
        <v>2173.9</v>
      </c>
      <c r="D103">
        <v>1.36</v>
      </c>
      <c r="E103">
        <v>0.01</v>
      </c>
      <c r="F103">
        <v>469.83</v>
      </c>
    </row>
    <row r="104" spans="1:6" x14ac:dyDescent="0.25">
      <c r="A104" s="15">
        <v>42346.744444444441</v>
      </c>
      <c r="B104" t="s">
        <v>95</v>
      </c>
      <c r="C104">
        <v>2176</v>
      </c>
      <c r="D104">
        <v>1.36</v>
      </c>
      <c r="E104">
        <v>0.01</v>
      </c>
      <c r="F104">
        <v>480.48</v>
      </c>
    </row>
    <row r="105" spans="1:6" x14ac:dyDescent="0.25">
      <c r="A105" s="15">
        <v>42346.744444444441</v>
      </c>
      <c r="B105" t="s">
        <v>96</v>
      </c>
      <c r="C105">
        <v>9745.6</v>
      </c>
      <c r="D105">
        <v>0.64</v>
      </c>
      <c r="E105">
        <v>0</v>
      </c>
      <c r="F105">
        <v>491.16</v>
      </c>
    </row>
    <row r="106" spans="1:6" x14ac:dyDescent="0.25">
      <c r="A106" s="15">
        <v>42346.744444444441</v>
      </c>
      <c r="B106" t="s">
        <v>97</v>
      </c>
      <c r="C106">
        <v>10324.200000000001</v>
      </c>
      <c r="D106">
        <v>0.62</v>
      </c>
      <c r="E106">
        <v>0</v>
      </c>
      <c r="F106">
        <v>501.82</v>
      </c>
    </row>
    <row r="107" spans="1:6" x14ac:dyDescent="0.25">
      <c r="A107" s="15">
        <v>42346.744444444441</v>
      </c>
      <c r="B107" t="s">
        <v>98</v>
      </c>
      <c r="C107">
        <v>10518</v>
      </c>
      <c r="D107">
        <v>0.62</v>
      </c>
      <c r="E107">
        <v>0</v>
      </c>
      <c r="F107">
        <v>512.54999999999995</v>
      </c>
    </row>
    <row r="108" spans="1:6" x14ac:dyDescent="0.25">
      <c r="A108" s="15">
        <v>42373.570833333331</v>
      </c>
      <c r="B108" s="17" t="s">
        <v>81</v>
      </c>
      <c r="C108">
        <v>97.7</v>
      </c>
      <c r="D108">
        <v>6.4</v>
      </c>
      <c r="E108">
        <v>0.09</v>
      </c>
      <c r="F108">
        <v>310.33999999999997</v>
      </c>
    </row>
    <row r="109" spans="1:6" x14ac:dyDescent="0.25">
      <c r="A109" s="15">
        <v>42373.570833333331</v>
      </c>
      <c r="B109" t="s">
        <v>82</v>
      </c>
      <c r="C109">
        <v>76.099999999999994</v>
      </c>
      <c r="D109">
        <v>7.25</v>
      </c>
      <c r="E109">
        <v>0.13</v>
      </c>
      <c r="F109">
        <v>320.98</v>
      </c>
    </row>
    <row r="110" spans="1:6" x14ac:dyDescent="0.25">
      <c r="A110" s="15">
        <v>42373.570833333331</v>
      </c>
      <c r="B110" t="s">
        <v>83</v>
      </c>
      <c r="C110">
        <v>74.5</v>
      </c>
      <c r="D110">
        <v>7.33</v>
      </c>
      <c r="E110">
        <v>0.13</v>
      </c>
      <c r="F110">
        <v>331.61</v>
      </c>
    </row>
    <row r="111" spans="1:6" x14ac:dyDescent="0.25">
      <c r="A111" s="15">
        <v>42373.570833333331</v>
      </c>
      <c r="B111" t="s">
        <v>84</v>
      </c>
      <c r="C111">
        <v>159</v>
      </c>
      <c r="D111">
        <v>5.0199999999999996</v>
      </c>
      <c r="E111">
        <v>0.06</v>
      </c>
      <c r="F111">
        <v>342.24</v>
      </c>
    </row>
    <row r="112" spans="1:6" x14ac:dyDescent="0.25">
      <c r="A112" s="15">
        <v>42373.570833333331</v>
      </c>
      <c r="B112" t="s">
        <v>85</v>
      </c>
      <c r="C112">
        <v>170.4</v>
      </c>
      <c r="D112">
        <v>4.8499999999999996</v>
      </c>
      <c r="E112">
        <v>0.06</v>
      </c>
      <c r="F112">
        <v>352.88</v>
      </c>
    </row>
    <row r="113" spans="1:6" x14ac:dyDescent="0.25">
      <c r="A113" s="15">
        <v>42373.570833333331</v>
      </c>
      <c r="B113" t="s">
        <v>86</v>
      </c>
      <c r="C113">
        <v>244.8</v>
      </c>
      <c r="D113">
        <v>4.04</v>
      </c>
      <c r="E113">
        <v>0.05</v>
      </c>
      <c r="F113">
        <v>363.51</v>
      </c>
    </row>
    <row r="114" spans="1:6" x14ac:dyDescent="0.25">
      <c r="A114" s="15">
        <v>42373.570833333331</v>
      </c>
      <c r="B114" t="s">
        <v>87</v>
      </c>
      <c r="C114">
        <v>356.7</v>
      </c>
      <c r="D114">
        <v>3.35</v>
      </c>
      <c r="E114">
        <v>0.03</v>
      </c>
      <c r="F114">
        <v>374.15</v>
      </c>
    </row>
    <row r="115" spans="1:6" x14ac:dyDescent="0.25">
      <c r="A115" s="15">
        <v>42373.570833333331</v>
      </c>
      <c r="B115" t="s">
        <v>88</v>
      </c>
      <c r="C115">
        <v>308.3</v>
      </c>
      <c r="D115">
        <v>3.6</v>
      </c>
      <c r="E115">
        <v>0.04</v>
      </c>
      <c r="F115">
        <v>384.78</v>
      </c>
    </row>
    <row r="116" spans="1:6" x14ac:dyDescent="0.25">
      <c r="A116" s="15">
        <v>42373.570833333331</v>
      </c>
      <c r="B116" t="s">
        <v>89</v>
      </c>
      <c r="C116">
        <v>302.60000000000002</v>
      </c>
      <c r="D116">
        <v>3.64</v>
      </c>
      <c r="E116">
        <v>7.0000000000000007E-2</v>
      </c>
      <c r="F116">
        <v>395.57</v>
      </c>
    </row>
    <row r="117" spans="1:6" x14ac:dyDescent="0.25">
      <c r="A117" s="15">
        <v>42373.570833333331</v>
      </c>
      <c r="B117" t="s">
        <v>90</v>
      </c>
      <c r="C117">
        <v>1270.5</v>
      </c>
      <c r="D117">
        <v>1.77</v>
      </c>
      <c r="E117">
        <v>0.01</v>
      </c>
      <c r="F117">
        <v>406.22</v>
      </c>
    </row>
    <row r="118" spans="1:6" x14ac:dyDescent="0.25">
      <c r="A118" s="15">
        <v>42373.570833333331</v>
      </c>
      <c r="B118" t="s">
        <v>91</v>
      </c>
      <c r="C118">
        <v>1328.3</v>
      </c>
      <c r="D118">
        <v>1.74</v>
      </c>
      <c r="E118">
        <v>0.01</v>
      </c>
      <c r="F118">
        <v>416.85</v>
      </c>
    </row>
    <row r="119" spans="1:6" x14ac:dyDescent="0.25">
      <c r="A119" s="15">
        <v>42373.570833333331</v>
      </c>
      <c r="B119" t="s">
        <v>92</v>
      </c>
      <c r="C119">
        <v>451.7</v>
      </c>
      <c r="D119">
        <v>2.98</v>
      </c>
      <c r="E119">
        <v>0.02</v>
      </c>
      <c r="F119">
        <v>427.47</v>
      </c>
    </row>
    <row r="120" spans="1:6" x14ac:dyDescent="0.25">
      <c r="A120" s="15">
        <v>42373.570833333331</v>
      </c>
      <c r="B120" t="s">
        <v>93</v>
      </c>
      <c r="C120">
        <v>2561.6999999999998</v>
      </c>
      <c r="D120">
        <v>1.25</v>
      </c>
      <c r="E120">
        <v>0</v>
      </c>
      <c r="F120">
        <v>438.12</v>
      </c>
    </row>
    <row r="121" spans="1:6" x14ac:dyDescent="0.25">
      <c r="A121" s="15">
        <v>42373.570833333331</v>
      </c>
      <c r="B121" t="s">
        <v>94</v>
      </c>
      <c r="C121">
        <v>2586</v>
      </c>
      <c r="D121">
        <v>1.24</v>
      </c>
      <c r="E121">
        <v>0</v>
      </c>
      <c r="F121">
        <v>448.77</v>
      </c>
    </row>
    <row r="122" spans="1:6" x14ac:dyDescent="0.25">
      <c r="A122" s="15">
        <v>42373.570833333331</v>
      </c>
      <c r="B122" t="s">
        <v>95</v>
      </c>
      <c r="C122">
        <v>2600.8000000000002</v>
      </c>
      <c r="D122">
        <v>1.24</v>
      </c>
      <c r="E122">
        <v>0</v>
      </c>
      <c r="F122">
        <v>459.4</v>
      </c>
    </row>
    <row r="123" spans="1:6" x14ac:dyDescent="0.25">
      <c r="A123" s="15">
        <v>42373.570833333331</v>
      </c>
      <c r="B123" t="s">
        <v>96</v>
      </c>
      <c r="C123">
        <v>11626.6</v>
      </c>
      <c r="D123">
        <v>0.59</v>
      </c>
      <c r="E123">
        <v>0</v>
      </c>
      <c r="F123">
        <v>470.09</v>
      </c>
    </row>
    <row r="124" spans="1:6" x14ac:dyDescent="0.25">
      <c r="A124" s="15">
        <v>42373.570833333331</v>
      </c>
      <c r="B124" t="s">
        <v>97</v>
      </c>
      <c r="C124">
        <v>12632.5</v>
      </c>
      <c r="D124">
        <v>0.56000000000000005</v>
      </c>
      <c r="E124">
        <v>0</v>
      </c>
      <c r="F124">
        <v>480.76</v>
      </c>
    </row>
    <row r="125" spans="1:6" x14ac:dyDescent="0.25">
      <c r="A125" s="15">
        <v>42373.570833333331</v>
      </c>
      <c r="B125" t="s">
        <v>98</v>
      </c>
      <c r="C125">
        <v>12708</v>
      </c>
      <c r="D125">
        <v>0.56000000000000005</v>
      </c>
      <c r="E125">
        <v>0</v>
      </c>
      <c r="F125">
        <v>491.44</v>
      </c>
    </row>
    <row r="126" spans="1:6" x14ac:dyDescent="0.25">
      <c r="A126" s="15">
        <v>42374.613888888889</v>
      </c>
      <c r="B126" s="17" t="s">
        <v>81</v>
      </c>
      <c r="C126">
        <v>99.3</v>
      </c>
      <c r="D126">
        <v>6.35</v>
      </c>
      <c r="E126">
        <v>0.09</v>
      </c>
      <c r="F126">
        <v>310.41000000000003</v>
      </c>
    </row>
    <row r="127" spans="1:6" x14ac:dyDescent="0.25">
      <c r="A127" s="15">
        <v>42374.613888888889</v>
      </c>
      <c r="B127" t="s">
        <v>82</v>
      </c>
      <c r="C127">
        <v>75.8</v>
      </c>
      <c r="D127">
        <v>7.26</v>
      </c>
      <c r="E127">
        <v>0.13</v>
      </c>
      <c r="F127">
        <v>321.04000000000002</v>
      </c>
    </row>
    <row r="128" spans="1:6" x14ac:dyDescent="0.25">
      <c r="A128" s="15">
        <v>42374.613888888889</v>
      </c>
      <c r="B128" t="s">
        <v>83</v>
      </c>
      <c r="C128">
        <v>79.3</v>
      </c>
      <c r="D128">
        <v>7.1</v>
      </c>
      <c r="E128">
        <v>0.12</v>
      </c>
      <c r="F128">
        <v>331.67</v>
      </c>
    </row>
    <row r="129" spans="1:6" x14ac:dyDescent="0.25">
      <c r="A129" s="15">
        <v>42374.613888888889</v>
      </c>
      <c r="B129" t="s">
        <v>84</v>
      </c>
      <c r="C129">
        <v>156.69999999999999</v>
      </c>
      <c r="D129">
        <v>5.05</v>
      </c>
      <c r="E129">
        <v>0.06</v>
      </c>
      <c r="F129">
        <v>342.31</v>
      </c>
    </row>
    <row r="130" spans="1:6" x14ac:dyDescent="0.25">
      <c r="A130" s="15">
        <v>42374.613888888889</v>
      </c>
      <c r="B130" t="s">
        <v>85</v>
      </c>
      <c r="C130">
        <v>178.7</v>
      </c>
      <c r="D130">
        <v>4.7300000000000004</v>
      </c>
      <c r="E130">
        <v>0.06</v>
      </c>
      <c r="F130">
        <v>352.93</v>
      </c>
    </row>
    <row r="131" spans="1:6" x14ac:dyDescent="0.25">
      <c r="A131" s="15">
        <v>42374.613888888889</v>
      </c>
      <c r="B131" t="s">
        <v>86</v>
      </c>
      <c r="C131">
        <v>237.4</v>
      </c>
      <c r="D131">
        <v>4.0999999999999996</v>
      </c>
      <c r="E131">
        <v>0.05</v>
      </c>
      <c r="F131">
        <v>363.56</v>
      </c>
    </row>
    <row r="132" spans="1:6" x14ac:dyDescent="0.25">
      <c r="A132" s="15">
        <v>42374.613888888889</v>
      </c>
      <c r="B132" t="s">
        <v>87</v>
      </c>
      <c r="C132">
        <v>333.1</v>
      </c>
      <c r="D132">
        <v>3.47</v>
      </c>
      <c r="E132">
        <v>0.03</v>
      </c>
      <c r="F132">
        <v>374.2</v>
      </c>
    </row>
    <row r="133" spans="1:6" x14ac:dyDescent="0.25">
      <c r="A133" s="15">
        <v>42374.613888888889</v>
      </c>
      <c r="B133" t="s">
        <v>88</v>
      </c>
      <c r="C133">
        <v>303.39999999999998</v>
      </c>
      <c r="D133">
        <v>3.63</v>
      </c>
      <c r="E133">
        <v>0.03</v>
      </c>
      <c r="F133">
        <v>384.83</v>
      </c>
    </row>
    <row r="134" spans="1:6" x14ac:dyDescent="0.25">
      <c r="A134" s="15">
        <v>42374.613888888889</v>
      </c>
      <c r="B134" t="s">
        <v>89</v>
      </c>
      <c r="C134">
        <v>303.8</v>
      </c>
      <c r="D134">
        <v>3.63</v>
      </c>
      <c r="E134">
        <v>0.04</v>
      </c>
      <c r="F134">
        <v>395.56</v>
      </c>
    </row>
    <row r="135" spans="1:6" x14ac:dyDescent="0.25">
      <c r="A135" s="15">
        <v>42374.613888888889</v>
      </c>
      <c r="B135" t="s">
        <v>90</v>
      </c>
      <c r="C135">
        <v>1264.9000000000001</v>
      </c>
      <c r="D135">
        <v>1.78</v>
      </c>
      <c r="E135">
        <v>0.01</v>
      </c>
      <c r="F135">
        <v>406.22</v>
      </c>
    </row>
    <row r="136" spans="1:6" x14ac:dyDescent="0.25">
      <c r="A136" s="15">
        <v>42374.613888888889</v>
      </c>
      <c r="B136" t="s">
        <v>91</v>
      </c>
      <c r="C136">
        <v>1309</v>
      </c>
      <c r="D136">
        <v>1.75</v>
      </c>
      <c r="E136">
        <v>0.01</v>
      </c>
      <c r="F136">
        <v>416.85</v>
      </c>
    </row>
    <row r="137" spans="1:6" x14ac:dyDescent="0.25">
      <c r="A137" s="15">
        <v>42374.613888888889</v>
      </c>
      <c r="B137" t="s">
        <v>92</v>
      </c>
      <c r="C137">
        <v>442.9</v>
      </c>
      <c r="D137">
        <v>3.01</v>
      </c>
      <c r="E137">
        <v>0.02</v>
      </c>
      <c r="F137">
        <v>427.48</v>
      </c>
    </row>
    <row r="138" spans="1:6" x14ac:dyDescent="0.25">
      <c r="A138" s="15">
        <v>42374.613888888889</v>
      </c>
      <c r="B138" t="s">
        <v>93</v>
      </c>
      <c r="C138">
        <v>2550.4</v>
      </c>
      <c r="D138">
        <v>1.25</v>
      </c>
      <c r="E138">
        <v>0</v>
      </c>
      <c r="F138">
        <v>438.12</v>
      </c>
    </row>
    <row r="139" spans="1:6" x14ac:dyDescent="0.25">
      <c r="A139" s="15">
        <v>42374.613888888889</v>
      </c>
      <c r="B139" t="s">
        <v>94</v>
      </c>
      <c r="C139">
        <v>2517.1999999999998</v>
      </c>
      <c r="D139">
        <v>1.26</v>
      </c>
      <c r="E139">
        <v>0</v>
      </c>
      <c r="F139">
        <v>448.77</v>
      </c>
    </row>
    <row r="140" spans="1:6" x14ac:dyDescent="0.25">
      <c r="A140" s="15">
        <v>42374.613888888889</v>
      </c>
      <c r="B140" t="s">
        <v>95</v>
      </c>
      <c r="C140">
        <v>2612.8000000000002</v>
      </c>
      <c r="D140">
        <v>1.24</v>
      </c>
      <c r="E140">
        <v>0</v>
      </c>
      <c r="F140">
        <v>459.4</v>
      </c>
    </row>
    <row r="141" spans="1:6" x14ac:dyDescent="0.25">
      <c r="A141" s="15">
        <v>42374.613888888889</v>
      </c>
      <c r="B141" t="s">
        <v>96</v>
      </c>
      <c r="C141">
        <v>11648.2</v>
      </c>
      <c r="D141">
        <v>0.59</v>
      </c>
      <c r="E141">
        <v>0</v>
      </c>
      <c r="F141">
        <v>470.09</v>
      </c>
    </row>
    <row r="142" spans="1:6" x14ac:dyDescent="0.25">
      <c r="A142" s="15">
        <v>42374.613888888889</v>
      </c>
      <c r="B142" t="s">
        <v>97</v>
      </c>
      <c r="C142">
        <v>12543.3</v>
      </c>
      <c r="D142">
        <v>0.56000000000000005</v>
      </c>
      <c r="E142">
        <v>0</v>
      </c>
      <c r="F142">
        <v>480.76</v>
      </c>
    </row>
    <row r="143" spans="1:6" x14ac:dyDescent="0.25">
      <c r="A143" s="15">
        <v>42374.613888888889</v>
      </c>
      <c r="B143" t="s">
        <v>98</v>
      </c>
      <c r="C143">
        <v>12657</v>
      </c>
      <c r="D143">
        <v>0.56000000000000005</v>
      </c>
      <c r="E143">
        <v>0</v>
      </c>
      <c r="F143">
        <v>491.45</v>
      </c>
    </row>
    <row r="144" spans="1:6" x14ac:dyDescent="0.25">
      <c r="A144" s="15">
        <v>42382.73333333333</v>
      </c>
      <c r="B144" s="17" t="s">
        <v>81</v>
      </c>
      <c r="C144">
        <v>97.1</v>
      </c>
      <c r="D144">
        <v>6.42</v>
      </c>
      <c r="E144">
        <v>0.09</v>
      </c>
      <c r="F144">
        <v>310.36</v>
      </c>
    </row>
    <row r="145" spans="1:6" x14ac:dyDescent="0.25">
      <c r="A145" s="15">
        <v>42382.73333333333</v>
      </c>
      <c r="B145" t="s">
        <v>82</v>
      </c>
      <c r="C145">
        <v>78.400000000000006</v>
      </c>
      <c r="D145">
        <v>7.14</v>
      </c>
      <c r="E145">
        <v>0.12</v>
      </c>
      <c r="F145">
        <v>320.99</v>
      </c>
    </row>
    <row r="146" spans="1:6" x14ac:dyDescent="0.25">
      <c r="A146" s="15">
        <v>42382.73333333333</v>
      </c>
      <c r="B146" t="s">
        <v>83</v>
      </c>
      <c r="C146">
        <v>74</v>
      </c>
      <c r="D146">
        <v>7.35</v>
      </c>
      <c r="E146">
        <v>0.13</v>
      </c>
      <c r="F146">
        <v>331.63</v>
      </c>
    </row>
    <row r="147" spans="1:6" x14ac:dyDescent="0.25">
      <c r="A147" s="15">
        <v>42382.73333333333</v>
      </c>
      <c r="B147" t="s">
        <v>84</v>
      </c>
      <c r="C147">
        <v>162.80000000000001</v>
      </c>
      <c r="D147">
        <v>4.96</v>
      </c>
      <c r="E147">
        <v>0.06</v>
      </c>
      <c r="F147">
        <v>342.26</v>
      </c>
    </row>
    <row r="148" spans="1:6" x14ac:dyDescent="0.25">
      <c r="A148" s="15">
        <v>42382.73333333333</v>
      </c>
      <c r="B148" t="s">
        <v>85</v>
      </c>
      <c r="C148">
        <v>180.5</v>
      </c>
      <c r="D148">
        <v>4.71</v>
      </c>
      <c r="E148">
        <v>0.05</v>
      </c>
      <c r="F148">
        <v>352.9</v>
      </c>
    </row>
    <row r="149" spans="1:6" x14ac:dyDescent="0.25">
      <c r="A149" s="15">
        <v>42382.73333333333</v>
      </c>
      <c r="B149" t="s">
        <v>86</v>
      </c>
      <c r="C149">
        <v>245.8</v>
      </c>
      <c r="D149">
        <v>4.03</v>
      </c>
      <c r="E149">
        <v>0.04</v>
      </c>
      <c r="F149">
        <v>363.53</v>
      </c>
    </row>
    <row r="150" spans="1:6" x14ac:dyDescent="0.25">
      <c r="A150" s="15">
        <v>42382.73333333333</v>
      </c>
      <c r="B150" t="s">
        <v>87</v>
      </c>
      <c r="C150">
        <v>336.5</v>
      </c>
      <c r="D150">
        <v>3.45</v>
      </c>
      <c r="E150">
        <v>0.03</v>
      </c>
      <c r="F150">
        <v>374.16</v>
      </c>
    </row>
    <row r="151" spans="1:6" x14ac:dyDescent="0.25">
      <c r="A151" s="15">
        <v>42382.73333333333</v>
      </c>
      <c r="B151" t="s">
        <v>88</v>
      </c>
      <c r="C151">
        <v>297.60000000000002</v>
      </c>
      <c r="D151">
        <v>3.67</v>
      </c>
      <c r="E151">
        <v>0.03</v>
      </c>
      <c r="F151">
        <v>384.8</v>
      </c>
    </row>
    <row r="152" spans="1:6" x14ac:dyDescent="0.25">
      <c r="A152" s="15">
        <v>42382.73333333333</v>
      </c>
      <c r="B152" t="s">
        <v>89</v>
      </c>
      <c r="C152">
        <v>299.8</v>
      </c>
      <c r="D152">
        <v>3.65</v>
      </c>
      <c r="E152">
        <v>7.0000000000000007E-2</v>
      </c>
      <c r="F152">
        <v>395.59</v>
      </c>
    </row>
    <row r="153" spans="1:6" x14ac:dyDescent="0.25">
      <c r="A153" s="15">
        <v>42382.73333333333</v>
      </c>
      <c r="B153" t="s">
        <v>90</v>
      </c>
      <c r="C153">
        <v>1274.5999999999999</v>
      </c>
      <c r="D153">
        <v>1.77</v>
      </c>
      <c r="E153">
        <v>0.01</v>
      </c>
      <c r="F153">
        <v>406.21</v>
      </c>
    </row>
    <row r="154" spans="1:6" x14ac:dyDescent="0.25">
      <c r="A154" s="15">
        <v>42382.73333333333</v>
      </c>
      <c r="B154" t="s">
        <v>91</v>
      </c>
      <c r="C154">
        <v>1280</v>
      </c>
      <c r="D154">
        <v>1.77</v>
      </c>
      <c r="E154">
        <v>0.01</v>
      </c>
      <c r="F154">
        <v>416.85</v>
      </c>
    </row>
    <row r="155" spans="1:6" x14ac:dyDescent="0.25">
      <c r="A155" s="15">
        <v>42382.73333333333</v>
      </c>
      <c r="B155" t="s">
        <v>92</v>
      </c>
      <c r="C155">
        <v>425.4</v>
      </c>
      <c r="D155">
        <v>3.07</v>
      </c>
      <c r="E155">
        <v>0.03</v>
      </c>
      <c r="F155">
        <v>427.48</v>
      </c>
    </row>
    <row r="156" spans="1:6" x14ac:dyDescent="0.25">
      <c r="A156" s="15">
        <v>42382.73333333333</v>
      </c>
      <c r="B156" t="s">
        <v>93</v>
      </c>
      <c r="C156">
        <v>2499.1</v>
      </c>
      <c r="D156">
        <v>1.27</v>
      </c>
      <c r="E156">
        <v>0</v>
      </c>
      <c r="F156">
        <v>438.11</v>
      </c>
    </row>
    <row r="157" spans="1:6" x14ac:dyDescent="0.25">
      <c r="A157" s="15">
        <v>42382.73333333333</v>
      </c>
      <c r="B157" t="s">
        <v>94</v>
      </c>
      <c r="C157">
        <v>2541.6999999999998</v>
      </c>
      <c r="D157">
        <v>1.25</v>
      </c>
      <c r="E157">
        <v>0</v>
      </c>
      <c r="F157">
        <v>448.75</v>
      </c>
    </row>
    <row r="158" spans="1:6" x14ac:dyDescent="0.25">
      <c r="A158" s="15">
        <v>42382.73333333333</v>
      </c>
      <c r="B158" t="s">
        <v>95</v>
      </c>
      <c r="C158">
        <v>2585.5</v>
      </c>
      <c r="D158">
        <v>1.24</v>
      </c>
      <c r="E158">
        <v>0</v>
      </c>
      <c r="F158">
        <v>459.39</v>
      </c>
    </row>
    <row r="159" spans="1:6" x14ac:dyDescent="0.25">
      <c r="A159" s="15">
        <v>42382.73333333333</v>
      </c>
      <c r="B159" t="s">
        <v>96</v>
      </c>
      <c r="C159">
        <v>11624.1</v>
      </c>
      <c r="D159">
        <v>0.59</v>
      </c>
      <c r="E159">
        <v>0</v>
      </c>
      <c r="F159">
        <v>470.07</v>
      </c>
    </row>
    <row r="160" spans="1:6" x14ac:dyDescent="0.25">
      <c r="A160" s="15">
        <v>42382.73333333333</v>
      </c>
      <c r="B160" t="s">
        <v>97</v>
      </c>
      <c r="C160">
        <v>12578</v>
      </c>
      <c r="D160">
        <v>0.56000000000000005</v>
      </c>
      <c r="E160">
        <v>0</v>
      </c>
      <c r="F160">
        <v>480.74</v>
      </c>
    </row>
    <row r="161" spans="1:6" x14ac:dyDescent="0.25">
      <c r="A161" s="15">
        <v>42382.73333333333</v>
      </c>
      <c r="B161" t="s">
        <v>98</v>
      </c>
      <c r="C161">
        <v>12661.5</v>
      </c>
      <c r="D161">
        <v>0.56000000000000005</v>
      </c>
      <c r="E161">
        <v>0</v>
      </c>
      <c r="F161">
        <v>491.42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D9" sqref="D9:E9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3" customWidth="1"/>
    <col min="26" max="16384" width="9.140625" style="23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123</v>
      </c>
      <c r="G1" s="2" t="s">
        <v>124</v>
      </c>
      <c r="H1" s="2" t="s">
        <v>125</v>
      </c>
      <c r="I1" s="24" t="s">
        <v>126</v>
      </c>
      <c r="J1" s="24" t="s">
        <v>127</v>
      </c>
      <c r="K1" s="2" t="s">
        <v>126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120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5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121</v>
      </c>
      <c r="B10" s="24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128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8" t="s">
        <v>129</v>
      </c>
      <c r="B12" s="19"/>
      <c r="C12" s="19"/>
      <c r="D12" s="19"/>
      <c r="E12" s="19"/>
      <c r="F12" s="19"/>
      <c r="G12" s="19"/>
      <c r="H12" s="19"/>
      <c r="I12" s="19"/>
      <c r="J12" s="20"/>
      <c r="K12" s="19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3"/>
      <c r="W12" s="23"/>
      <c r="X12" s="23"/>
    </row>
    <row r="13" spans="1:24" x14ac:dyDescent="0.25">
      <c r="A13" s="23" t="s">
        <v>130</v>
      </c>
      <c r="B13" s="23"/>
      <c r="C13" s="23"/>
      <c r="D13" s="23"/>
      <c r="E13" s="23"/>
      <c r="F13" s="23"/>
      <c r="G13" s="23"/>
      <c r="H13" s="23"/>
      <c r="I13" s="23"/>
      <c r="J13" s="23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x14ac:dyDescent="0.25">
      <c r="A16" s="6" t="s">
        <v>47</v>
      </c>
      <c r="B16" s="6"/>
      <c r="C16"/>
      <c r="D16"/>
      <c r="E16"/>
      <c r="F16"/>
      <c r="G16"/>
      <c r="H16"/>
      <c r="I16"/>
      <c r="J16" s="8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:24" x14ac:dyDescent="0.25">
      <c r="A17" s="7" t="s">
        <v>48</v>
      </c>
      <c r="B17" s="7">
        <v>0.99999829960800457</v>
      </c>
      <c r="C17"/>
      <c r="D17"/>
      <c r="E17"/>
      <c r="F17"/>
      <c r="G17"/>
      <c r="H17"/>
      <c r="I17"/>
      <c r="J17" s="7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x14ac:dyDescent="0.25">
      <c r="A18" s="7" t="s">
        <v>49</v>
      </c>
      <c r="B18" s="7">
        <v>0.99999659921890038</v>
      </c>
      <c r="C18"/>
      <c r="D18"/>
      <c r="E18"/>
      <c r="F18"/>
      <c r="G18"/>
      <c r="H18"/>
      <c r="I18"/>
      <c r="J18" s="7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x14ac:dyDescent="0.25">
      <c r="A19" s="7" t="s">
        <v>50</v>
      </c>
      <c r="B19" s="7">
        <v>0.99999591906268037</v>
      </c>
      <c r="C19"/>
      <c r="D19"/>
      <c r="E19"/>
      <c r="F19"/>
      <c r="G19"/>
      <c r="H19"/>
      <c r="I19"/>
      <c r="J19" s="7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ht="15.75" customHeight="1" x14ac:dyDescent="0.25">
      <c r="A20" s="7" t="s">
        <v>51</v>
      </c>
      <c r="B20" s="7">
        <v>0.15745067498955981</v>
      </c>
      <c r="C20"/>
      <c r="D20"/>
      <c r="E20"/>
      <c r="F20"/>
      <c r="G20"/>
      <c r="H20"/>
      <c r="I20"/>
      <c r="J20" s="7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ht="15.75" thickBot="1" x14ac:dyDescent="0.3">
      <c r="A21" s="9" t="s">
        <v>52</v>
      </c>
      <c r="B21" s="9">
        <v>7</v>
      </c>
      <c r="C21"/>
      <c r="D21"/>
      <c r="E21"/>
      <c r="F21"/>
      <c r="G21"/>
      <c r="H21"/>
      <c r="I21"/>
      <c r="J21" s="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x14ac:dyDescent="0.25">
      <c r="A24" s="10"/>
      <c r="B24" s="10" t="s">
        <v>54</v>
      </c>
      <c r="C24" s="10" t="s">
        <v>55</v>
      </c>
      <c r="D24" s="10" t="s">
        <v>56</v>
      </c>
      <c r="E24" s="10" t="s">
        <v>57</v>
      </c>
      <c r="F24" s="10" t="s">
        <v>58</v>
      </c>
      <c r="G24"/>
      <c r="H24"/>
      <c r="I24"/>
      <c r="J24" s="1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x14ac:dyDescent="0.25">
      <c r="A25" s="7" t="s">
        <v>59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1:24" ht="15.75" customHeight="1" x14ac:dyDescent="0.25">
      <c r="A26" s="7" t="s">
        <v>60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ht="15.75" thickBot="1" x14ac:dyDescent="0.3">
      <c r="A27" s="9" t="s">
        <v>61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1:24" x14ac:dyDescent="0.25">
      <c r="A29" s="10"/>
      <c r="B29" s="10" t="s">
        <v>62</v>
      </c>
      <c r="C29" s="10" t="s">
        <v>51</v>
      </c>
      <c r="D29" s="10" t="s">
        <v>63</v>
      </c>
      <c r="E29" s="10" t="s">
        <v>64</v>
      </c>
      <c r="F29" s="10" t="s">
        <v>65</v>
      </c>
      <c r="G29" s="10" t="s">
        <v>66</v>
      </c>
      <c r="H29" s="10" t="s">
        <v>67</v>
      </c>
      <c r="I29" s="10" t="s">
        <v>68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24" ht="15.75" customHeight="1" x14ac:dyDescent="0.25">
      <c r="A30" s="7" t="s">
        <v>69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ht="15.75" thickBot="1" x14ac:dyDescent="0.3">
      <c r="A31" s="9" t="s">
        <v>70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x14ac:dyDescent="0.25">
      <c r="A32"/>
      <c r="B32"/>
      <c r="C32"/>
      <c r="D32"/>
      <c r="E32"/>
      <c r="F32"/>
      <c r="G32"/>
      <c r="H32"/>
      <c r="I32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x14ac:dyDescent="0.25">
      <c r="A33"/>
      <c r="B33"/>
      <c r="C33"/>
      <c r="D33"/>
      <c r="E33"/>
      <c r="F33"/>
      <c r="G33"/>
      <c r="H33"/>
      <c r="I3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x14ac:dyDescent="0.25">
      <c r="A34"/>
      <c r="B34"/>
      <c r="C34"/>
      <c r="D34"/>
      <c r="E34"/>
      <c r="F34"/>
      <c r="G34"/>
      <c r="H34"/>
      <c r="I34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x14ac:dyDescent="0.25">
      <c r="A37" s="10" t="s">
        <v>72</v>
      </c>
      <c r="B37" s="10" t="s">
        <v>73</v>
      </c>
      <c r="C37" s="10" t="s">
        <v>74</v>
      </c>
      <c r="D37"/>
      <c r="E37"/>
      <c r="F37"/>
      <c r="G37"/>
      <c r="H37"/>
      <c r="I37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1:24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x14ac:dyDescent="0.25">
      <c r="A47" s="23" t="s">
        <v>131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1:24" x14ac:dyDescent="0.25">
      <c r="A50" s="6" t="s">
        <v>47</v>
      </c>
      <c r="B50" s="6"/>
      <c r="C50"/>
      <c r="D50"/>
      <c r="E50"/>
      <c r="F50"/>
      <c r="G50"/>
      <c r="H50"/>
      <c r="I50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1:24" x14ac:dyDescent="0.25">
      <c r="A51" s="7" t="s">
        <v>48</v>
      </c>
      <c r="B51" s="7">
        <v>0.99997693899899576</v>
      </c>
      <c r="C51"/>
      <c r="D51"/>
      <c r="E51"/>
      <c r="F51"/>
      <c r="G51"/>
      <c r="H51"/>
      <c r="I51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4" x14ac:dyDescent="0.25">
      <c r="A52" s="7" t="s">
        <v>49</v>
      </c>
      <c r="B52" s="7">
        <v>0.99995387852980122</v>
      </c>
      <c r="C52"/>
      <c r="D52"/>
      <c r="E52"/>
      <c r="F52"/>
      <c r="G52"/>
      <c r="H52"/>
      <c r="I52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1:24" x14ac:dyDescent="0.25">
      <c r="A53" s="7" t="s">
        <v>50</v>
      </c>
      <c r="B53" s="7">
        <v>0.99994619161810139</v>
      </c>
      <c r="C53"/>
      <c r="D53"/>
      <c r="E53"/>
      <c r="F53"/>
      <c r="G53"/>
      <c r="H53"/>
      <c r="I5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x14ac:dyDescent="0.25">
      <c r="A54" s="7" t="s">
        <v>51</v>
      </c>
      <c r="B54" s="7">
        <v>2.3454898264593513</v>
      </c>
      <c r="C54"/>
      <c r="D54"/>
      <c r="E54"/>
      <c r="F54"/>
      <c r="G54"/>
      <c r="H54"/>
      <c r="I54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4" ht="15.75" thickBot="1" x14ac:dyDescent="0.3">
      <c r="A55" s="9" t="s">
        <v>52</v>
      </c>
      <c r="B55" s="9">
        <v>8</v>
      </c>
      <c r="C55"/>
      <c r="D55"/>
      <c r="E55"/>
      <c r="F55"/>
      <c r="G55"/>
      <c r="H55"/>
      <c r="I55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1:24" x14ac:dyDescent="0.25">
      <c r="A56"/>
      <c r="B56"/>
      <c r="C56"/>
      <c r="D56"/>
      <c r="E56"/>
      <c r="F56"/>
      <c r="G56"/>
      <c r="H56"/>
      <c r="I56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x14ac:dyDescent="0.25">
      <c r="A58" s="10"/>
      <c r="B58" s="10" t="s">
        <v>54</v>
      </c>
      <c r="C58" s="10" t="s">
        <v>55</v>
      </c>
      <c r="D58" s="10" t="s">
        <v>56</v>
      </c>
      <c r="E58" s="10" t="s">
        <v>57</v>
      </c>
      <c r="F58" s="10" t="s">
        <v>58</v>
      </c>
      <c r="G58"/>
      <c r="H58"/>
      <c r="I58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1:24" x14ac:dyDescent="0.25">
      <c r="A59" s="7" t="s">
        <v>59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 x14ac:dyDescent="0.25">
      <c r="A60" s="7" t="s">
        <v>60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1:24" ht="15.75" thickBot="1" x14ac:dyDescent="0.3">
      <c r="A61" s="9" t="s">
        <v>61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1:24" x14ac:dyDescent="0.25">
      <c r="A63" s="10"/>
      <c r="B63" s="10" t="s">
        <v>62</v>
      </c>
      <c r="C63" s="10" t="s">
        <v>51</v>
      </c>
      <c r="D63" s="10" t="s">
        <v>63</v>
      </c>
      <c r="E63" s="10" t="s">
        <v>64</v>
      </c>
      <c r="F63" s="10" t="s">
        <v>65</v>
      </c>
      <c r="G63" s="10" t="s">
        <v>66</v>
      </c>
      <c r="H63" s="10" t="s">
        <v>67</v>
      </c>
      <c r="I63" s="10" t="s">
        <v>68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1:24" x14ac:dyDescent="0.25">
      <c r="A64" s="7" t="s">
        <v>69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1:24" ht="15.75" thickBot="1" x14ac:dyDescent="0.3">
      <c r="A65" s="9" t="s">
        <v>70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1:24" x14ac:dyDescent="0.25">
      <c r="A66"/>
      <c r="B66"/>
      <c r="C66"/>
      <c r="D66"/>
      <c r="E66"/>
      <c r="F66"/>
      <c r="G66"/>
      <c r="H66"/>
      <c r="I66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1:24" x14ac:dyDescent="0.25">
      <c r="A67"/>
      <c r="B67"/>
      <c r="C67"/>
      <c r="D67"/>
      <c r="E67"/>
      <c r="F67"/>
      <c r="G67"/>
      <c r="H67"/>
      <c r="I67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1:24" x14ac:dyDescent="0.25">
      <c r="A68"/>
      <c r="B68"/>
      <c r="C68"/>
      <c r="D68"/>
      <c r="E68"/>
      <c r="F68"/>
      <c r="G68"/>
      <c r="H68"/>
      <c r="I68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1:24" x14ac:dyDescent="0.25">
      <c r="A71" s="10" t="s">
        <v>72</v>
      </c>
      <c r="B71" s="10" t="s">
        <v>73</v>
      </c>
      <c r="C71" s="10" t="s">
        <v>74</v>
      </c>
      <c r="D71"/>
      <c r="E71"/>
      <c r="F71"/>
      <c r="G71"/>
      <c r="H71"/>
      <c r="I71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1:24" x14ac:dyDescent="0.25">
      <c r="A80"/>
      <c r="B80"/>
      <c r="C80"/>
      <c r="D80"/>
      <c r="E80"/>
      <c r="F80"/>
      <c r="G80"/>
      <c r="H80"/>
      <c r="I80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1:24" x14ac:dyDescent="0.25">
      <c r="A81"/>
      <c r="B81"/>
      <c r="C81"/>
      <c r="D81"/>
      <c r="E81"/>
      <c r="F81"/>
      <c r="G81"/>
      <c r="H81"/>
      <c r="I81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1:24" x14ac:dyDescent="0.25">
      <c r="A82"/>
      <c r="B82"/>
      <c r="C82"/>
      <c r="D82"/>
      <c r="E82"/>
      <c r="F82"/>
      <c r="G82"/>
      <c r="H82"/>
      <c r="I82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1:24" x14ac:dyDescent="0.25">
      <c r="A83"/>
      <c r="B83"/>
      <c r="C83"/>
      <c r="D83"/>
      <c r="E83"/>
      <c r="F83"/>
      <c r="G83"/>
      <c r="H83"/>
      <c r="I8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1:24" x14ac:dyDescent="0.25">
      <c r="A84"/>
      <c r="B84"/>
      <c r="C84"/>
      <c r="D84"/>
      <c r="E84"/>
      <c r="F84"/>
      <c r="G84"/>
      <c r="H84"/>
      <c r="I84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1:24" x14ac:dyDescent="0.25">
      <c r="A85"/>
      <c r="B85"/>
      <c r="C85"/>
      <c r="D85"/>
      <c r="E85"/>
      <c r="F85"/>
      <c r="G85"/>
      <c r="H85"/>
      <c r="I85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1:24" x14ac:dyDescent="0.25">
      <c r="A86"/>
      <c r="B86"/>
      <c r="C86"/>
      <c r="D86"/>
      <c r="E86"/>
      <c r="F86"/>
      <c r="G86"/>
      <c r="H86"/>
      <c r="I86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1:24" x14ac:dyDescent="0.25">
      <c r="A87"/>
      <c r="B87"/>
      <c r="C87"/>
      <c r="D87"/>
      <c r="E87"/>
      <c r="F87"/>
      <c r="G87"/>
      <c r="H87"/>
      <c r="I87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1:24" x14ac:dyDescent="0.25">
      <c r="A88"/>
      <c r="B88"/>
      <c r="C88"/>
      <c r="D88"/>
      <c r="E88"/>
      <c r="F88"/>
      <c r="G88"/>
      <c r="H88"/>
      <c r="I88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1:24" x14ac:dyDescent="0.25">
      <c r="A89"/>
      <c r="B89"/>
      <c r="C89"/>
      <c r="D89"/>
      <c r="E89"/>
      <c r="F89"/>
      <c r="G89"/>
      <c r="H89"/>
      <c r="I89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spans="1:24" x14ac:dyDescent="0.25">
      <c r="A90"/>
      <c r="B90"/>
      <c r="C90"/>
      <c r="D90"/>
      <c r="E90"/>
      <c r="F90"/>
      <c r="G90"/>
      <c r="H90"/>
      <c r="I90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1:24" x14ac:dyDescent="0.25">
      <c r="A91"/>
      <c r="B91"/>
      <c r="C91"/>
      <c r="D91"/>
      <c r="E91"/>
      <c r="F91"/>
      <c r="G91"/>
      <c r="H91"/>
      <c r="I91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spans="1:24" x14ac:dyDescent="0.25">
      <c r="A92"/>
      <c r="B92"/>
      <c r="C92"/>
      <c r="D92"/>
      <c r="E92"/>
      <c r="F92"/>
      <c r="G92"/>
      <c r="H92"/>
      <c r="I92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spans="1:24" x14ac:dyDescent="0.25">
      <c r="A93"/>
      <c r="B93"/>
      <c r="C93"/>
      <c r="D93"/>
      <c r="E93"/>
      <c r="F93"/>
      <c r="G93"/>
      <c r="H93"/>
      <c r="I9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spans="1:24" x14ac:dyDescent="0.25">
      <c r="A94"/>
      <c r="B94"/>
      <c r="C94"/>
      <c r="D94"/>
      <c r="E94"/>
      <c r="F94"/>
      <c r="G94"/>
      <c r="H94"/>
      <c r="I94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1:24" x14ac:dyDescent="0.25">
      <c r="A95"/>
      <c r="B95"/>
      <c r="C95"/>
      <c r="D95"/>
      <c r="E95"/>
      <c r="F95"/>
      <c r="G95"/>
      <c r="H95"/>
      <c r="I95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1:24" x14ac:dyDescent="0.25">
      <c r="A96"/>
      <c r="B96"/>
      <c r="C96"/>
      <c r="D96"/>
      <c r="E96"/>
      <c r="F96"/>
      <c r="G96"/>
      <c r="H96"/>
      <c r="I96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1:24" x14ac:dyDescent="0.25">
      <c r="A97"/>
      <c r="B97"/>
      <c r="C97"/>
      <c r="D97"/>
      <c r="E97"/>
      <c r="F97"/>
      <c r="G97"/>
      <c r="H97"/>
      <c r="I97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1:24" x14ac:dyDescent="0.25">
      <c r="A98"/>
      <c r="B98"/>
      <c r="C98"/>
      <c r="D98"/>
      <c r="E98"/>
      <c r="F98"/>
      <c r="G98"/>
      <c r="H98"/>
      <c r="I98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1:24" x14ac:dyDescent="0.25">
      <c r="A99"/>
      <c r="B99"/>
      <c r="C99"/>
      <c r="D99"/>
      <c r="E99"/>
      <c r="F99"/>
      <c r="G99"/>
      <c r="H99"/>
      <c r="I99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1:24" x14ac:dyDescent="0.25">
      <c r="A100"/>
      <c r="B100"/>
      <c r="C100"/>
      <c r="D100"/>
      <c r="E100"/>
      <c r="F100"/>
      <c r="G100"/>
      <c r="H100"/>
      <c r="I100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1:24" x14ac:dyDescent="0.25">
      <c r="A101"/>
      <c r="B101"/>
      <c r="C101"/>
      <c r="D101"/>
      <c r="E101"/>
      <c r="F101"/>
      <c r="G101"/>
      <c r="H101"/>
      <c r="I101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1:24" x14ac:dyDescent="0.25">
      <c r="A102"/>
      <c r="B102"/>
      <c r="C102"/>
      <c r="D102"/>
      <c r="E102"/>
      <c r="F102"/>
      <c r="G102"/>
      <c r="H102"/>
      <c r="I102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1:24" x14ac:dyDescent="0.25">
      <c r="A103"/>
      <c r="B103"/>
      <c r="C103"/>
      <c r="D103"/>
      <c r="E103"/>
      <c r="F103"/>
      <c r="G103"/>
      <c r="H103"/>
      <c r="I10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1:24" x14ac:dyDescent="0.25">
      <c r="A104"/>
      <c r="B104"/>
      <c r="C104"/>
      <c r="D104"/>
      <c r="E104"/>
      <c r="F104"/>
      <c r="G104"/>
      <c r="H104"/>
      <c r="I10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1:24" x14ac:dyDescent="0.25">
      <c r="A105"/>
      <c r="B105"/>
      <c r="C105"/>
      <c r="D105"/>
      <c r="E105"/>
      <c r="F105"/>
      <c r="G105"/>
      <c r="H105"/>
      <c r="I105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1:24" x14ac:dyDescent="0.25">
      <c r="A106"/>
      <c r="B106"/>
      <c r="C106"/>
      <c r="D106"/>
      <c r="E106"/>
      <c r="F106"/>
      <c r="G106"/>
      <c r="H106"/>
      <c r="I106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1:24" x14ac:dyDescent="0.25">
      <c r="A107"/>
      <c r="B107"/>
      <c r="C107"/>
      <c r="D107"/>
      <c r="E107"/>
      <c r="F107"/>
      <c r="G107"/>
      <c r="H107"/>
      <c r="I107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1:24" x14ac:dyDescent="0.25">
      <c r="A108"/>
      <c r="B108"/>
      <c r="C108"/>
      <c r="D108"/>
      <c r="E108"/>
      <c r="F108"/>
      <c r="G108"/>
      <c r="H108"/>
      <c r="I108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1:24" x14ac:dyDescent="0.25">
      <c r="A109"/>
      <c r="B109"/>
      <c r="C109"/>
      <c r="D109"/>
      <c r="E109"/>
      <c r="F109"/>
      <c r="G109"/>
      <c r="H109"/>
      <c r="I109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1:24" x14ac:dyDescent="0.25">
      <c r="A110"/>
      <c r="B110"/>
      <c r="C110"/>
      <c r="D110"/>
      <c r="E110"/>
      <c r="F110"/>
      <c r="G110"/>
      <c r="H110"/>
      <c r="I110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1:24" x14ac:dyDescent="0.25">
      <c r="A111"/>
      <c r="B111"/>
      <c r="C111"/>
      <c r="D111"/>
      <c r="E111"/>
      <c r="F111"/>
      <c r="G111"/>
      <c r="H111"/>
      <c r="I111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workbookViewId="0">
      <selection activeCell="G35" sqref="G35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102</v>
      </c>
      <c r="C1" t="s">
        <v>24</v>
      </c>
      <c r="D1" t="s">
        <v>21</v>
      </c>
      <c r="E1" t="s">
        <v>99</v>
      </c>
      <c r="F1" t="s">
        <v>100</v>
      </c>
      <c r="G1" t="s">
        <v>101</v>
      </c>
    </row>
    <row r="2" spans="1:7" x14ac:dyDescent="0.25">
      <c r="A2" s="13" t="s">
        <v>81</v>
      </c>
      <c r="B2" s="13" t="s">
        <v>103</v>
      </c>
      <c r="C2">
        <v>1.55270833333333</v>
      </c>
      <c r="D2">
        <v>0.101915893229167</v>
      </c>
      <c r="E2" s="1" t="s">
        <v>105</v>
      </c>
      <c r="F2" s="1">
        <f>'Calibration Data'!$B$31*'Count-&gt;Actual Activity'!C2+'Calibration Data'!$B$30</f>
        <v>0.20757255183746165</v>
      </c>
      <c r="G2" s="16">
        <f>'Calibration Data'!$B$20</f>
        <v>0.15745067498955981</v>
      </c>
    </row>
    <row r="3" spans="1:7" x14ac:dyDescent="0.25">
      <c r="A3" s="13" t="s">
        <v>82</v>
      </c>
      <c r="B3" s="13" t="s">
        <v>103</v>
      </c>
      <c r="C3">
        <v>1.26270833333333</v>
      </c>
      <c r="D3">
        <v>9.1767328125000006E-2</v>
      </c>
      <c r="E3" s="1" t="s">
        <v>105</v>
      </c>
      <c r="F3" s="1">
        <f>'Calibration Data'!$B$31*'Count-&gt;Actual Activity'!C3+'Calibration Data'!$B$30</f>
        <v>0.16140638834855806</v>
      </c>
      <c r="G3" s="16">
        <f>'Calibration Data'!$B$20</f>
        <v>0.15745067498955981</v>
      </c>
    </row>
    <row r="4" spans="1:7" x14ac:dyDescent="0.25">
      <c r="A4" s="13" t="s">
        <v>83</v>
      </c>
      <c r="B4" s="13" t="s">
        <v>103</v>
      </c>
      <c r="C4">
        <v>1.24583333333333</v>
      </c>
      <c r="D4">
        <v>9.1163854166666697E-2</v>
      </c>
      <c r="E4" s="1" t="s">
        <v>105</v>
      </c>
      <c r="F4" s="1">
        <f>'Calibration Data'!$B$31*'Count-&gt;Actual Activity'!C4+'Calibration Data'!$B$30</f>
        <v>0.15871999521450547</v>
      </c>
      <c r="G4" s="16">
        <f>'Calibration Data'!$B$20</f>
        <v>0.15745067498955981</v>
      </c>
    </row>
    <row r="5" spans="1:7" x14ac:dyDescent="0.25">
      <c r="A5" s="13" t="s">
        <v>84</v>
      </c>
      <c r="B5" s="13" t="s">
        <v>103</v>
      </c>
      <c r="C5">
        <v>2.4</v>
      </c>
      <c r="D5">
        <v>0.12809999999999999</v>
      </c>
      <c r="E5" s="1" t="s">
        <v>105</v>
      </c>
      <c r="F5" s="1">
        <f>'Calibration Data'!$B$31*'Count-&gt;Actual Activity'!C5+'Calibration Data'!$B$30</f>
        <v>0.34245601944476883</v>
      </c>
      <c r="G5" s="16">
        <f>'Calibration Data'!$B$20</f>
        <v>0.15745067498955981</v>
      </c>
    </row>
    <row r="6" spans="1:7" x14ac:dyDescent="0.25">
      <c r="A6" s="13" t="s">
        <v>85</v>
      </c>
      <c r="B6" s="13" t="s">
        <v>103</v>
      </c>
      <c r="C6">
        <v>2.5714583333333301</v>
      </c>
      <c r="D6">
        <v>0.13307296874999999</v>
      </c>
      <c r="E6" s="1" t="s">
        <v>105</v>
      </c>
      <c r="F6" s="1">
        <f>'Calibration Data'!$B$31*'Count-&gt;Actual Activity'!C6+'Calibration Data'!$B$30</f>
        <v>0.3697511003006359</v>
      </c>
      <c r="G6" s="16">
        <f>'Calibration Data'!$B$20</f>
        <v>0.15745067498955981</v>
      </c>
    </row>
    <row r="7" spans="1:7" x14ac:dyDescent="0.25">
      <c r="A7" s="13" t="s">
        <v>86</v>
      </c>
      <c r="B7" s="13" t="s">
        <v>103</v>
      </c>
      <c r="C7">
        <v>3.3866666666666698</v>
      </c>
      <c r="D7">
        <v>0.154044952380952</v>
      </c>
      <c r="E7" s="1" t="s">
        <v>105</v>
      </c>
      <c r="F7" s="1">
        <f>'Calibration Data'!$B$31*'Count-&gt;Actual Activity'!C7+'Calibration Data'!$B$30</f>
        <v>0.49952710441851034</v>
      </c>
      <c r="G7" s="16">
        <f>'Calibration Data'!$B$20</f>
        <v>0.15745067498955981</v>
      </c>
    </row>
    <row r="8" spans="1:7" ht="15.75" customHeight="1" x14ac:dyDescent="0.25">
      <c r="A8" s="13" t="s">
        <v>87</v>
      </c>
      <c r="B8" s="13" t="s">
        <v>103</v>
      </c>
      <c r="C8">
        <v>5.0172222222222196</v>
      </c>
      <c r="D8">
        <v>0.18488463888888901</v>
      </c>
      <c r="E8" s="1" t="s">
        <v>105</v>
      </c>
      <c r="F8" s="1">
        <f>'Calibration Data'!$B$31*'Count-&gt;Actual Activity'!C8+'Calibration Data'!$B$30</f>
        <v>0.75910122288581205</v>
      </c>
      <c r="G8" s="16">
        <f>'Calibration Data'!$B$20</f>
        <v>0.15745067498955981</v>
      </c>
    </row>
    <row r="9" spans="1:7" x14ac:dyDescent="0.25">
      <c r="A9" s="13" t="s">
        <v>88</v>
      </c>
      <c r="B9" s="13" t="s">
        <v>103</v>
      </c>
      <c r="C9">
        <v>4.1749999999999998</v>
      </c>
      <c r="D9">
        <v>0.17212928571428601</v>
      </c>
      <c r="E9" s="1" t="s">
        <v>105</v>
      </c>
      <c r="F9" s="1">
        <f>'Calibration Data'!$B$31*'Count-&gt;Actual Activity'!C9+'Calibration Data'!$B$30</f>
        <v>0.62502477873029938</v>
      </c>
      <c r="G9" s="16">
        <f>'Calibration Data'!$B$20</f>
        <v>0.15745067498955981</v>
      </c>
    </row>
    <row r="10" spans="1:7" x14ac:dyDescent="0.25">
      <c r="A10" s="13" t="s">
        <v>89</v>
      </c>
      <c r="B10" s="13" t="s">
        <v>103</v>
      </c>
      <c r="C10">
        <v>4.1921428571428603</v>
      </c>
      <c r="D10">
        <v>0.17181796938775501</v>
      </c>
      <c r="E10" s="1" t="s">
        <v>105</v>
      </c>
      <c r="F10" s="1">
        <f>'Calibration Data'!$B$31*'Count-&gt;Actual Activity'!C10+'Calibration Data'!$B$30</f>
        <v>0.62775381302521049</v>
      </c>
      <c r="G10" s="16">
        <f>'Calibration Data'!$B$20</f>
        <v>0.15745067498955981</v>
      </c>
    </row>
    <row r="11" spans="1:7" x14ac:dyDescent="0.25">
      <c r="A11" s="13" t="s">
        <v>90</v>
      </c>
      <c r="B11" s="13" t="s">
        <v>103</v>
      </c>
      <c r="C11">
        <v>20.296250000000001</v>
      </c>
      <c r="D11">
        <v>0.3683769375</v>
      </c>
      <c r="E11" s="1" t="s">
        <v>105</v>
      </c>
      <c r="F11" s="1">
        <f>'Calibration Data'!$B$31*'Count-&gt;Actual Activity'!C11+'Calibration Data'!$B$30</f>
        <v>3.1914256861285302</v>
      </c>
      <c r="G11" s="16">
        <f>'Calibration Data'!$B$20</f>
        <v>0.15745067498955981</v>
      </c>
    </row>
    <row r="12" spans="1:7" x14ac:dyDescent="0.25">
      <c r="A12" s="13" t="s">
        <v>91</v>
      </c>
      <c r="B12" s="13" t="s">
        <v>103</v>
      </c>
      <c r="C12">
        <v>21.003</v>
      </c>
      <c r="D12">
        <v>0.37511358</v>
      </c>
      <c r="E12" s="1" t="s">
        <v>105</v>
      </c>
      <c r="F12" s="1">
        <f>'Calibration Data'!$B$31*'Count-&gt;Actual Activity'!C12+'Calibration Data'!$B$30</f>
        <v>3.3039358104243322</v>
      </c>
      <c r="G12" s="16">
        <f>'Calibration Data'!$B$20</f>
        <v>0.15745067498955981</v>
      </c>
    </row>
    <row r="13" spans="1:7" x14ac:dyDescent="0.25">
      <c r="A13" s="13" t="s">
        <v>92</v>
      </c>
      <c r="B13" s="13" t="s">
        <v>103</v>
      </c>
      <c r="C13">
        <v>9.5923333333333307</v>
      </c>
      <c r="D13">
        <v>0.26513209333333299</v>
      </c>
      <c r="E13" s="1" t="s">
        <v>105</v>
      </c>
      <c r="F13" s="1">
        <f>'Calibration Data'!$B$31*'Count-&gt;Actual Activity'!C13+'Calibration Data'!$B$30</f>
        <v>1.4874299385253118</v>
      </c>
      <c r="G13" s="16">
        <f>'Calibration Data'!$B$20</f>
        <v>0.15745067498955981</v>
      </c>
    </row>
    <row r="14" spans="1:7" x14ac:dyDescent="0.25">
      <c r="A14" s="13" t="s">
        <v>93</v>
      </c>
      <c r="B14" s="13" t="s">
        <v>103</v>
      </c>
      <c r="C14">
        <v>40.418750000000003</v>
      </c>
      <c r="D14">
        <v>0.52039140625000002</v>
      </c>
      <c r="E14" s="1" t="s">
        <v>105</v>
      </c>
      <c r="F14" s="1">
        <f>'Calibration Data'!$B$31*'Count-&gt;Actual Activity'!C14+'Calibration Data'!$B$30</f>
        <v>6.3948002544232283</v>
      </c>
      <c r="G14" s="16">
        <f>'Calibration Data'!$B$20</f>
        <v>0.15745067498955981</v>
      </c>
    </row>
    <row r="15" spans="1:7" x14ac:dyDescent="0.25">
      <c r="A15" s="13" t="s">
        <v>94</v>
      </c>
      <c r="B15" s="13" t="s">
        <v>103</v>
      </c>
      <c r="C15">
        <v>40.911666666666697</v>
      </c>
      <c r="D15">
        <v>0.52264654166666702</v>
      </c>
      <c r="E15" s="1" t="s">
        <v>105</v>
      </c>
      <c r="F15" s="1">
        <f>'Calibration Data'!$B$31*'Count-&gt;Actual Activity'!C15+'Calibration Data'!$B$30</f>
        <v>6.4732694662154353</v>
      </c>
      <c r="G15" s="16">
        <f>'Calibration Data'!$B$20</f>
        <v>0.15745067498955981</v>
      </c>
    </row>
    <row r="16" spans="1:7" x14ac:dyDescent="0.25">
      <c r="A16" s="13" t="s">
        <v>95</v>
      </c>
      <c r="B16" s="13" t="s">
        <v>103</v>
      </c>
      <c r="C16">
        <v>41.562916666666702</v>
      </c>
      <c r="D16">
        <v>0.52784904166666702</v>
      </c>
      <c r="E16" s="1" t="s">
        <v>105</v>
      </c>
      <c r="F16" s="1">
        <f>'Calibration Data'!$B$31*'Count-&gt;Actual Activity'!C16+'Calibration Data'!$B$30</f>
        <v>6.5769443419814655</v>
      </c>
      <c r="G16" s="16">
        <f>'Calibration Data'!$B$20</f>
        <v>0.15745067498955981</v>
      </c>
    </row>
    <row r="17" spans="1:7" x14ac:dyDescent="0.25">
      <c r="A17" s="13" t="s">
        <v>96</v>
      </c>
      <c r="B17" s="13" t="s">
        <v>103</v>
      </c>
      <c r="C17">
        <v>186.01875000000001</v>
      </c>
      <c r="D17">
        <v>1.12076296875</v>
      </c>
      <c r="E17" s="1" t="s">
        <v>105</v>
      </c>
      <c r="F17" s="1">
        <f>'Calibration Data'!$B$31*'Count-&gt;Actual Activity'!C17+'Calibration Data'!$B$30</f>
        <v>29.573398199196891</v>
      </c>
      <c r="G17" s="16">
        <f>'Calibration Data'!$B$20</f>
        <v>0.15745067498955981</v>
      </c>
    </row>
    <row r="18" spans="1:7" x14ac:dyDescent="0.25">
      <c r="A18" s="13" t="s">
        <v>97</v>
      </c>
      <c r="B18" s="13" t="s">
        <v>103</v>
      </c>
      <c r="C18">
        <v>200.32499999999999</v>
      </c>
      <c r="D18">
        <v>1.15186875</v>
      </c>
      <c r="E18" s="1" t="s">
        <v>105</v>
      </c>
      <c r="F18" s="1">
        <f>'Calibration Data'!$B$31*'Count-&gt;Actual Activity'!C18+'Calibration Data'!$B$30</f>
        <v>31.850862600621465</v>
      </c>
      <c r="G18" s="16">
        <f>'Calibration Data'!$B$20</f>
        <v>0.15745067498955981</v>
      </c>
    </row>
    <row r="19" spans="1:7" x14ac:dyDescent="0.25">
      <c r="A19" s="13" t="s">
        <v>98</v>
      </c>
      <c r="B19" s="13" t="s">
        <v>103</v>
      </c>
      <c r="C19">
        <v>202.26875000000001</v>
      </c>
      <c r="D19">
        <v>1.1630453125</v>
      </c>
      <c r="E19" s="1" t="s">
        <v>105</v>
      </c>
      <c r="F19" s="1">
        <f>'Calibration Data'!$B$31*'Count-&gt;Actual Activity'!C19+'Calibration Data'!$B$30</f>
        <v>32.160295291247522</v>
      </c>
      <c r="G19" s="16">
        <f>'Calibration Data'!$B$20</f>
        <v>0.15745067498955981</v>
      </c>
    </row>
    <row r="20" spans="1:7" x14ac:dyDescent="0.25">
      <c r="A20" s="13" t="s">
        <v>110</v>
      </c>
      <c r="B20" s="13" t="s">
        <v>103</v>
      </c>
      <c r="C20">
        <v>211.32208333333301</v>
      </c>
      <c r="D20">
        <v>1.1886867187500001</v>
      </c>
      <c r="E20" s="1" t="s">
        <v>105</v>
      </c>
      <c r="F20" s="1">
        <f>'Calibration Data'!$B$31*'Count-&gt;Actual Activity'!C20+'Calibration Data'!$B$30</f>
        <v>33.601528624993016</v>
      </c>
      <c r="G20" s="16">
        <f>'Calibration Data'!$B$20</f>
        <v>0.15745067498955981</v>
      </c>
    </row>
    <row r="21" spans="1:7" x14ac:dyDescent="0.25">
      <c r="A21" s="13" t="s">
        <v>111</v>
      </c>
      <c r="B21" s="13" t="s">
        <v>103</v>
      </c>
      <c r="C21">
        <v>210.07666666666699</v>
      </c>
      <c r="D21">
        <v>1.18168125</v>
      </c>
      <c r="E21" s="1" t="s">
        <v>105</v>
      </c>
      <c r="F21" s="1">
        <f>'Calibration Data'!$B$31*'Count-&gt;Actual Activity'!C21+'Calibration Data'!$B$30</f>
        <v>33.403266178630567</v>
      </c>
      <c r="G21" s="16">
        <f>'Calibration Data'!$B$20</f>
        <v>0.15745067498955981</v>
      </c>
    </row>
    <row r="22" spans="1:7" x14ac:dyDescent="0.25">
      <c r="A22" s="13" t="s">
        <v>112</v>
      </c>
      <c r="B22" s="13" t="s">
        <v>103</v>
      </c>
      <c r="C22">
        <v>219.43833333333299</v>
      </c>
      <c r="D22">
        <v>1.20691083333333</v>
      </c>
      <c r="E22" s="1" t="s">
        <v>105</v>
      </c>
      <c r="F22" s="1">
        <f>'Calibration Data'!$B$31*'Count-&gt;Actual Activity'!C22+'Calibration Data'!$B$30</f>
        <v>34.893584226430299</v>
      </c>
      <c r="G22" s="16">
        <f>'Calibration Data'!$B$20</f>
        <v>0.15745067498955981</v>
      </c>
    </row>
    <row r="23" spans="1:7" x14ac:dyDescent="0.25">
      <c r="A23" s="13" t="s">
        <v>113</v>
      </c>
      <c r="B23" s="13" t="s">
        <v>103</v>
      </c>
      <c r="C23">
        <v>213.95375000000001</v>
      </c>
      <c r="D23">
        <v>1.1981409999999999</v>
      </c>
      <c r="E23" s="1" t="s">
        <v>105</v>
      </c>
      <c r="F23" s="1">
        <f>'Calibration Data'!$B$31*'Count-&gt;Actual Activity'!C23+'Calibration Data'!$B$30</f>
        <v>34.020473292515931</v>
      </c>
      <c r="G23" s="16">
        <f>'Calibration Data'!$B$20</f>
        <v>0.15745067498955981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77</v>
      </c>
      <c r="H1" t="s">
        <v>78</v>
      </c>
      <c r="I1" t="s">
        <v>75</v>
      </c>
      <c r="J1" t="s">
        <v>76</v>
      </c>
      <c r="K1" t="s">
        <v>79</v>
      </c>
      <c r="L1" t="s">
        <v>80</v>
      </c>
      <c r="M1" t="s">
        <v>30</v>
      </c>
      <c r="N1" t="s">
        <v>31</v>
      </c>
      <c r="O1" t="s">
        <v>34</v>
      </c>
      <c r="P1" t="s">
        <v>35</v>
      </c>
      <c r="Q1" t="s">
        <v>32</v>
      </c>
      <c r="R1" t="s">
        <v>33</v>
      </c>
      <c r="S1" t="s">
        <v>116</v>
      </c>
    </row>
    <row r="2" spans="1:19" x14ac:dyDescent="0.25">
      <c r="A2" s="13" t="s">
        <v>81</v>
      </c>
      <c r="B2">
        <v>0</v>
      </c>
      <c r="C2">
        <v>0</v>
      </c>
      <c r="D2">
        <v>5</v>
      </c>
      <c r="E2" s="1">
        <v>0.03</v>
      </c>
      <c r="F2" s="16">
        <v>9.0000000000000006E-5</v>
      </c>
      <c r="G2" s="1">
        <v>100</v>
      </c>
      <c r="H2" s="1">
        <v>5</v>
      </c>
      <c r="I2">
        <f>'Count-&gt;Actual Activity'!F2</f>
        <v>0.20757255183746165</v>
      </c>
      <c r="J2" s="16">
        <f>'Count-&gt;Actual Activity'!G2</f>
        <v>0.15745067498955981</v>
      </c>
      <c r="K2" s="1">
        <v>10</v>
      </c>
      <c r="L2" s="1">
        <v>0.02</v>
      </c>
      <c r="M2">
        <f t="shared" ref="M2:M23" si="0">I2/K2</f>
        <v>2.0757255183746166E-2</v>
      </c>
      <c r="O2">
        <f>B2*Parameters!$B$6</f>
        <v>0</v>
      </c>
      <c r="Q2">
        <f t="shared" ref="Q2:Q23" si="1">(O2-M2*G2)/E2</f>
        <v>-69.190850612487225</v>
      </c>
      <c r="S2" t="e">
        <f t="shared" ref="S2:S23" si="2">Q2*E2/O2</f>
        <v>#DIV/0!</v>
      </c>
    </row>
    <row r="3" spans="1:19" x14ac:dyDescent="0.25">
      <c r="A3" s="13" t="s">
        <v>82</v>
      </c>
      <c r="B3">
        <v>0</v>
      </c>
      <c r="C3">
        <v>0</v>
      </c>
      <c r="D3">
        <v>5</v>
      </c>
      <c r="E3" s="1">
        <v>0.03</v>
      </c>
      <c r="F3" s="16">
        <v>9.0000000000000006E-5</v>
      </c>
      <c r="G3" s="1">
        <v>100</v>
      </c>
      <c r="H3" s="1">
        <v>5</v>
      </c>
      <c r="I3">
        <f>'Count-&gt;Actual Activity'!F3</f>
        <v>0.16140638834855806</v>
      </c>
      <c r="J3" s="16">
        <f>'Count-&gt;Actual Activity'!G3</f>
        <v>0.15745067498955981</v>
      </c>
      <c r="K3" s="1">
        <v>10</v>
      </c>
      <c r="L3" s="1">
        <v>0.02</v>
      </c>
      <c r="M3">
        <f t="shared" si="0"/>
        <v>1.6140638834855805E-2</v>
      </c>
      <c r="O3">
        <f>B3*Parameters!$B$6</f>
        <v>0</v>
      </c>
      <c r="Q3">
        <f t="shared" si="1"/>
        <v>-53.802129449519349</v>
      </c>
      <c r="S3" t="e">
        <f t="shared" si="2"/>
        <v>#DIV/0!</v>
      </c>
    </row>
    <row r="4" spans="1:19" x14ac:dyDescent="0.25">
      <c r="A4" s="13" t="s">
        <v>83</v>
      </c>
      <c r="B4">
        <v>0</v>
      </c>
      <c r="C4">
        <v>0</v>
      </c>
      <c r="D4">
        <v>5</v>
      </c>
      <c r="E4" s="1">
        <v>0.03</v>
      </c>
      <c r="F4" s="16">
        <v>9.0000000000000006E-5</v>
      </c>
      <c r="G4" s="1">
        <v>100</v>
      </c>
      <c r="H4" s="1">
        <v>5</v>
      </c>
      <c r="I4">
        <f>'Count-&gt;Actual Activity'!F4</f>
        <v>0.15871999521450547</v>
      </c>
      <c r="J4" s="16">
        <f>'Count-&gt;Actual Activity'!G4</f>
        <v>0.15745067498955981</v>
      </c>
      <c r="K4" s="1">
        <v>10</v>
      </c>
      <c r="L4" s="1">
        <v>0.02</v>
      </c>
      <c r="M4">
        <f t="shared" si="0"/>
        <v>1.5871999521450547E-2</v>
      </c>
      <c r="O4">
        <f>B4*Parameters!$B$6</f>
        <v>0</v>
      </c>
      <c r="Q4">
        <f t="shared" si="1"/>
        <v>-52.906665071501827</v>
      </c>
      <c r="S4" t="e">
        <f t="shared" si="2"/>
        <v>#DIV/0!</v>
      </c>
    </row>
    <row r="5" spans="1:19" x14ac:dyDescent="0.25">
      <c r="A5" s="13" t="s">
        <v>84</v>
      </c>
      <c r="B5">
        <v>7.92E-3</v>
      </c>
      <c r="C5">
        <v>1E-3</v>
      </c>
      <c r="D5">
        <v>5</v>
      </c>
      <c r="E5" s="1">
        <v>0.03</v>
      </c>
      <c r="F5" s="16">
        <v>9.0000000000000006E-5</v>
      </c>
      <c r="G5" s="1">
        <v>100</v>
      </c>
      <c r="H5" s="1">
        <v>5</v>
      </c>
      <c r="I5">
        <f>'Count-&gt;Actual Activity'!F5</f>
        <v>0.34245601944476883</v>
      </c>
      <c r="J5" s="16">
        <f>'Count-&gt;Actual Activity'!G5</f>
        <v>0.15745067498955981</v>
      </c>
      <c r="K5" s="1">
        <v>10</v>
      </c>
      <c r="L5" s="1">
        <v>0.02</v>
      </c>
      <c r="M5">
        <f t="shared" si="0"/>
        <v>3.4245601944476886E-2</v>
      </c>
      <c r="O5">
        <f>B5*Parameters!$B$6</f>
        <v>3.7361495765232502</v>
      </c>
      <c r="Q5">
        <f t="shared" si="1"/>
        <v>10.386312735852052</v>
      </c>
      <c r="S5">
        <f t="shared" si="2"/>
        <v>8.3398529875112051E-2</v>
      </c>
    </row>
    <row r="6" spans="1:19" x14ac:dyDescent="0.25">
      <c r="A6" s="13" t="s">
        <v>85</v>
      </c>
      <c r="B6">
        <v>7.92E-3</v>
      </c>
      <c r="C6">
        <v>1E-3</v>
      </c>
      <c r="D6">
        <v>5</v>
      </c>
      <c r="E6" s="1">
        <v>0.03</v>
      </c>
      <c r="F6" s="16">
        <v>9.0000000000000006E-5</v>
      </c>
      <c r="G6" s="1">
        <v>100</v>
      </c>
      <c r="H6" s="1">
        <v>5</v>
      </c>
      <c r="I6">
        <f>'Count-&gt;Actual Activity'!F6</f>
        <v>0.3697511003006359</v>
      </c>
      <c r="J6" s="16">
        <f>'Count-&gt;Actual Activity'!G6</f>
        <v>0.15745067498955981</v>
      </c>
      <c r="K6" s="1">
        <v>10</v>
      </c>
      <c r="L6" s="1">
        <v>0.02</v>
      </c>
      <c r="M6">
        <f t="shared" si="0"/>
        <v>3.6975110030063589E-2</v>
      </c>
      <c r="O6">
        <f>B6*Parameters!$B$6</f>
        <v>3.7361495765232502</v>
      </c>
      <c r="Q6">
        <f t="shared" si="1"/>
        <v>1.2879524505630495</v>
      </c>
      <c r="S6">
        <f t="shared" si="2"/>
        <v>1.0341816548160632E-2</v>
      </c>
    </row>
    <row r="7" spans="1:19" x14ac:dyDescent="0.25">
      <c r="A7" s="13" t="s">
        <v>86</v>
      </c>
      <c r="B7">
        <v>7.92E-3</v>
      </c>
      <c r="C7">
        <v>1E-3</v>
      </c>
      <c r="D7">
        <v>5</v>
      </c>
      <c r="E7" s="1">
        <v>0.03</v>
      </c>
      <c r="F7" s="16">
        <v>9.0000000000000006E-5</v>
      </c>
      <c r="G7" s="1">
        <v>100</v>
      </c>
      <c r="H7" s="1">
        <v>5</v>
      </c>
      <c r="I7">
        <f>'Count-&gt;Actual Activity'!F7</f>
        <v>0.49952710441851034</v>
      </c>
      <c r="J7" s="16">
        <f>'Count-&gt;Actual Activity'!G7</f>
        <v>0.15745067498955981</v>
      </c>
      <c r="K7" s="1">
        <v>10</v>
      </c>
      <c r="L7" s="1">
        <v>0.02</v>
      </c>
      <c r="M7">
        <f t="shared" si="0"/>
        <v>4.9952710441851032E-2</v>
      </c>
      <c r="O7">
        <f>B7*Parameters!$B$6</f>
        <v>3.7361495765232502</v>
      </c>
      <c r="Q7">
        <f t="shared" si="1"/>
        <v>-41.970715588728439</v>
      </c>
      <c r="S7">
        <f t="shared" si="2"/>
        <v>-0.33701045471352736</v>
      </c>
    </row>
    <row r="8" spans="1:19" ht="15.75" customHeight="1" x14ac:dyDescent="0.25">
      <c r="A8" s="13" t="s">
        <v>87</v>
      </c>
      <c r="B8">
        <v>1.5800000000000002E-2</v>
      </c>
      <c r="C8">
        <v>1E-3</v>
      </c>
      <c r="D8">
        <v>5</v>
      </c>
      <c r="E8" s="1">
        <v>0.03</v>
      </c>
      <c r="F8" s="16">
        <v>9.0000000000000006E-5</v>
      </c>
      <c r="G8" s="1">
        <v>100</v>
      </c>
      <c r="H8" s="1">
        <v>5</v>
      </c>
      <c r="I8">
        <f>'Count-&gt;Actual Activity'!F8</f>
        <v>0.75910122288581205</v>
      </c>
      <c r="J8" s="16">
        <f>'Count-&gt;Actual Activity'!G8</f>
        <v>0.15745067498955981</v>
      </c>
      <c r="K8" s="1">
        <v>10</v>
      </c>
      <c r="L8" s="1">
        <v>0.02</v>
      </c>
      <c r="M8">
        <f t="shared" si="0"/>
        <v>7.5910122288581211E-2</v>
      </c>
      <c r="O8">
        <f>B8*Parameters!$B$6</f>
        <v>7.4534297107408278</v>
      </c>
      <c r="Q8">
        <f t="shared" si="1"/>
        <v>-4.5860839372431057</v>
      </c>
      <c r="S8">
        <f t="shared" si="2"/>
        <v>-1.8458954260885927E-2</v>
      </c>
    </row>
    <row r="9" spans="1:19" x14ac:dyDescent="0.25">
      <c r="A9" s="13" t="s">
        <v>88</v>
      </c>
      <c r="B9">
        <v>1.5800000000000002E-2</v>
      </c>
      <c r="C9">
        <v>1E-3</v>
      </c>
      <c r="D9">
        <v>5</v>
      </c>
      <c r="E9" s="1">
        <v>0.03</v>
      </c>
      <c r="F9" s="16">
        <v>9.0000000000000006E-5</v>
      </c>
      <c r="G9" s="1">
        <v>100</v>
      </c>
      <c r="H9" s="1">
        <v>5</v>
      </c>
      <c r="I9">
        <f>'Count-&gt;Actual Activity'!F9</f>
        <v>0.62502477873029938</v>
      </c>
      <c r="J9" s="16">
        <f>'Count-&gt;Actual Activity'!G9</f>
        <v>0.15745067498955981</v>
      </c>
      <c r="K9" s="1">
        <v>10</v>
      </c>
      <c r="L9" s="1">
        <v>0.02</v>
      </c>
      <c r="M9">
        <f t="shared" si="0"/>
        <v>6.2502477873029941E-2</v>
      </c>
      <c r="O9">
        <f>B9*Parameters!$B$6</f>
        <v>7.4534297107408278</v>
      </c>
      <c r="Q9">
        <f t="shared" si="1"/>
        <v>40.106064114594453</v>
      </c>
      <c r="S9">
        <f t="shared" si="2"/>
        <v>0.16142661434157998</v>
      </c>
    </row>
    <row r="10" spans="1:19" x14ac:dyDescent="0.25">
      <c r="A10" s="13" t="s">
        <v>89</v>
      </c>
      <c r="B10">
        <v>1.5800000000000002E-2</v>
      </c>
      <c r="C10">
        <v>1E-3</v>
      </c>
      <c r="D10">
        <v>5</v>
      </c>
      <c r="E10" s="1">
        <v>0.03</v>
      </c>
      <c r="F10" s="16">
        <v>9.0000000000000006E-5</v>
      </c>
      <c r="G10" s="1">
        <v>100</v>
      </c>
      <c r="H10" s="1">
        <v>5</v>
      </c>
      <c r="I10">
        <f>'Count-&gt;Actual Activity'!F10</f>
        <v>0.62775381302521049</v>
      </c>
      <c r="J10" s="16">
        <f>'Count-&gt;Actual Activity'!G10</f>
        <v>0.15745067498955981</v>
      </c>
      <c r="K10" s="1">
        <v>10</v>
      </c>
      <c r="L10" s="1">
        <v>0.02</v>
      </c>
      <c r="M10">
        <f t="shared" si="0"/>
        <v>6.2775381302521055E-2</v>
      </c>
      <c r="O10">
        <f>B10*Parameters!$B$6</f>
        <v>7.4534297107408278</v>
      </c>
      <c r="Q10">
        <f t="shared" si="1"/>
        <v>39.196386016290738</v>
      </c>
      <c r="S10">
        <f t="shared" si="2"/>
        <v>0.15776516665800089</v>
      </c>
    </row>
    <row r="11" spans="1:19" x14ac:dyDescent="0.25">
      <c r="A11" s="13" t="s">
        <v>90</v>
      </c>
      <c r="B11">
        <v>7.9100000000000004E-2</v>
      </c>
      <c r="C11">
        <v>2E-3</v>
      </c>
      <c r="D11">
        <v>5</v>
      </c>
      <c r="E11" s="1">
        <v>0.03</v>
      </c>
      <c r="F11" s="16">
        <v>9.0000000000000006E-5</v>
      </c>
      <c r="G11" s="1">
        <v>100</v>
      </c>
      <c r="H11" s="1">
        <v>5</v>
      </c>
      <c r="I11">
        <f>'Count-&gt;Actual Activity'!F11</f>
        <v>3.1914256861285302</v>
      </c>
      <c r="J11" s="16">
        <f>'Count-&gt;Actual Activity'!G11</f>
        <v>0.15745067498955981</v>
      </c>
      <c r="K11" s="1">
        <v>10</v>
      </c>
      <c r="L11" s="1">
        <v>0.02</v>
      </c>
      <c r="M11">
        <f t="shared" si="0"/>
        <v>0.31914256861285301</v>
      </c>
      <c r="O11">
        <f>B11*Parameters!$B$6</f>
        <v>37.314322159468318</v>
      </c>
      <c r="Q11">
        <f t="shared" si="1"/>
        <v>180.00217660610065</v>
      </c>
      <c r="S11">
        <f t="shared" si="2"/>
        <v>0.14471830079359435</v>
      </c>
    </row>
    <row r="12" spans="1:19" x14ac:dyDescent="0.25">
      <c r="A12" s="13" t="s">
        <v>91</v>
      </c>
      <c r="B12">
        <v>7.9100000000000004E-2</v>
      </c>
      <c r="C12">
        <v>2E-3</v>
      </c>
      <c r="D12">
        <v>5</v>
      </c>
      <c r="E12" s="1">
        <v>0.03</v>
      </c>
      <c r="F12" s="16">
        <v>9.0000000000000006E-5</v>
      </c>
      <c r="G12" s="1">
        <v>100</v>
      </c>
      <c r="H12" s="1">
        <v>5</v>
      </c>
      <c r="I12">
        <f>'Count-&gt;Actual Activity'!F12</f>
        <v>3.3039358104243322</v>
      </c>
      <c r="J12" s="16">
        <f>'Count-&gt;Actual Activity'!G12</f>
        <v>0.15745067498955981</v>
      </c>
      <c r="K12" s="1">
        <v>10</v>
      </c>
      <c r="L12" s="1">
        <v>0.02</v>
      </c>
      <c r="M12">
        <f t="shared" si="0"/>
        <v>0.33039358104243322</v>
      </c>
      <c r="O12">
        <f>B12*Parameters!$B$6</f>
        <v>37.314322159468318</v>
      </c>
      <c r="Q12">
        <f t="shared" si="1"/>
        <v>142.49880184083329</v>
      </c>
      <c r="S12">
        <f t="shared" si="2"/>
        <v>0.11456630612115376</v>
      </c>
    </row>
    <row r="13" spans="1:19" s="27" customFormat="1" x14ac:dyDescent="0.25">
      <c r="A13" s="26" t="s">
        <v>92</v>
      </c>
      <c r="B13" s="27">
        <v>7.9100000000000004E-2</v>
      </c>
      <c r="C13" s="27">
        <v>2E-3</v>
      </c>
      <c r="D13" s="27">
        <v>5</v>
      </c>
      <c r="E13" s="28">
        <v>0.03</v>
      </c>
      <c r="F13" s="29">
        <v>9.0000000000000006E-5</v>
      </c>
      <c r="G13" s="28">
        <v>100</v>
      </c>
      <c r="H13" s="28">
        <v>5</v>
      </c>
      <c r="I13" s="27">
        <f>'Count-&gt;Actual Activity'!F13</f>
        <v>1.4874299385253118</v>
      </c>
      <c r="J13" s="29">
        <f>'Count-&gt;Actual Activity'!G13</f>
        <v>0.15745067498955981</v>
      </c>
      <c r="K13" s="28">
        <v>10</v>
      </c>
      <c r="L13" s="28">
        <v>0.02</v>
      </c>
      <c r="M13" s="27">
        <f t="shared" si="0"/>
        <v>0.14874299385253117</v>
      </c>
      <c r="O13" s="27">
        <f>B13*Parameters!$B$6</f>
        <v>37.314322159468318</v>
      </c>
      <c r="Q13" s="27">
        <f t="shared" si="1"/>
        <v>748.00075914050672</v>
      </c>
      <c r="S13" s="27">
        <f t="shared" si="2"/>
        <v>0.60137827717503267</v>
      </c>
    </row>
    <row r="14" spans="1:19" x14ac:dyDescent="0.25">
      <c r="A14" s="13" t="s">
        <v>93</v>
      </c>
      <c r="B14">
        <v>0.158</v>
      </c>
      <c r="C14">
        <v>2E-3</v>
      </c>
      <c r="D14">
        <v>5</v>
      </c>
      <c r="E14" s="1">
        <v>0.03</v>
      </c>
      <c r="F14" s="16">
        <v>9.0000000000000006E-5</v>
      </c>
      <c r="G14" s="1">
        <v>100</v>
      </c>
      <c r="H14" s="1">
        <v>5</v>
      </c>
      <c r="I14">
        <f>'Count-&gt;Actual Activity'!F14</f>
        <v>6.3948002544232283</v>
      </c>
      <c r="J14" s="16">
        <f>'Count-&gt;Actual Activity'!G14</f>
        <v>0.15745067498955981</v>
      </c>
      <c r="K14" s="1">
        <v>10</v>
      </c>
      <c r="L14" s="1">
        <v>0.02</v>
      </c>
      <c r="M14">
        <f t="shared" si="0"/>
        <v>0.63948002544232285</v>
      </c>
      <c r="O14">
        <f>B14*Parameters!$B$6</f>
        <v>74.534297107408278</v>
      </c>
      <c r="Q14">
        <f t="shared" si="1"/>
        <v>352.87648543919966</v>
      </c>
      <c r="S14">
        <f t="shared" si="2"/>
        <v>0.14203252695763027</v>
      </c>
    </row>
    <row r="15" spans="1:19" x14ac:dyDescent="0.25">
      <c r="A15" s="13" t="s">
        <v>94</v>
      </c>
      <c r="B15">
        <v>0.158</v>
      </c>
      <c r="C15">
        <v>2E-3</v>
      </c>
      <c r="D15">
        <v>5</v>
      </c>
      <c r="E15" s="1">
        <v>0.03</v>
      </c>
      <c r="F15" s="16">
        <v>9.0000000000000006E-5</v>
      </c>
      <c r="G15" s="1">
        <v>100</v>
      </c>
      <c r="H15" s="1">
        <v>5</v>
      </c>
      <c r="I15">
        <f>'Count-&gt;Actual Activity'!F15</f>
        <v>6.4732694662154353</v>
      </c>
      <c r="J15" s="16">
        <f>'Count-&gt;Actual Activity'!G15</f>
        <v>0.15745067498955981</v>
      </c>
      <c r="K15" s="1">
        <v>10</v>
      </c>
      <c r="L15" s="1">
        <v>0.02</v>
      </c>
      <c r="M15">
        <f t="shared" si="0"/>
        <v>0.64732694662154355</v>
      </c>
      <c r="O15">
        <f>B15*Parameters!$B$6</f>
        <v>74.534297107408278</v>
      </c>
      <c r="Q15">
        <f t="shared" si="1"/>
        <v>326.72008150846403</v>
      </c>
      <c r="S15">
        <f t="shared" si="2"/>
        <v>0.13150459353134086</v>
      </c>
    </row>
    <row r="16" spans="1:19" x14ac:dyDescent="0.25">
      <c r="A16" s="13" t="s">
        <v>95</v>
      </c>
      <c r="B16">
        <v>0.158</v>
      </c>
      <c r="C16">
        <v>2E-3</v>
      </c>
      <c r="D16">
        <v>5</v>
      </c>
      <c r="E16" s="1">
        <v>0.03</v>
      </c>
      <c r="F16" s="16">
        <v>9.0000000000000006E-5</v>
      </c>
      <c r="G16" s="1">
        <v>100</v>
      </c>
      <c r="H16" s="1">
        <v>5</v>
      </c>
      <c r="I16">
        <f>'Count-&gt;Actual Activity'!F16</f>
        <v>6.5769443419814655</v>
      </c>
      <c r="J16" s="16">
        <f>'Count-&gt;Actual Activity'!G16</f>
        <v>0.15745067498955981</v>
      </c>
      <c r="K16" s="1">
        <v>10</v>
      </c>
      <c r="L16" s="1">
        <v>0.02</v>
      </c>
      <c r="M16">
        <f t="shared" si="0"/>
        <v>0.65769443419814655</v>
      </c>
      <c r="O16">
        <f>B16*Parameters!$B$6</f>
        <v>74.534297107408278</v>
      </c>
      <c r="Q16">
        <f t="shared" si="1"/>
        <v>292.16178958645429</v>
      </c>
      <c r="S16">
        <f t="shared" si="2"/>
        <v>0.1175949063417471</v>
      </c>
    </row>
    <row r="17" spans="1:19" x14ac:dyDescent="0.25">
      <c r="A17" s="13" t="s">
        <v>96</v>
      </c>
      <c r="B17">
        <v>0.79200000000000004</v>
      </c>
      <c r="C17">
        <v>2E-3</v>
      </c>
      <c r="D17">
        <v>5</v>
      </c>
      <c r="E17" s="1">
        <v>0.03</v>
      </c>
      <c r="F17" s="16">
        <v>9.0000000000000006E-5</v>
      </c>
      <c r="G17" s="1">
        <v>100</v>
      </c>
      <c r="H17" s="1">
        <v>5</v>
      </c>
      <c r="I17">
        <f>'Count-&gt;Actual Activity'!F17</f>
        <v>29.573398199196891</v>
      </c>
      <c r="J17" s="16">
        <f>'Count-&gt;Actual Activity'!G17</f>
        <v>0.15745067498955981</v>
      </c>
      <c r="K17" s="1">
        <v>10</v>
      </c>
      <c r="L17" s="1">
        <v>0.02</v>
      </c>
      <c r="M17">
        <f t="shared" si="0"/>
        <v>2.9573398199196892</v>
      </c>
      <c r="O17">
        <f>B17*Parameters!$B$6</f>
        <v>373.61495765232502</v>
      </c>
      <c r="Q17">
        <f t="shared" si="1"/>
        <v>2596.0325220118707</v>
      </c>
      <c r="S17">
        <f t="shared" si="2"/>
        <v>0.20845250990413997</v>
      </c>
    </row>
    <row r="18" spans="1:19" x14ac:dyDescent="0.25">
      <c r="A18" s="13" t="s">
        <v>97</v>
      </c>
      <c r="B18">
        <v>0.79200000000000004</v>
      </c>
      <c r="C18">
        <v>2E-3</v>
      </c>
      <c r="D18">
        <v>5</v>
      </c>
      <c r="E18" s="1">
        <v>0.03</v>
      </c>
      <c r="F18" s="16">
        <v>9.0000000000000006E-5</v>
      </c>
      <c r="G18" s="1">
        <v>100</v>
      </c>
      <c r="H18" s="1">
        <v>5</v>
      </c>
      <c r="I18">
        <f>'Count-&gt;Actual Activity'!F18</f>
        <v>31.850862600621465</v>
      </c>
      <c r="J18" s="16">
        <f>'Count-&gt;Actual Activity'!G18</f>
        <v>0.15745067498955981</v>
      </c>
      <c r="K18" s="1">
        <v>10</v>
      </c>
      <c r="L18" s="1">
        <v>0.02</v>
      </c>
      <c r="M18">
        <f t="shared" si="0"/>
        <v>3.1850862600621466</v>
      </c>
      <c r="O18">
        <f>B18*Parameters!$B$6</f>
        <v>373.61495765232502</v>
      </c>
      <c r="Q18">
        <f t="shared" si="1"/>
        <v>1836.8777215370112</v>
      </c>
      <c r="S18">
        <f t="shared" si="2"/>
        <v>0.14749498251456691</v>
      </c>
    </row>
    <row r="19" spans="1:19" x14ac:dyDescent="0.25">
      <c r="A19" s="13" t="s">
        <v>98</v>
      </c>
      <c r="B19">
        <v>0.79200000000000004</v>
      </c>
      <c r="C19">
        <v>2E-3</v>
      </c>
      <c r="D19">
        <v>5</v>
      </c>
      <c r="E19" s="1">
        <v>0.03</v>
      </c>
      <c r="F19" s="16">
        <v>9.0000000000000006E-5</v>
      </c>
      <c r="G19" s="1">
        <v>100</v>
      </c>
      <c r="H19" s="1">
        <v>5</v>
      </c>
      <c r="I19">
        <f>'Count-&gt;Actual Activity'!F19</f>
        <v>32.160295291247522</v>
      </c>
      <c r="J19" s="16">
        <f>'Count-&gt;Actual Activity'!G19</f>
        <v>0.15745067498955981</v>
      </c>
      <c r="K19" s="1">
        <v>10</v>
      </c>
      <c r="L19" s="1">
        <v>0.02</v>
      </c>
      <c r="M19">
        <f t="shared" si="0"/>
        <v>3.2160295291247523</v>
      </c>
      <c r="O19">
        <f>B19*Parameters!$B$6</f>
        <v>373.61495765232502</v>
      </c>
      <c r="Q19">
        <f t="shared" si="1"/>
        <v>1733.7334913283257</v>
      </c>
      <c r="S19">
        <f t="shared" si="2"/>
        <v>0.13921285450313955</v>
      </c>
    </row>
    <row r="20" spans="1:19" x14ac:dyDescent="0.25">
      <c r="A20" s="14" t="s">
        <v>110</v>
      </c>
      <c r="B20">
        <v>0.79200000000000004</v>
      </c>
      <c r="C20">
        <v>2E-3</v>
      </c>
      <c r="D20">
        <v>5</v>
      </c>
      <c r="E20" s="1">
        <v>0.03</v>
      </c>
      <c r="F20" s="16">
        <v>9.0000000000000006E-5</v>
      </c>
      <c r="G20" s="1">
        <v>100</v>
      </c>
      <c r="H20" s="1">
        <v>5</v>
      </c>
      <c r="I20">
        <f>'Count-&gt;Actual Activity'!F20</f>
        <v>33.601528624993016</v>
      </c>
      <c r="J20" s="16">
        <f>'Count-&gt;Actual Activity'!G20</f>
        <v>0.15745067498955981</v>
      </c>
      <c r="K20" s="1">
        <v>10</v>
      </c>
      <c r="L20" s="1">
        <v>0.02</v>
      </c>
      <c r="M20">
        <f t="shared" si="0"/>
        <v>3.3601528624993016</v>
      </c>
      <c r="O20">
        <f>B20*Parameters!$B$6</f>
        <v>373.61495765232502</v>
      </c>
      <c r="Q20">
        <f t="shared" si="1"/>
        <v>1253.3223800798282</v>
      </c>
      <c r="S20">
        <f t="shared" si="2"/>
        <v>0.10063748956588613</v>
      </c>
    </row>
    <row r="21" spans="1:19" x14ac:dyDescent="0.25">
      <c r="A21" s="14" t="s">
        <v>111</v>
      </c>
      <c r="B21">
        <v>0.79200000000000004</v>
      </c>
      <c r="C21">
        <v>2E-3</v>
      </c>
      <c r="D21">
        <v>5.01</v>
      </c>
      <c r="E21" s="1">
        <v>0.03</v>
      </c>
      <c r="F21" s="16">
        <v>9.0000000000000006E-5</v>
      </c>
      <c r="G21" s="1">
        <v>100</v>
      </c>
      <c r="H21" s="1">
        <v>5</v>
      </c>
      <c r="I21">
        <f>'Count-&gt;Actual Activity'!F21</f>
        <v>33.403266178630567</v>
      </c>
      <c r="J21" s="16">
        <f>'Count-&gt;Actual Activity'!G21</f>
        <v>0.15745067498955981</v>
      </c>
      <c r="K21" s="1">
        <v>10</v>
      </c>
      <c r="L21" s="1">
        <v>0.02</v>
      </c>
      <c r="M21">
        <f t="shared" si="0"/>
        <v>3.3403266178630568</v>
      </c>
      <c r="O21">
        <f>B21*Parameters!$B$6</f>
        <v>373.61495765232502</v>
      </c>
      <c r="Q21">
        <f t="shared" si="1"/>
        <v>1319.4098622006436</v>
      </c>
      <c r="S21">
        <f t="shared" si="2"/>
        <v>0.10594408777084727</v>
      </c>
    </row>
    <row r="22" spans="1:19" x14ac:dyDescent="0.25">
      <c r="A22" s="14" t="s">
        <v>112</v>
      </c>
      <c r="B22">
        <v>0.79200000000000004</v>
      </c>
      <c r="C22">
        <v>2E-3</v>
      </c>
      <c r="D22">
        <v>5</v>
      </c>
      <c r="E22" s="1">
        <v>0.03</v>
      </c>
      <c r="F22" s="16">
        <v>9.0000000000000006E-5</v>
      </c>
      <c r="G22" s="1">
        <v>100</v>
      </c>
      <c r="H22" s="1">
        <v>5</v>
      </c>
      <c r="I22">
        <f>'Count-&gt;Actual Activity'!F22</f>
        <v>34.893584226430299</v>
      </c>
      <c r="J22" s="16">
        <f>'Count-&gt;Actual Activity'!G22</f>
        <v>0.15745067498955981</v>
      </c>
      <c r="K22" s="1">
        <v>10</v>
      </c>
      <c r="L22" s="1">
        <v>0.02</v>
      </c>
      <c r="M22">
        <f t="shared" si="0"/>
        <v>3.4893584226430301</v>
      </c>
      <c r="O22">
        <f>B22*Parameters!$B$6</f>
        <v>373.61495765232502</v>
      </c>
      <c r="Q22">
        <f t="shared" si="1"/>
        <v>822.63717960073382</v>
      </c>
      <c r="S22">
        <f t="shared" si="2"/>
        <v>6.6054944756755871E-2</v>
      </c>
    </row>
    <row r="23" spans="1:19" x14ac:dyDescent="0.25">
      <c r="A23" s="14" t="s">
        <v>113</v>
      </c>
      <c r="B23">
        <v>0.79200000000000004</v>
      </c>
      <c r="C23">
        <v>2E-3</v>
      </c>
      <c r="D23">
        <v>5</v>
      </c>
      <c r="E23" s="1">
        <v>0.03</v>
      </c>
      <c r="F23" s="16">
        <v>9.0000000000000006E-5</v>
      </c>
      <c r="G23" s="1">
        <v>100</v>
      </c>
      <c r="H23" s="1">
        <v>5</v>
      </c>
      <c r="I23">
        <f>'Count-&gt;Actual Activity'!F23</f>
        <v>34.020473292515931</v>
      </c>
      <c r="J23" s="16">
        <f>'Count-&gt;Actual Activity'!G23</f>
        <v>0.15745067498955981</v>
      </c>
      <c r="K23" s="1">
        <v>10</v>
      </c>
      <c r="L23" s="1">
        <v>0.02</v>
      </c>
      <c r="M23">
        <f t="shared" si="0"/>
        <v>3.4020473292515931</v>
      </c>
      <c r="O23">
        <f>B23*Parameters!$B$6</f>
        <v>373.61495765232502</v>
      </c>
      <c r="Q23">
        <f t="shared" si="1"/>
        <v>1113.6741575721906</v>
      </c>
      <c r="S23">
        <f t="shared" si="2"/>
        <v>8.9424216142481847E-2</v>
      </c>
    </row>
  </sheetData>
  <conditionalFormatting sqref="I2:I23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Normal="100" workbookViewId="0">
      <selection activeCell="K7" sqref="K7"/>
    </sheetView>
  </sheetViews>
  <sheetFormatPr defaultRowHeight="15" x14ac:dyDescent="0.25"/>
  <cols>
    <col min="11" max="11" width="11.7109375" bestFit="1" customWidth="1"/>
    <col min="12" max="12" width="12.5703125" bestFit="1" customWidth="1"/>
  </cols>
  <sheetData>
    <row r="1" spans="1:14" x14ac:dyDescent="0.25">
      <c r="A1" t="s">
        <v>15</v>
      </c>
      <c r="B1" t="s">
        <v>30</v>
      </c>
      <c r="C1" t="s">
        <v>114</v>
      </c>
      <c r="D1" t="s">
        <v>32</v>
      </c>
      <c r="E1" t="s">
        <v>115</v>
      </c>
      <c r="F1" t="s">
        <v>122</v>
      </c>
      <c r="G1" t="s">
        <v>116</v>
      </c>
      <c r="H1" t="s">
        <v>117</v>
      </c>
      <c r="I1" t="s">
        <v>118</v>
      </c>
      <c r="J1" t="s">
        <v>119</v>
      </c>
      <c r="K1" t="s">
        <v>134</v>
      </c>
      <c r="L1" t="s">
        <v>135</v>
      </c>
      <c r="M1" t="s">
        <v>132</v>
      </c>
    </row>
    <row r="2" spans="1:14" x14ac:dyDescent="0.25">
      <c r="A2">
        <v>0</v>
      </c>
      <c r="B2">
        <f>AVERAGE('Bottle Results'!M2:M4)</f>
        <v>1.7589964513350837E-2</v>
      </c>
      <c r="C2">
        <f>_xlfn.STDEV.S('Bottle Results'!M2:M4)</f>
        <v>2.7462409605234338E-3</v>
      </c>
      <c r="D2">
        <f>AVERAGE('Bottle Results'!Q2:Q4)</f>
        <v>-58.633215044502805</v>
      </c>
      <c r="E2">
        <f>_xlfn.STDEV.S('Bottle Results'!Q2:Q4)</f>
        <v>9.1541365350780595</v>
      </c>
      <c r="F2">
        <f>'Bottle Results'!O3</f>
        <v>0</v>
      </c>
      <c r="G2" t="e">
        <f>AVERAGE('Bottle Results'!S2:S4)</f>
        <v>#DIV/0!</v>
      </c>
      <c r="H2" t="e">
        <f>_xlfn.STDEV.S('Bottle Results'!S2:S4)</f>
        <v>#DIV/0!</v>
      </c>
      <c r="I2">
        <f>AVERAGE('Bottle Results'!D2:D4)</f>
        <v>5</v>
      </c>
      <c r="J2">
        <f>_xlfn.STDEV.S('Bottle Results'!D2:D4)</f>
        <v>0</v>
      </c>
      <c r="K2">
        <f>AVERAGE('Bottle Results'!E2:E4)</f>
        <v>0.03</v>
      </c>
      <c r="L2">
        <f>_xlfn.STDEV.S('Bottle Results'!E2:E4)</f>
        <v>0</v>
      </c>
      <c r="M2">
        <f>COUNT('Bottle Results'!I2:I4)</f>
        <v>3</v>
      </c>
      <c r="N2" t="s">
        <v>133</v>
      </c>
    </row>
    <row r="3" spans="1:14" x14ac:dyDescent="0.25">
      <c r="A3">
        <v>5</v>
      </c>
      <c r="B3">
        <f>AVERAGE('Bottle Results'!M5:M7)</f>
        <v>4.0391140805463834E-2</v>
      </c>
      <c r="C3">
        <f>_xlfn.STDEV.S('Bottle Results'!M5:M7)</f>
        <v>8.3922740679110274E-3</v>
      </c>
      <c r="D3">
        <f>AVERAGE('Bottle Results'!Q5:Q7)</f>
        <v>-10.098816800771113</v>
      </c>
      <c r="E3">
        <f>_xlfn.STDEV.S('Bottle Results'!Q5:Q7)</f>
        <v>27.974246893036774</v>
      </c>
      <c r="F3">
        <f>'Bottle Results'!O6</f>
        <v>3.7361495765232502</v>
      </c>
      <c r="G3">
        <f>AVERAGE('Bottle Results'!S5:S7)</f>
        <v>-8.1090036096751569E-2</v>
      </c>
      <c r="H3">
        <f>_xlfn.STDEV.S('Bottle Results'!S5:S7)</f>
        <v>0.22462361037805759</v>
      </c>
      <c r="I3">
        <f>AVERAGE('Bottle Results'!D5:D7)</f>
        <v>5</v>
      </c>
      <c r="J3">
        <f>_xlfn.STDEV.S('Bottle Results'!D5:D7)</f>
        <v>0</v>
      </c>
      <c r="K3">
        <f>AVERAGE('Bottle Results'!E5:E7)</f>
        <v>0.03</v>
      </c>
      <c r="L3">
        <f>_xlfn.STDEV.S('Bottle Results'!E5:E7)</f>
        <v>0</v>
      </c>
      <c r="M3">
        <f>COUNT('Bottle Results'!I5:I7)</f>
        <v>3</v>
      </c>
    </row>
    <row r="4" spans="1:14" x14ac:dyDescent="0.25">
      <c r="A4">
        <v>10</v>
      </c>
      <c r="B4">
        <f>AVERAGE('Bottle Results'!M8:M10)</f>
        <v>6.7062660488044074E-2</v>
      </c>
      <c r="C4">
        <f>_xlfn.STDEV.S('Bottle Results'!M8:M10)</f>
        <v>7.6633415886563448E-3</v>
      </c>
      <c r="D4">
        <f>AVERAGE('Bottle Results'!Q8:Q10)</f>
        <v>24.905455397880697</v>
      </c>
      <c r="E4">
        <f>_xlfn.STDEV.S('Bottle Results'!Q8:Q10)</f>
        <v>25.544471962187814</v>
      </c>
      <c r="F4">
        <f>'Bottle Results'!O9</f>
        <v>7.4534297107408278</v>
      </c>
      <c r="G4">
        <f>AVERAGE('Bottle Results'!S8:S10)</f>
        <v>0.10024427557956499</v>
      </c>
      <c r="H4">
        <f>_xlfn.STDEV.S('Bottle Results'!S8:S10)</f>
        <v>0.10281631257101706</v>
      </c>
      <c r="I4">
        <f>AVERAGE('Bottle Results'!D8:D10)</f>
        <v>5</v>
      </c>
      <c r="J4">
        <f>_xlfn.STDEV.S('Bottle Results'!D8:D10)</f>
        <v>0</v>
      </c>
      <c r="K4">
        <f>AVERAGE('Bottle Results'!E8:E10)</f>
        <v>0.03</v>
      </c>
      <c r="L4">
        <f>_xlfn.STDEV.S('Bottle Results'!E8:E10)</f>
        <v>0</v>
      </c>
      <c r="M4">
        <f>COUNT('Bottle Results'!I8:I10)</f>
        <v>3</v>
      </c>
    </row>
    <row r="5" spans="1:14" x14ac:dyDescent="0.25">
      <c r="A5">
        <v>50</v>
      </c>
      <c r="B5">
        <f>AVERAGE('Bottle Results'!M11:M13)</f>
        <v>0.26609304783593918</v>
      </c>
      <c r="C5">
        <f>_xlfn.STDEV.S('Bottle Results'!M11:M13)</f>
        <v>0.10178370546214263</v>
      </c>
      <c r="D5">
        <f>AVERAGE('Bottle Results'!Q11:Q13)</f>
        <v>356.83391252914686</v>
      </c>
      <c r="E5">
        <f>_xlfn.STDEV.S('Bottle Results'!Q11:Q13)</f>
        <v>339.2790182071422</v>
      </c>
      <c r="F5">
        <f>'Bottle Results'!O12</f>
        <v>37.314322159468318</v>
      </c>
      <c r="G5">
        <f>AVERAGE('Bottle Results'!S11:S13)</f>
        <v>0.2868876280299269</v>
      </c>
      <c r="H5">
        <f>_xlfn.STDEV.S('Bottle Results'!S11:S13)</f>
        <v>0.27277382938153033</v>
      </c>
      <c r="I5">
        <f>AVERAGE('Bottle Results'!D11:D13)</f>
        <v>5</v>
      </c>
      <c r="J5">
        <f>_xlfn.STDEV.S('Bottle Results'!D11:D13)</f>
        <v>0</v>
      </c>
      <c r="K5">
        <f>AVERAGE('Bottle Results'!E11:E13)</f>
        <v>0.03</v>
      </c>
      <c r="L5">
        <f>_xlfn.STDEV.S('Bottle Results'!E11:E13)</f>
        <v>0</v>
      </c>
      <c r="M5">
        <f>COUNT('Bottle Results'!I11:I13)</f>
        <v>3</v>
      </c>
    </row>
    <row r="6" spans="1:14" x14ac:dyDescent="0.25">
      <c r="A6">
        <v>100</v>
      </c>
      <c r="B6">
        <f>AVERAGE('Bottle Results'!M14:M16)</f>
        <v>0.64816713542067095</v>
      </c>
      <c r="C6">
        <f>_xlfn.STDEV.S('Bottle Results'!M14:M16)</f>
        <v>9.1362251228114533E-3</v>
      </c>
      <c r="D6">
        <f>AVERAGE('Bottle Results'!Q14:Q16)</f>
        <v>323.91945217803931</v>
      </c>
      <c r="E6">
        <f>_xlfn.STDEV.S('Bottle Results'!Q14:Q16)</f>
        <v>30.45408374270469</v>
      </c>
      <c r="F6">
        <f>'Bottle Results'!O15</f>
        <v>74.534297107408278</v>
      </c>
      <c r="G6">
        <f>AVERAGE('Bottle Results'!S14:S16)</f>
        <v>0.13037734227690609</v>
      </c>
      <c r="H6">
        <f>_xlfn.STDEV.S('Bottle Results'!S14:S16)</f>
        <v>1.2257746403170044E-2</v>
      </c>
      <c r="I6">
        <f>AVERAGE('Bottle Results'!D14:D16)</f>
        <v>5</v>
      </c>
      <c r="J6">
        <f>_xlfn.STDEV.S('Bottle Results'!D14:D16)</f>
        <v>0</v>
      </c>
      <c r="K6">
        <f>AVERAGE('Bottle Results'!E14:E16)</f>
        <v>0.03</v>
      </c>
      <c r="L6">
        <f>_xlfn.STDEV.S('Bottle Results'!E14:E16)</f>
        <v>0</v>
      </c>
      <c r="M6">
        <f>COUNT('Bottle Results'!I14:I16)</f>
        <v>3</v>
      </c>
    </row>
    <row r="7" spans="1:14" x14ac:dyDescent="0.25">
      <c r="A7">
        <v>500</v>
      </c>
      <c r="B7">
        <f>AVERAGE('Bottle Results'!M17:M20)</f>
        <v>3.1796521179014725</v>
      </c>
      <c r="C7">
        <f>_xlfn.STDEV.S('Bottle Results'!M17:M20)</f>
        <v>0.16668945435813864</v>
      </c>
      <c r="D7">
        <f>AVERAGE('Bottle Results'!Q17:Q20)</f>
        <v>1854.9915287392591</v>
      </c>
      <c r="E7">
        <f>_xlfn.STDEV.S('Bottle Results'!Q17:Q20)</f>
        <v>555.63151452712827</v>
      </c>
      <c r="F7">
        <f>'Bottle Results'!O18</f>
        <v>373.61495765232502</v>
      </c>
      <c r="G7">
        <f>AVERAGE('Bottle Results'!S17:S20)</f>
        <v>0.14894945912193314</v>
      </c>
      <c r="H7">
        <f>_xlfn.STDEV.S('Bottle Results'!S17:S20)</f>
        <v>4.4615305395041285E-2</v>
      </c>
      <c r="I7">
        <f>AVERAGE('Bottle Results'!D17:D20)</f>
        <v>5</v>
      </c>
      <c r="J7">
        <f>_xlfn.STDEV.S('Bottle Results'!D17:D20)</f>
        <v>0</v>
      </c>
      <c r="K7">
        <f>AVERAGE('Bottle Results'!E17:E20)</f>
        <v>0.03</v>
      </c>
      <c r="L7">
        <f>_xlfn.STDEV.S('Bottle Results'!E17:E20)</f>
        <v>0</v>
      </c>
      <c r="M7">
        <f>COUNT('Bottle Results'!I17:I20)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2017-07-20T17:35:48Z</dcterms:modified>
</cp:coreProperties>
</file>