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oe_pH5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8" l="1"/>
  <c r="K7" i="8"/>
  <c r="L6" i="8"/>
  <c r="K6" i="8"/>
  <c r="L5" i="8"/>
  <c r="K5" i="8"/>
  <c r="L4" i="8"/>
  <c r="K4" i="8"/>
  <c r="L3" i="8"/>
  <c r="K3" i="8"/>
  <c r="L2" i="8"/>
  <c r="K2" i="8"/>
  <c r="M2" i="8" l="1"/>
  <c r="J2" i="8"/>
  <c r="I2" i="8"/>
  <c r="H2" i="8"/>
  <c r="G2" i="8"/>
  <c r="F2" i="8"/>
  <c r="E2" i="8"/>
  <c r="D2" i="8"/>
  <c r="C2" i="8"/>
  <c r="B2" i="8"/>
  <c r="J5" i="8" l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H9" i="9"/>
  <c r="F9" i="9"/>
  <c r="G9" i="9" s="1"/>
  <c r="D9" i="9"/>
  <c r="J9" i="9" s="1"/>
  <c r="C9" i="9"/>
  <c r="E9" i="9" s="1"/>
  <c r="J8" i="9"/>
  <c r="H8" i="9"/>
  <c r="E8" i="9"/>
  <c r="D8" i="9"/>
  <c r="H7" i="9"/>
  <c r="F7" i="9"/>
  <c r="G8" i="9" s="1"/>
  <c r="E7" i="9"/>
  <c r="D7" i="9"/>
  <c r="J7" i="9" s="1"/>
  <c r="H6" i="9"/>
  <c r="E6" i="9"/>
  <c r="D6" i="9"/>
  <c r="J6" i="9" s="1"/>
  <c r="E5" i="9"/>
  <c r="D5" i="9"/>
  <c r="J5" i="9" s="1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I9" i="9" l="1"/>
  <c r="K9" i="9"/>
  <c r="G7" i="9"/>
  <c r="I7" i="9" s="1"/>
  <c r="K7" i="9"/>
  <c r="G6" i="9"/>
  <c r="I6" i="9" s="1"/>
  <c r="I8" i="9"/>
  <c r="K8" i="9"/>
  <c r="G5" i="9"/>
  <c r="K5" i="9" s="1"/>
  <c r="G4" i="9"/>
  <c r="K4" i="9" s="1"/>
  <c r="H5" i="9"/>
  <c r="G3" i="9"/>
  <c r="K3" i="9" s="1"/>
  <c r="H4" i="9"/>
  <c r="H3" i="9"/>
  <c r="I3" i="9" s="1"/>
  <c r="I4" i="9" l="1"/>
  <c r="K6" i="9"/>
  <c r="K11" i="9"/>
  <c r="I5" i="9"/>
  <c r="I11" i="9"/>
  <c r="I5" i="8"/>
  <c r="J7" i="8" l="1"/>
  <c r="J6" i="8"/>
  <c r="J4" i="8"/>
  <c r="J3" i="8"/>
  <c r="I7" i="8"/>
  <c r="I6" i="8"/>
  <c r="I4" i="8"/>
  <c r="I3" i="8"/>
  <c r="O3" i="5" l="1"/>
  <c r="P3" i="5" s="1"/>
  <c r="O4" i="5"/>
  <c r="P4" i="5" s="1"/>
  <c r="O5" i="5"/>
  <c r="P5" i="5" s="1"/>
  <c r="O6" i="5"/>
  <c r="P6" i="5" s="1"/>
  <c r="O7" i="5"/>
  <c r="P7" i="5" s="1"/>
  <c r="O8" i="5"/>
  <c r="P8" i="5" s="1"/>
  <c r="O9" i="5"/>
  <c r="P9" i="5" s="1"/>
  <c r="O10" i="5"/>
  <c r="P10" i="5" s="1"/>
  <c r="O11" i="5"/>
  <c r="P11" i="5" s="1"/>
  <c r="O12" i="5"/>
  <c r="P12" i="5" s="1"/>
  <c r="O13" i="5"/>
  <c r="P13" i="5" s="1"/>
  <c r="O14" i="5"/>
  <c r="P14" i="5" s="1"/>
  <c r="O15" i="5"/>
  <c r="P15" i="5" s="1"/>
  <c r="O16" i="5"/>
  <c r="P16" i="5" s="1"/>
  <c r="O17" i="5"/>
  <c r="P17" i="5" s="1"/>
  <c r="O18" i="5"/>
  <c r="P18" i="5" s="1"/>
  <c r="O19" i="5"/>
  <c r="P19" i="5" s="1"/>
  <c r="O2" i="5"/>
  <c r="P2" i="5" s="1"/>
  <c r="I10" i="5"/>
  <c r="M10" i="5" s="1"/>
  <c r="J11" i="5"/>
  <c r="J12" i="5"/>
  <c r="J17" i="5"/>
  <c r="S10" i="5" l="1"/>
  <c r="F4" i="8"/>
  <c r="Q10" i="5"/>
  <c r="F6" i="8"/>
  <c r="F3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J8" i="5"/>
  <c r="J15" i="5"/>
  <c r="I15" i="5"/>
  <c r="M15" i="5" s="1"/>
  <c r="Q15" i="5" s="1"/>
  <c r="J7" i="5"/>
  <c r="I7" i="5"/>
  <c r="M7" i="5" s="1"/>
  <c r="S7" i="5" s="1"/>
  <c r="I14" i="5"/>
  <c r="J14" i="5"/>
  <c r="J6" i="5"/>
  <c r="I6" i="5"/>
  <c r="M6" i="5" s="1"/>
  <c r="Q6" i="5" s="1"/>
  <c r="J13" i="5"/>
  <c r="I13" i="5"/>
  <c r="M13" i="5" s="1"/>
  <c r="S13" i="5" s="1"/>
  <c r="J5" i="5"/>
  <c r="I5" i="5"/>
  <c r="I4" i="5"/>
  <c r="M4" i="5" s="1"/>
  <c r="Q4" i="5" s="1"/>
  <c r="J4" i="5"/>
  <c r="I17" i="5"/>
  <c r="I12" i="5"/>
  <c r="M12" i="5" s="1"/>
  <c r="Q12" i="5" s="1"/>
  <c r="I11" i="5"/>
  <c r="J2" i="5"/>
  <c r="M5" i="5" l="1"/>
  <c r="S5" i="5" s="1"/>
  <c r="M3" i="8"/>
  <c r="M14" i="5"/>
  <c r="M6" i="8"/>
  <c r="M11" i="5"/>
  <c r="S11" i="5" s="1"/>
  <c r="M5" i="8"/>
  <c r="M17" i="5"/>
  <c r="Q17" i="5" s="1"/>
  <c r="M7" i="8"/>
  <c r="M8" i="5"/>
  <c r="M4" i="8"/>
  <c r="N18" i="5"/>
  <c r="N8" i="5"/>
  <c r="N4" i="5"/>
  <c r="N14" i="5"/>
  <c r="N16" i="5"/>
  <c r="N13" i="5"/>
  <c r="N12" i="5"/>
  <c r="N15" i="5"/>
  <c r="N6" i="5"/>
  <c r="N19" i="5"/>
  <c r="N5" i="5"/>
  <c r="N7" i="5"/>
  <c r="N9" i="5"/>
  <c r="N3" i="5"/>
  <c r="S4" i="5"/>
  <c r="Q5" i="5"/>
  <c r="S15" i="5"/>
  <c r="C7" i="8"/>
  <c r="B4" i="8"/>
  <c r="C4" i="8"/>
  <c r="Q13" i="5"/>
  <c r="S12" i="5"/>
  <c r="G5" i="8" s="1"/>
  <c r="S3" i="5"/>
  <c r="S6" i="5"/>
  <c r="H3" i="8" s="1"/>
  <c r="B6" i="8"/>
  <c r="C6" i="8"/>
  <c r="Q8" i="5"/>
  <c r="S8" i="5"/>
  <c r="C3" i="8"/>
  <c r="B3" i="8"/>
  <c r="Q16" i="5"/>
  <c r="S9" i="5"/>
  <c r="S19" i="5"/>
  <c r="S18" i="5"/>
  <c r="Q7" i="5"/>
  <c r="S14" i="5"/>
  <c r="C5" i="8"/>
  <c r="B5" i="8"/>
  <c r="Q11" i="5"/>
  <c r="Q14" i="5"/>
  <c r="I2" i="5"/>
  <c r="M2" i="5" s="1"/>
  <c r="N2" i="5" s="1"/>
  <c r="S17" i="5" l="1"/>
  <c r="H7" i="8" s="1"/>
  <c r="N17" i="5"/>
  <c r="B7" i="8"/>
  <c r="N11" i="5"/>
  <c r="G3" i="8"/>
  <c r="H5" i="8"/>
  <c r="D3" i="8"/>
  <c r="G6" i="8"/>
  <c r="H6" i="8"/>
  <c r="G4" i="8"/>
  <c r="H4" i="8"/>
  <c r="E3" i="8"/>
  <c r="E7" i="8"/>
  <c r="D7" i="8"/>
  <c r="Q2" i="5"/>
  <c r="S2" i="5"/>
  <c r="E6" i="8"/>
  <c r="D6" i="8"/>
  <c r="D5" i="8"/>
  <c r="E5" i="8"/>
  <c r="D4" i="8"/>
  <c r="E4" i="8"/>
  <c r="G7" i="8" l="1"/>
</calcChain>
</file>

<file path=xl/sharedStrings.xml><?xml version="1.0" encoding="utf-8"?>
<sst xmlns="http://schemas.openxmlformats.org/spreadsheetml/2006/main" count="309" uniqueCount="128">
  <si>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</si>
  <si>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</si>
  <si>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</si>
  <si>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</si>
  <si>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</si>
  <si>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</si>
  <si>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</si>
  <si>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</si>
  <si>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</si>
  <si>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</si>
  <si>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</si>
  <si>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</si>
  <si>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</si>
  <si>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</si>
  <si>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</si>
  <si>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</si>
  <si>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</si>
  <si>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</si>
  <si>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</si>
  <si>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</si>
  <si>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</si>
  <si>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</si>
  <si>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</si>
  <si>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</si>
  <si>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</si>
  <si>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</si>
  <si>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</si>
  <si>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</si>
  <si>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</si>
  <si>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</si>
  <si>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</si>
  <si>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</si>
  <si>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</si>
  <si>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</si>
  <si>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</si>
  <si>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</si>
  <si>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</si>
  <si>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</si>
  <si>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</si>
  <si>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</si>
  <si>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</si>
  <si>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</si>
  <si>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</si>
  <si>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</si>
  <si>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</si>
  <si>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</si>
  <si>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</si>
  <si>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</si>
  <si>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</si>
  <si>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</si>
  <si>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</si>
  <si>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</si>
  <si>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</si>
  <si>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</si>
  <si>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</si>
  <si>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</si>
  <si>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</si>
  <si>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</si>
  <si>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</si>
  <si>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</si>
  <si>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</si>
  <si>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</si>
  <si>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</si>
  <si>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</si>
  <si>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</si>
  <si>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</si>
  <si>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</si>
  <si>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</si>
  <si>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</si>
  <si>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</si>
  <si>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</si>
  <si>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</si>
  <si>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</si>
  <si>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</si>
  <si>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</si>
  <si>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</si>
  <si>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</si>
  <si>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</si>
  <si>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</si>
  <si>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</si>
  <si>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</si>
  <si>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</si>
  <si>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</si>
  <si>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</si>
  <si>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</si>
  <si>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</si>
  <si>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</si>
  <si>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</si>
  <si>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</si>
  <si>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</si>
  <si>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</si>
  <si>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</si>
  <si>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</si>
  <si>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</si>
  <si>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</si>
  <si>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</si>
  <si>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</si>
  <si>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</si>
  <si>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</si>
  <si>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</si>
  <si>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</si>
  <si>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</si>
  <si>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</si>
  <si>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</si>
  <si>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</si>
  <si>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</si>
  <si>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</si>
  <si>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</si>
  <si>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</si>
  <si>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</si>
  <si>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</si>
  <si>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</si>
  <si>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</si>
  <si>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</si>
  <si>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</si>
  <si>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</si>
  <si>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</si>
  <si>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</si>
  <si>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</si>
  <si>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</si>
  <si>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</si>
  <si>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</si>
  <si>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</si>
  <si>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</si>
  <si>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</si>
  <si>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counts below detection</t>
  </si>
  <si>
    <t>MinMass (g)</t>
  </si>
  <si>
    <t>sMinMass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</si>
</sst>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311464"/>
        <c:axId val="221850120"/>
      </c:scatterChart>
      <c:valAx>
        <c:axId val="19331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850120"/>
        <c:crosses val="autoZero"/>
        <c:crossBetween val="midCat"/>
      </c:valAx>
      <c:valAx>
        <c:axId val="2218501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11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48944"/>
        <c:axId val="221852080"/>
      </c:scatterChart>
      <c:valAx>
        <c:axId val="22184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852080"/>
        <c:crosses val="autoZero"/>
        <c:crossBetween val="midCat"/>
      </c:valAx>
      <c:valAx>
        <c:axId val="221852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84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42431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105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471.73605764182452</v>
      </c>
      <c r="C6">
        <v>2.3454898264593513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20" workbookViewId="0">
      <selection activeCell="C92" sqref="C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42464.413194444445</v>
      </c>
      <c r="B2" t="s">
        <v>87</v>
      </c>
      <c r="C2">
        <v>84.7</v>
      </c>
      <c r="D2">
        <v>6.87</v>
      </c>
      <c r="E2">
        <v>0.16</v>
      </c>
      <c r="F2">
        <v>202.21</v>
      </c>
    </row>
    <row r="3" spans="1:6" x14ac:dyDescent="0.25">
      <c r="A3" s="15">
        <v>42464.413194444445</v>
      </c>
      <c r="B3" t="s">
        <v>88</v>
      </c>
      <c r="C3">
        <v>79.7</v>
      </c>
      <c r="D3">
        <v>7.08</v>
      </c>
      <c r="E3">
        <v>0.13</v>
      </c>
      <c r="F3">
        <v>212.84</v>
      </c>
    </row>
    <row r="4" spans="1:6" x14ac:dyDescent="0.25">
      <c r="A4" s="15">
        <v>42464.413194444445</v>
      </c>
      <c r="B4" t="s">
        <v>89</v>
      </c>
      <c r="C4">
        <v>73.3</v>
      </c>
      <c r="D4">
        <v>7.39</v>
      </c>
      <c r="E4">
        <v>0.17</v>
      </c>
      <c r="F4">
        <v>223.47</v>
      </c>
    </row>
    <row r="5" spans="1:6" x14ac:dyDescent="0.25">
      <c r="A5" s="15">
        <v>42464.413194444445</v>
      </c>
      <c r="B5" t="s">
        <v>90</v>
      </c>
      <c r="C5">
        <v>302.2</v>
      </c>
      <c r="D5">
        <v>3.64</v>
      </c>
      <c r="E5">
        <v>0.04</v>
      </c>
      <c r="F5">
        <v>234.11</v>
      </c>
    </row>
    <row r="6" spans="1:6" x14ac:dyDescent="0.25">
      <c r="A6" s="15">
        <v>42464.413194444445</v>
      </c>
      <c r="B6" t="s">
        <v>91</v>
      </c>
      <c r="C6">
        <v>332.8</v>
      </c>
      <c r="D6">
        <v>3.47</v>
      </c>
      <c r="E6">
        <v>0.05</v>
      </c>
      <c r="F6">
        <v>244.75</v>
      </c>
    </row>
    <row r="7" spans="1:6" x14ac:dyDescent="0.25">
      <c r="A7" s="15">
        <v>42464.413194444445</v>
      </c>
      <c r="B7" t="s">
        <v>92</v>
      </c>
      <c r="C7">
        <v>322</v>
      </c>
      <c r="D7">
        <v>3.52</v>
      </c>
      <c r="E7">
        <v>0.05</v>
      </c>
      <c r="F7">
        <v>255.38</v>
      </c>
    </row>
    <row r="8" spans="1:6" x14ac:dyDescent="0.25">
      <c r="A8" s="15">
        <v>42464.413194444445</v>
      </c>
      <c r="B8" t="s">
        <v>93</v>
      </c>
      <c r="C8">
        <v>1189</v>
      </c>
      <c r="D8">
        <v>1.83</v>
      </c>
      <c r="E8">
        <v>0.01</v>
      </c>
      <c r="F8">
        <v>266.13</v>
      </c>
    </row>
    <row r="9" spans="1:6" x14ac:dyDescent="0.25">
      <c r="A9" s="15">
        <v>42464.413194444445</v>
      </c>
      <c r="B9" t="s">
        <v>94</v>
      </c>
      <c r="C9">
        <v>1365.7</v>
      </c>
      <c r="D9">
        <v>1.71</v>
      </c>
      <c r="E9">
        <v>0.01</v>
      </c>
      <c r="F9">
        <v>276.76</v>
      </c>
    </row>
    <row r="10" spans="1:6" x14ac:dyDescent="0.25">
      <c r="A10" s="15">
        <v>42464.413194444445</v>
      </c>
      <c r="B10" t="s">
        <v>95</v>
      </c>
      <c r="C10">
        <v>1322.5</v>
      </c>
      <c r="D10">
        <v>1.74</v>
      </c>
      <c r="E10">
        <v>0.01</v>
      </c>
      <c r="F10">
        <v>287.39999999999998</v>
      </c>
    </row>
    <row r="11" spans="1:6" x14ac:dyDescent="0.25">
      <c r="A11" s="15">
        <v>42464.413194444445</v>
      </c>
      <c r="B11" t="s">
        <v>96</v>
      </c>
      <c r="C11">
        <v>2723.1</v>
      </c>
      <c r="D11">
        <v>1.21</v>
      </c>
      <c r="E11">
        <v>0.01</v>
      </c>
      <c r="F11">
        <v>298.04000000000002</v>
      </c>
    </row>
    <row r="12" spans="1:6" x14ac:dyDescent="0.25">
      <c r="A12" s="15">
        <v>42464.413194444445</v>
      </c>
      <c r="B12" t="s">
        <v>97</v>
      </c>
      <c r="C12">
        <v>2791.2</v>
      </c>
      <c r="D12">
        <v>1.2</v>
      </c>
      <c r="E12">
        <v>0</v>
      </c>
      <c r="F12">
        <v>308.69</v>
      </c>
    </row>
    <row r="13" spans="1:6" x14ac:dyDescent="0.25">
      <c r="A13" s="15">
        <v>42464.413194444445</v>
      </c>
      <c r="B13" t="s">
        <v>98</v>
      </c>
      <c r="C13">
        <v>2697</v>
      </c>
      <c r="D13">
        <v>1.22</v>
      </c>
      <c r="E13">
        <v>0</v>
      </c>
      <c r="F13">
        <v>319.32</v>
      </c>
    </row>
    <row r="14" spans="1:6" x14ac:dyDescent="0.25">
      <c r="A14" s="15">
        <v>42464.413194444445</v>
      </c>
      <c r="B14" t="s">
        <v>99</v>
      </c>
      <c r="C14">
        <v>5857.2</v>
      </c>
      <c r="D14">
        <v>0.83</v>
      </c>
      <c r="E14">
        <v>0</v>
      </c>
      <c r="F14">
        <v>329.98</v>
      </c>
    </row>
    <row r="15" spans="1:6" x14ac:dyDescent="0.25">
      <c r="A15" s="15">
        <v>42464.413194444445</v>
      </c>
      <c r="B15" t="s">
        <v>100</v>
      </c>
      <c r="C15">
        <v>5974.5</v>
      </c>
      <c r="D15">
        <v>0.82</v>
      </c>
      <c r="E15">
        <v>0</v>
      </c>
      <c r="F15">
        <v>340.63</v>
      </c>
    </row>
    <row r="16" spans="1:6" x14ac:dyDescent="0.25">
      <c r="A16" s="15">
        <v>42464.413194444445</v>
      </c>
      <c r="B16" t="s">
        <v>101</v>
      </c>
      <c r="C16">
        <v>6703.1</v>
      </c>
      <c r="D16">
        <v>0.77</v>
      </c>
      <c r="E16">
        <v>0</v>
      </c>
      <c r="F16">
        <v>351.29</v>
      </c>
    </row>
    <row r="17" spans="1:6" x14ac:dyDescent="0.25">
      <c r="A17" s="15">
        <v>42464.413194444445</v>
      </c>
      <c r="B17" t="s">
        <v>102</v>
      </c>
      <c r="C17">
        <v>12338.6</v>
      </c>
      <c r="D17">
        <v>0.56999999999999995</v>
      </c>
      <c r="E17">
        <v>0</v>
      </c>
      <c r="F17">
        <v>361.98</v>
      </c>
    </row>
    <row r="18" spans="1:6" x14ac:dyDescent="0.25">
      <c r="A18" s="15">
        <v>42464.413194444445</v>
      </c>
      <c r="B18" t="s">
        <v>103</v>
      </c>
      <c r="C18">
        <v>12636.7</v>
      </c>
      <c r="D18">
        <v>0.56000000000000005</v>
      </c>
      <c r="E18">
        <v>0</v>
      </c>
      <c r="F18">
        <v>372.66</v>
      </c>
    </row>
    <row r="19" spans="1:6" x14ac:dyDescent="0.25">
      <c r="A19" s="15">
        <v>42464.413194444445</v>
      </c>
      <c r="B19" t="s">
        <v>104</v>
      </c>
      <c r="C19">
        <v>12643.4</v>
      </c>
      <c r="D19">
        <v>0.56000000000000005</v>
      </c>
      <c r="E19">
        <v>0</v>
      </c>
      <c r="F19">
        <v>383.35</v>
      </c>
    </row>
    <row r="20" spans="1:6" x14ac:dyDescent="0.25">
      <c r="A20" s="15">
        <v>42465.597222222219</v>
      </c>
      <c r="B20" t="s">
        <v>87</v>
      </c>
      <c r="C20">
        <v>81</v>
      </c>
      <c r="D20">
        <v>7.03</v>
      </c>
      <c r="E20">
        <v>0.12</v>
      </c>
      <c r="F20">
        <v>202.18</v>
      </c>
    </row>
    <row r="21" spans="1:6" x14ac:dyDescent="0.25">
      <c r="A21" s="15">
        <v>42465.597222222219</v>
      </c>
      <c r="B21" t="s">
        <v>88</v>
      </c>
      <c r="C21">
        <v>74.2</v>
      </c>
      <c r="D21">
        <v>7.34</v>
      </c>
      <c r="E21">
        <v>0.11</v>
      </c>
      <c r="F21">
        <v>212.81</v>
      </c>
    </row>
    <row r="22" spans="1:6" x14ac:dyDescent="0.25">
      <c r="A22" s="15">
        <v>42465.597222222219</v>
      </c>
      <c r="B22" t="s">
        <v>89</v>
      </c>
      <c r="C22">
        <v>75.5</v>
      </c>
      <c r="D22">
        <v>7.28</v>
      </c>
      <c r="E22">
        <v>0.13</v>
      </c>
      <c r="F22">
        <v>223.44</v>
      </c>
    </row>
    <row r="23" spans="1:6" x14ac:dyDescent="0.25">
      <c r="A23" s="15">
        <v>42465.597222222219</v>
      </c>
      <c r="B23" t="s">
        <v>90</v>
      </c>
      <c r="C23">
        <v>294.89999999999998</v>
      </c>
      <c r="D23">
        <v>3.68</v>
      </c>
      <c r="E23">
        <v>0.03</v>
      </c>
      <c r="F23">
        <v>234.08</v>
      </c>
    </row>
    <row r="24" spans="1:6" x14ac:dyDescent="0.25">
      <c r="A24" s="15">
        <v>42465.597222222219</v>
      </c>
      <c r="B24" t="s">
        <v>91</v>
      </c>
      <c r="C24">
        <v>320.60000000000002</v>
      </c>
      <c r="D24">
        <v>3.53</v>
      </c>
      <c r="E24">
        <v>0.03</v>
      </c>
      <c r="F24">
        <v>244.71</v>
      </c>
    </row>
    <row r="25" spans="1:6" x14ac:dyDescent="0.25">
      <c r="A25" s="15">
        <v>42465.597222222219</v>
      </c>
      <c r="B25" t="s">
        <v>92</v>
      </c>
      <c r="C25">
        <v>315.2</v>
      </c>
      <c r="D25">
        <v>3.56</v>
      </c>
      <c r="E25">
        <v>0.03</v>
      </c>
      <c r="F25">
        <v>255.36</v>
      </c>
    </row>
    <row r="26" spans="1:6" x14ac:dyDescent="0.25">
      <c r="A26" s="15">
        <v>42465.597222222219</v>
      </c>
      <c r="B26" t="s">
        <v>93</v>
      </c>
      <c r="C26">
        <v>1181.9000000000001</v>
      </c>
      <c r="D26">
        <v>1.84</v>
      </c>
      <c r="E26">
        <v>0.01</v>
      </c>
      <c r="F26">
        <v>266.10000000000002</v>
      </c>
    </row>
    <row r="27" spans="1:6" x14ac:dyDescent="0.25">
      <c r="A27" s="15">
        <v>42465.597222222219</v>
      </c>
      <c r="B27" t="s">
        <v>94</v>
      </c>
      <c r="C27">
        <v>1342.9</v>
      </c>
      <c r="D27">
        <v>1.73</v>
      </c>
      <c r="E27">
        <v>0.01</v>
      </c>
      <c r="F27">
        <v>276.73</v>
      </c>
    </row>
    <row r="28" spans="1:6" x14ac:dyDescent="0.25">
      <c r="A28" s="15">
        <v>42465.597222222219</v>
      </c>
      <c r="B28" t="s">
        <v>95</v>
      </c>
      <c r="C28">
        <v>1326.5</v>
      </c>
      <c r="D28">
        <v>1.74</v>
      </c>
      <c r="E28">
        <v>0.01</v>
      </c>
      <c r="F28">
        <v>287.37</v>
      </c>
    </row>
    <row r="29" spans="1:6" x14ac:dyDescent="0.25">
      <c r="A29" s="15">
        <v>42465.597222222219</v>
      </c>
      <c r="B29" t="s">
        <v>96</v>
      </c>
      <c r="C29">
        <v>2664.4</v>
      </c>
      <c r="D29">
        <v>1.23</v>
      </c>
      <c r="E29">
        <v>0</v>
      </c>
      <c r="F29">
        <v>298</v>
      </c>
    </row>
    <row r="30" spans="1:6" x14ac:dyDescent="0.25">
      <c r="A30" s="15">
        <v>42465.597222222219</v>
      </c>
      <c r="B30" t="s">
        <v>97</v>
      </c>
      <c r="C30">
        <v>2761.1</v>
      </c>
      <c r="D30">
        <v>1.2</v>
      </c>
      <c r="E30">
        <v>0</v>
      </c>
      <c r="F30">
        <v>308.63</v>
      </c>
    </row>
    <row r="31" spans="1:6" x14ac:dyDescent="0.25">
      <c r="A31" s="15">
        <v>42465.597222222219</v>
      </c>
      <c r="B31" t="s">
        <v>98</v>
      </c>
      <c r="C31">
        <v>2679</v>
      </c>
      <c r="D31">
        <v>1.22</v>
      </c>
      <c r="E31">
        <v>0</v>
      </c>
      <c r="F31">
        <v>319.29000000000002</v>
      </c>
    </row>
    <row r="32" spans="1:6" x14ac:dyDescent="0.25">
      <c r="A32" s="15">
        <v>42465.597222222219</v>
      </c>
      <c r="B32" t="s">
        <v>99</v>
      </c>
      <c r="C32">
        <v>5824.2</v>
      </c>
      <c r="D32">
        <v>0.83</v>
      </c>
      <c r="E32">
        <v>0</v>
      </c>
      <c r="F32">
        <v>329.93</v>
      </c>
    </row>
    <row r="33" spans="1:6" x14ac:dyDescent="0.25">
      <c r="A33" s="15">
        <v>42465.597222222219</v>
      </c>
      <c r="B33" t="s">
        <v>100</v>
      </c>
      <c r="C33">
        <v>5954.9</v>
      </c>
      <c r="D33">
        <v>0.82</v>
      </c>
      <c r="E33">
        <v>0</v>
      </c>
      <c r="F33">
        <v>340.6</v>
      </c>
    </row>
    <row r="34" spans="1:6" x14ac:dyDescent="0.25">
      <c r="A34" s="15">
        <v>42465.597222222219</v>
      </c>
      <c r="B34" t="s">
        <v>101</v>
      </c>
      <c r="C34">
        <v>6711.2</v>
      </c>
      <c r="D34">
        <v>0.77</v>
      </c>
      <c r="E34">
        <v>0</v>
      </c>
      <c r="F34">
        <v>351.25</v>
      </c>
    </row>
    <row r="35" spans="1:6" x14ac:dyDescent="0.25">
      <c r="A35" s="15">
        <v>42465.597222222219</v>
      </c>
      <c r="B35" t="s">
        <v>102</v>
      </c>
      <c r="C35">
        <v>12310.4</v>
      </c>
      <c r="D35">
        <v>0.56999999999999995</v>
      </c>
      <c r="E35">
        <v>0</v>
      </c>
      <c r="F35">
        <v>361.94</v>
      </c>
    </row>
    <row r="36" spans="1:6" x14ac:dyDescent="0.25">
      <c r="A36" s="15">
        <v>42465.597222222219</v>
      </c>
      <c r="B36" t="s">
        <v>103</v>
      </c>
      <c r="C36">
        <v>12627.1</v>
      </c>
      <c r="D36">
        <v>0.56000000000000005</v>
      </c>
      <c r="E36">
        <v>0</v>
      </c>
      <c r="F36">
        <v>372.63</v>
      </c>
    </row>
    <row r="37" spans="1:6" x14ac:dyDescent="0.25">
      <c r="A37" s="15">
        <v>42465.597222222219</v>
      </c>
      <c r="B37" t="s">
        <v>104</v>
      </c>
      <c r="C37">
        <v>12773.7</v>
      </c>
      <c r="D37">
        <v>0.56000000000000005</v>
      </c>
      <c r="E37">
        <v>0</v>
      </c>
      <c r="F37">
        <v>383.31</v>
      </c>
    </row>
    <row r="38" spans="1:6" x14ac:dyDescent="0.25">
      <c r="A38" s="15">
        <v>42466.703472222223</v>
      </c>
      <c r="B38" t="s">
        <v>87</v>
      </c>
      <c r="C38">
        <v>84.4</v>
      </c>
      <c r="D38">
        <v>6.88</v>
      </c>
      <c r="E38">
        <v>0.1</v>
      </c>
      <c r="F38">
        <v>202.17</v>
      </c>
    </row>
    <row r="39" spans="1:6" x14ac:dyDescent="0.25">
      <c r="A39" s="15">
        <v>42466.703472222223</v>
      </c>
      <c r="B39" t="s">
        <v>88</v>
      </c>
      <c r="C39">
        <v>74.2</v>
      </c>
      <c r="D39">
        <v>7.34</v>
      </c>
      <c r="E39">
        <v>0.11</v>
      </c>
      <c r="F39">
        <v>212.81</v>
      </c>
    </row>
    <row r="40" spans="1:6" x14ac:dyDescent="0.25">
      <c r="A40" s="15">
        <v>42466.703472222223</v>
      </c>
      <c r="B40" t="s">
        <v>89</v>
      </c>
      <c r="C40">
        <v>76.5</v>
      </c>
      <c r="D40">
        <v>7.23</v>
      </c>
      <c r="E40">
        <v>0.11</v>
      </c>
      <c r="F40">
        <v>223.44</v>
      </c>
    </row>
    <row r="41" spans="1:6" x14ac:dyDescent="0.25">
      <c r="A41" s="15">
        <v>42466.703472222223</v>
      </c>
      <c r="B41" t="s">
        <v>90</v>
      </c>
      <c r="C41">
        <v>307</v>
      </c>
      <c r="D41">
        <v>3.61</v>
      </c>
      <c r="E41">
        <v>0.02</v>
      </c>
      <c r="F41">
        <v>234.07</v>
      </c>
    </row>
    <row r="42" spans="1:6" x14ac:dyDescent="0.25">
      <c r="A42" s="15">
        <v>42466.703472222223</v>
      </c>
      <c r="B42" t="s">
        <v>91</v>
      </c>
      <c r="C42">
        <v>325.2</v>
      </c>
      <c r="D42">
        <v>3.51</v>
      </c>
      <c r="E42">
        <v>0.03</v>
      </c>
      <c r="F42">
        <v>244.71</v>
      </c>
    </row>
    <row r="43" spans="1:6" x14ac:dyDescent="0.25">
      <c r="A43" s="15">
        <v>42466.703472222223</v>
      </c>
      <c r="B43" t="s">
        <v>92</v>
      </c>
      <c r="C43">
        <v>333.4</v>
      </c>
      <c r="D43">
        <v>3.46</v>
      </c>
      <c r="E43">
        <v>0.03</v>
      </c>
      <c r="F43">
        <v>255.34</v>
      </c>
    </row>
    <row r="44" spans="1:6" x14ac:dyDescent="0.25">
      <c r="A44" s="15">
        <v>42466.703472222223</v>
      </c>
      <c r="B44" t="s">
        <v>93</v>
      </c>
      <c r="C44">
        <v>1187.0999999999999</v>
      </c>
      <c r="D44">
        <v>1.84</v>
      </c>
      <c r="E44">
        <v>0.01</v>
      </c>
      <c r="F44">
        <v>266.08</v>
      </c>
    </row>
    <row r="45" spans="1:6" x14ac:dyDescent="0.25">
      <c r="A45" s="15">
        <v>42466.703472222223</v>
      </c>
      <c r="B45" t="s">
        <v>94</v>
      </c>
      <c r="C45">
        <v>1363.6</v>
      </c>
      <c r="D45">
        <v>1.71</v>
      </c>
      <c r="E45">
        <v>0.01</v>
      </c>
      <c r="F45">
        <v>276.70999999999998</v>
      </c>
    </row>
    <row r="46" spans="1:6" x14ac:dyDescent="0.25">
      <c r="A46" s="15">
        <v>42466.703472222223</v>
      </c>
      <c r="B46" t="s">
        <v>95</v>
      </c>
      <c r="C46">
        <v>1308.2</v>
      </c>
      <c r="D46">
        <v>1.75</v>
      </c>
      <c r="E46">
        <v>0.01</v>
      </c>
      <c r="F46">
        <v>287.33999999999997</v>
      </c>
    </row>
    <row r="47" spans="1:6" x14ac:dyDescent="0.25">
      <c r="A47" s="15">
        <v>42466.703472222223</v>
      </c>
      <c r="B47" t="s">
        <v>96</v>
      </c>
      <c r="C47">
        <v>2644.8</v>
      </c>
      <c r="D47">
        <v>1.23</v>
      </c>
      <c r="E47">
        <v>0</v>
      </c>
      <c r="F47">
        <v>297.99</v>
      </c>
    </row>
    <row r="48" spans="1:6" x14ac:dyDescent="0.25">
      <c r="A48" s="15">
        <v>42466.703472222223</v>
      </c>
      <c r="B48" t="s">
        <v>97</v>
      </c>
      <c r="C48">
        <v>2807.2</v>
      </c>
      <c r="D48">
        <v>1.19</v>
      </c>
      <c r="E48">
        <v>0</v>
      </c>
      <c r="F48">
        <v>308.62</v>
      </c>
    </row>
    <row r="49" spans="1:6" x14ac:dyDescent="0.25">
      <c r="A49" s="15">
        <v>42466.703472222223</v>
      </c>
      <c r="B49" t="s">
        <v>98</v>
      </c>
      <c r="C49">
        <v>2659.2</v>
      </c>
      <c r="D49">
        <v>1.23</v>
      </c>
      <c r="E49">
        <v>0</v>
      </c>
      <c r="F49">
        <v>319.27</v>
      </c>
    </row>
    <row r="50" spans="1:6" x14ac:dyDescent="0.25">
      <c r="A50" s="15">
        <v>42466.703472222223</v>
      </c>
      <c r="B50" t="s">
        <v>99</v>
      </c>
      <c r="C50">
        <v>5950</v>
      </c>
      <c r="D50">
        <v>0.82</v>
      </c>
      <c r="E50">
        <v>0</v>
      </c>
      <c r="F50">
        <v>329.91</v>
      </c>
    </row>
    <row r="51" spans="1:6" x14ac:dyDescent="0.25">
      <c r="A51" s="15">
        <v>42466.703472222223</v>
      </c>
      <c r="B51" t="s">
        <v>100</v>
      </c>
      <c r="C51">
        <v>5967.7</v>
      </c>
      <c r="D51">
        <v>0.82</v>
      </c>
      <c r="E51">
        <v>0</v>
      </c>
      <c r="F51">
        <v>340.56</v>
      </c>
    </row>
    <row r="52" spans="1:6" x14ac:dyDescent="0.25">
      <c r="A52" s="15">
        <v>42466.703472222223</v>
      </c>
      <c r="B52" t="s">
        <v>101</v>
      </c>
      <c r="C52">
        <v>6767.6</v>
      </c>
      <c r="D52">
        <v>0.77</v>
      </c>
      <c r="E52">
        <v>0</v>
      </c>
      <c r="F52">
        <v>351.22</v>
      </c>
    </row>
    <row r="53" spans="1:6" x14ac:dyDescent="0.25">
      <c r="A53" s="15">
        <v>42466.703472222223</v>
      </c>
      <c r="B53" t="s">
        <v>102</v>
      </c>
      <c r="C53">
        <v>12318</v>
      </c>
      <c r="D53">
        <v>0.56999999999999995</v>
      </c>
      <c r="E53">
        <v>0</v>
      </c>
      <c r="F53">
        <v>361.9</v>
      </c>
    </row>
    <row r="54" spans="1:6" x14ac:dyDescent="0.25">
      <c r="A54" s="15">
        <v>42466.703472222223</v>
      </c>
      <c r="B54" t="s">
        <v>103</v>
      </c>
      <c r="C54">
        <v>12837.1</v>
      </c>
      <c r="D54">
        <v>0.56000000000000005</v>
      </c>
      <c r="E54">
        <v>0</v>
      </c>
      <c r="F54">
        <v>372.58</v>
      </c>
    </row>
    <row r="55" spans="1:6" x14ac:dyDescent="0.25">
      <c r="A55" s="15">
        <v>42466.703472222223</v>
      </c>
      <c r="B55" t="s">
        <v>104</v>
      </c>
      <c r="C55">
        <v>12811.3</v>
      </c>
      <c r="D55">
        <v>0.56000000000000005</v>
      </c>
      <c r="E55">
        <v>0</v>
      </c>
      <c r="F55">
        <v>383.26</v>
      </c>
    </row>
    <row r="56" spans="1:6" x14ac:dyDescent="0.25">
      <c r="A56" s="15">
        <v>42471.644444444442</v>
      </c>
      <c r="B56" t="s">
        <v>87</v>
      </c>
      <c r="C56">
        <v>81.400000000000006</v>
      </c>
      <c r="D56">
        <v>7.01</v>
      </c>
      <c r="E56">
        <v>0.08</v>
      </c>
      <c r="F56">
        <v>202.15</v>
      </c>
    </row>
    <row r="57" spans="1:6" x14ac:dyDescent="0.25">
      <c r="A57" s="15">
        <v>42471.644444444442</v>
      </c>
      <c r="B57" t="s">
        <v>88</v>
      </c>
      <c r="C57">
        <v>78.3</v>
      </c>
      <c r="D57">
        <v>7.15</v>
      </c>
      <c r="E57">
        <v>0.09</v>
      </c>
      <c r="F57">
        <v>212.79</v>
      </c>
    </row>
    <row r="58" spans="1:6" x14ac:dyDescent="0.25">
      <c r="A58" s="15">
        <v>42471.644444444442</v>
      </c>
      <c r="B58" t="s">
        <v>89</v>
      </c>
      <c r="C58">
        <v>69.7</v>
      </c>
      <c r="D58">
        <v>7.58</v>
      </c>
      <c r="E58">
        <v>0.09</v>
      </c>
      <c r="F58">
        <v>223.41</v>
      </c>
    </row>
    <row r="59" spans="1:6" x14ac:dyDescent="0.25">
      <c r="A59" s="15">
        <v>42471.644444444442</v>
      </c>
      <c r="B59" t="s">
        <v>90</v>
      </c>
      <c r="C59">
        <v>306.7</v>
      </c>
      <c r="D59">
        <v>3.61</v>
      </c>
      <c r="E59">
        <v>0.02</v>
      </c>
      <c r="F59">
        <v>234.04</v>
      </c>
    </row>
    <row r="60" spans="1:6" x14ac:dyDescent="0.25">
      <c r="A60" s="15">
        <v>42471.644444444442</v>
      </c>
      <c r="B60" t="s">
        <v>91</v>
      </c>
      <c r="C60">
        <v>337</v>
      </c>
      <c r="D60">
        <v>3.45</v>
      </c>
      <c r="E60">
        <v>0.02</v>
      </c>
      <c r="F60">
        <v>244.67</v>
      </c>
    </row>
    <row r="61" spans="1:6" x14ac:dyDescent="0.25">
      <c r="A61" s="15">
        <v>42471.644444444442</v>
      </c>
      <c r="B61" t="s">
        <v>92</v>
      </c>
      <c r="C61">
        <v>337</v>
      </c>
      <c r="D61">
        <v>3.45</v>
      </c>
      <c r="E61">
        <v>0.02</v>
      </c>
      <c r="F61">
        <v>255.31</v>
      </c>
    </row>
    <row r="62" spans="1:6" x14ac:dyDescent="0.25">
      <c r="A62" s="15">
        <v>42471.644444444442</v>
      </c>
      <c r="B62" t="s">
        <v>93</v>
      </c>
      <c r="C62">
        <v>1196.9000000000001</v>
      </c>
      <c r="D62">
        <v>1.83</v>
      </c>
      <c r="E62">
        <v>0.01</v>
      </c>
      <c r="F62">
        <v>266.04000000000002</v>
      </c>
    </row>
    <row r="63" spans="1:6" x14ac:dyDescent="0.25">
      <c r="A63" s="15">
        <v>42471.644444444442</v>
      </c>
      <c r="B63" t="s">
        <v>94</v>
      </c>
      <c r="C63">
        <v>1361.8</v>
      </c>
      <c r="D63">
        <v>1.71</v>
      </c>
      <c r="E63">
        <v>0</v>
      </c>
      <c r="F63">
        <v>276.68</v>
      </c>
    </row>
    <row r="64" spans="1:6" x14ac:dyDescent="0.25">
      <c r="A64" s="15">
        <v>42471.644444444442</v>
      </c>
      <c r="B64" t="s">
        <v>95</v>
      </c>
      <c r="C64">
        <v>1356.7</v>
      </c>
      <c r="D64">
        <v>1.72</v>
      </c>
      <c r="E64">
        <v>0.01</v>
      </c>
      <c r="F64">
        <v>287.31</v>
      </c>
    </row>
    <row r="65" spans="1:6" x14ac:dyDescent="0.25">
      <c r="A65" s="15">
        <v>42471.644444444442</v>
      </c>
      <c r="B65" t="s">
        <v>96</v>
      </c>
      <c r="C65">
        <v>2741.7</v>
      </c>
      <c r="D65">
        <v>1.21</v>
      </c>
      <c r="E65">
        <v>0</v>
      </c>
      <c r="F65">
        <v>297.95</v>
      </c>
    </row>
    <row r="66" spans="1:6" x14ac:dyDescent="0.25">
      <c r="A66" s="15">
        <v>42471.644444444442</v>
      </c>
      <c r="B66" t="s">
        <v>97</v>
      </c>
      <c r="C66">
        <v>2812.7</v>
      </c>
      <c r="D66">
        <v>1.19</v>
      </c>
      <c r="E66">
        <v>0</v>
      </c>
      <c r="F66">
        <v>308.58</v>
      </c>
    </row>
    <row r="67" spans="1:6" x14ac:dyDescent="0.25">
      <c r="A67" s="15">
        <v>42471.644444444442</v>
      </c>
      <c r="B67" t="s">
        <v>98</v>
      </c>
      <c r="C67">
        <v>2748.3</v>
      </c>
      <c r="D67">
        <v>1.21</v>
      </c>
      <c r="E67">
        <v>0</v>
      </c>
      <c r="F67">
        <v>319.23</v>
      </c>
    </row>
    <row r="68" spans="1:6" x14ac:dyDescent="0.25">
      <c r="A68" s="15">
        <v>42471.644444444442</v>
      </c>
      <c r="B68" t="s">
        <v>99</v>
      </c>
      <c r="C68">
        <v>6029.7</v>
      </c>
      <c r="D68">
        <v>0.81</v>
      </c>
      <c r="E68">
        <v>0</v>
      </c>
      <c r="F68">
        <v>329.88</v>
      </c>
    </row>
    <row r="69" spans="1:6" x14ac:dyDescent="0.25">
      <c r="A69" s="15">
        <v>42471.644444444442</v>
      </c>
      <c r="B69" t="s">
        <v>100</v>
      </c>
      <c r="C69">
        <v>5982.2</v>
      </c>
      <c r="D69">
        <v>0.82</v>
      </c>
      <c r="E69">
        <v>0</v>
      </c>
      <c r="F69">
        <v>340.53</v>
      </c>
    </row>
    <row r="70" spans="1:6" x14ac:dyDescent="0.25">
      <c r="A70" s="15">
        <v>42471.644444444442</v>
      </c>
      <c r="B70" t="s">
        <v>101</v>
      </c>
      <c r="C70">
        <v>6828.1</v>
      </c>
      <c r="D70">
        <v>0.77</v>
      </c>
      <c r="E70">
        <v>0</v>
      </c>
      <c r="F70">
        <v>351.19</v>
      </c>
    </row>
    <row r="71" spans="1:6" x14ac:dyDescent="0.25">
      <c r="A71" s="15">
        <v>42471.644444444442</v>
      </c>
      <c r="B71" t="s">
        <v>102</v>
      </c>
      <c r="C71">
        <v>12521.6</v>
      </c>
      <c r="D71">
        <v>0.56999999999999995</v>
      </c>
      <c r="E71">
        <v>0</v>
      </c>
      <c r="F71">
        <v>361.87</v>
      </c>
    </row>
    <row r="72" spans="1:6" x14ac:dyDescent="0.25">
      <c r="A72" s="15">
        <v>42471.644444444442</v>
      </c>
      <c r="B72" t="s">
        <v>103</v>
      </c>
      <c r="C72">
        <v>12916.4</v>
      </c>
      <c r="D72">
        <v>0.56000000000000005</v>
      </c>
      <c r="E72">
        <v>0</v>
      </c>
      <c r="F72">
        <v>372.54</v>
      </c>
    </row>
    <row r="73" spans="1:6" x14ac:dyDescent="0.25">
      <c r="A73" s="15">
        <v>42471.644444444442</v>
      </c>
      <c r="B73" t="s">
        <v>104</v>
      </c>
      <c r="C73">
        <v>13064.3</v>
      </c>
      <c r="D73">
        <v>0.55000000000000004</v>
      </c>
      <c r="E73">
        <v>0</v>
      </c>
      <c r="F73">
        <v>383.22</v>
      </c>
    </row>
    <row r="74" spans="1:6" x14ac:dyDescent="0.25">
      <c r="A74" s="15">
        <v>42472.4375</v>
      </c>
      <c r="B74" t="s">
        <v>87</v>
      </c>
      <c r="C74">
        <v>86.1</v>
      </c>
      <c r="D74">
        <v>6.82</v>
      </c>
      <c r="E74">
        <v>0.1</v>
      </c>
      <c r="F74">
        <v>202.13</v>
      </c>
    </row>
    <row r="75" spans="1:6" x14ac:dyDescent="0.25">
      <c r="A75" s="15">
        <v>42472.4375</v>
      </c>
      <c r="B75" t="s">
        <v>88</v>
      </c>
      <c r="C75">
        <v>76.400000000000006</v>
      </c>
      <c r="D75">
        <v>7.24</v>
      </c>
      <c r="E75">
        <v>0.09</v>
      </c>
      <c r="F75">
        <v>212.76</v>
      </c>
    </row>
    <row r="76" spans="1:6" x14ac:dyDescent="0.25">
      <c r="A76" s="15">
        <v>42472.4375</v>
      </c>
      <c r="B76" t="s">
        <v>89</v>
      </c>
      <c r="C76">
        <v>77.599999999999994</v>
      </c>
      <c r="D76">
        <v>7.18</v>
      </c>
      <c r="E76">
        <v>0.1</v>
      </c>
      <c r="F76">
        <v>223.39</v>
      </c>
    </row>
    <row r="77" spans="1:6" x14ac:dyDescent="0.25">
      <c r="A77" s="15">
        <v>42472.4375</v>
      </c>
      <c r="B77" t="s">
        <v>90</v>
      </c>
      <c r="C77">
        <v>313.3</v>
      </c>
      <c r="D77">
        <v>3.57</v>
      </c>
      <c r="E77">
        <v>0.03</v>
      </c>
      <c r="F77">
        <v>234.02</v>
      </c>
    </row>
    <row r="78" spans="1:6" x14ac:dyDescent="0.25">
      <c r="A78" s="15">
        <v>42472.4375</v>
      </c>
      <c r="B78" t="s">
        <v>91</v>
      </c>
      <c r="C78">
        <v>318.2</v>
      </c>
      <c r="D78">
        <v>3.55</v>
      </c>
      <c r="E78">
        <v>0.03</v>
      </c>
      <c r="F78">
        <v>244.66</v>
      </c>
    </row>
    <row r="79" spans="1:6" x14ac:dyDescent="0.25">
      <c r="A79" s="15">
        <v>42472.4375</v>
      </c>
      <c r="B79" t="s">
        <v>92</v>
      </c>
      <c r="C79">
        <v>345.6</v>
      </c>
      <c r="D79">
        <v>3.4</v>
      </c>
      <c r="E79">
        <v>0.02</v>
      </c>
      <c r="F79">
        <v>255.29</v>
      </c>
    </row>
    <row r="80" spans="1:6" x14ac:dyDescent="0.25">
      <c r="A80" s="15">
        <v>42472.4375</v>
      </c>
      <c r="B80" t="s">
        <v>93</v>
      </c>
      <c r="C80">
        <v>1191.8</v>
      </c>
      <c r="D80">
        <v>1.83</v>
      </c>
      <c r="E80">
        <v>0.01</v>
      </c>
      <c r="F80">
        <v>266.02999999999997</v>
      </c>
    </row>
    <row r="81" spans="1:6" x14ac:dyDescent="0.25">
      <c r="A81" s="15">
        <v>42472.4375</v>
      </c>
      <c r="B81" t="s">
        <v>94</v>
      </c>
      <c r="C81">
        <v>1368.1</v>
      </c>
      <c r="D81">
        <v>1.71</v>
      </c>
      <c r="E81">
        <v>0.01</v>
      </c>
      <c r="F81">
        <v>276.66000000000003</v>
      </c>
    </row>
    <row r="82" spans="1:6" x14ac:dyDescent="0.25">
      <c r="A82" s="15">
        <v>42472.4375</v>
      </c>
      <c r="B82" t="s">
        <v>95</v>
      </c>
      <c r="C82">
        <v>1368</v>
      </c>
      <c r="D82">
        <v>1.71</v>
      </c>
      <c r="E82">
        <v>0.01</v>
      </c>
      <c r="F82">
        <v>287.29000000000002</v>
      </c>
    </row>
    <row r="83" spans="1:6" x14ac:dyDescent="0.25">
      <c r="A83" s="15">
        <v>42472.4375</v>
      </c>
      <c r="B83" t="s">
        <v>96</v>
      </c>
      <c r="C83">
        <v>2740.9</v>
      </c>
      <c r="D83">
        <v>1.21</v>
      </c>
      <c r="E83">
        <v>0</v>
      </c>
      <c r="F83">
        <v>297.93</v>
      </c>
    </row>
    <row r="84" spans="1:6" x14ac:dyDescent="0.25">
      <c r="A84" s="15">
        <v>42472.4375</v>
      </c>
      <c r="B84" t="s">
        <v>97</v>
      </c>
      <c r="C84">
        <v>2795.8</v>
      </c>
      <c r="D84">
        <v>1.2</v>
      </c>
      <c r="E84">
        <v>0</v>
      </c>
      <c r="F84">
        <v>308.57</v>
      </c>
    </row>
    <row r="85" spans="1:6" x14ac:dyDescent="0.25">
      <c r="A85" s="15">
        <v>42472.4375</v>
      </c>
      <c r="B85" t="s">
        <v>98</v>
      </c>
      <c r="C85">
        <v>2717.6</v>
      </c>
      <c r="D85">
        <v>1.21</v>
      </c>
      <c r="E85">
        <v>0</v>
      </c>
      <c r="F85">
        <v>319.2</v>
      </c>
    </row>
    <row r="86" spans="1:6" x14ac:dyDescent="0.25">
      <c r="A86" s="15">
        <v>42472.4375</v>
      </c>
      <c r="B86" t="s">
        <v>99</v>
      </c>
      <c r="C86">
        <v>6012.7</v>
      </c>
      <c r="D86">
        <v>0.82</v>
      </c>
      <c r="E86">
        <v>0</v>
      </c>
      <c r="F86">
        <v>329.86</v>
      </c>
    </row>
    <row r="87" spans="1:6" x14ac:dyDescent="0.25">
      <c r="A87" s="15">
        <v>42472.4375</v>
      </c>
      <c r="B87" t="s">
        <v>100</v>
      </c>
      <c r="C87">
        <v>6069.3</v>
      </c>
      <c r="D87">
        <v>0.81</v>
      </c>
      <c r="E87">
        <v>0</v>
      </c>
      <c r="F87">
        <v>340.51</v>
      </c>
    </row>
    <row r="88" spans="1:6" x14ac:dyDescent="0.25">
      <c r="A88" s="15">
        <v>42472.4375</v>
      </c>
      <c r="B88" t="s">
        <v>101</v>
      </c>
      <c r="C88">
        <v>6750.4</v>
      </c>
      <c r="D88">
        <v>0.77</v>
      </c>
      <c r="E88">
        <v>0</v>
      </c>
      <c r="F88">
        <v>351.16</v>
      </c>
    </row>
    <row r="89" spans="1:6" x14ac:dyDescent="0.25">
      <c r="A89" s="15">
        <v>42472.4375</v>
      </c>
      <c r="B89" t="s">
        <v>102</v>
      </c>
      <c r="C89">
        <v>12580.6</v>
      </c>
      <c r="D89">
        <v>0.56000000000000005</v>
      </c>
      <c r="E89">
        <v>0</v>
      </c>
      <c r="F89">
        <v>361.84</v>
      </c>
    </row>
    <row r="90" spans="1:6" x14ac:dyDescent="0.25">
      <c r="A90" s="15">
        <v>42472.4375</v>
      </c>
      <c r="B90" t="s">
        <v>103</v>
      </c>
      <c r="C90">
        <v>12852.1</v>
      </c>
      <c r="D90">
        <v>0.56000000000000005</v>
      </c>
      <c r="E90">
        <v>0</v>
      </c>
      <c r="F90">
        <v>372.5</v>
      </c>
    </row>
    <row r="91" spans="1:6" x14ac:dyDescent="0.25">
      <c r="A91" s="15">
        <v>42472.4375</v>
      </c>
      <c r="B91" t="s">
        <v>104</v>
      </c>
      <c r="C91">
        <v>13035</v>
      </c>
      <c r="D91">
        <v>0.55000000000000004</v>
      </c>
      <c r="E91">
        <v>0</v>
      </c>
      <c r="F91">
        <v>383.19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F34" sqref="F34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45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36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37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38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39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40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41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47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48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49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50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51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52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53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54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55</v>
      </c>
      <c r="C24" s="10" t="s">
        <v>56</v>
      </c>
      <c r="D24" s="10" t="s">
        <v>57</v>
      </c>
      <c r="E24" s="10" t="s">
        <v>58</v>
      </c>
      <c r="F24" s="10" t="s">
        <v>59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60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61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62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63</v>
      </c>
      <c r="C29" s="10" t="s">
        <v>52</v>
      </c>
      <c r="D29" s="10" t="s">
        <v>64</v>
      </c>
      <c r="E29" s="10" t="s">
        <v>65</v>
      </c>
      <c r="F29" s="10" t="s">
        <v>66</v>
      </c>
      <c r="G29" s="10" t="s">
        <v>67</v>
      </c>
      <c r="H29" s="10" t="s">
        <v>68</v>
      </c>
      <c r="I29" s="10" t="s">
        <v>69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70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71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72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73</v>
      </c>
      <c r="B37" s="10" t="s">
        <v>74</v>
      </c>
      <c r="C37" s="10" t="s">
        <v>75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47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48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49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50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51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52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53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54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55</v>
      </c>
      <c r="C58" s="10" t="s">
        <v>56</v>
      </c>
      <c r="D58" s="10" t="s">
        <v>57</v>
      </c>
      <c r="E58" s="10" t="s">
        <v>58</v>
      </c>
      <c r="F58" s="10" t="s">
        <v>59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60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61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62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63</v>
      </c>
      <c r="C63" s="10" t="s">
        <v>52</v>
      </c>
      <c r="D63" s="10" t="s">
        <v>64</v>
      </c>
      <c r="E63" s="10" t="s">
        <v>65</v>
      </c>
      <c r="F63" s="10" t="s">
        <v>66</v>
      </c>
      <c r="G63" s="10" t="s">
        <v>67</v>
      </c>
      <c r="H63" s="10" t="s">
        <v>68</v>
      </c>
      <c r="I63" s="10" t="s">
        <v>69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70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71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72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73</v>
      </c>
      <c r="B71" s="10" t="s">
        <v>74</v>
      </c>
      <c r="C71" s="10" t="s">
        <v>75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F2" sqref="F2:G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85</v>
      </c>
      <c r="C1" t="s">
        <v>24</v>
      </c>
      <c r="D1" t="s">
        <v>21</v>
      </c>
      <c r="E1" t="s">
        <v>82</v>
      </c>
      <c r="F1" t="s">
        <v>83</v>
      </c>
      <c r="G1" t="s">
        <v>84</v>
      </c>
    </row>
    <row r="2" spans="1:7" x14ac:dyDescent="0.25">
      <c r="A2" t="s">
        <v>87</v>
      </c>
      <c r="B2" s="13" t="s">
        <v>86</v>
      </c>
      <c r="C2">
        <v>1.3919999999999999</v>
      </c>
      <c r="D2">
        <v>9.6354239999999994E-2</v>
      </c>
      <c r="E2" s="1" t="s">
        <v>46</v>
      </c>
      <c r="F2" s="1">
        <f>C2*'Calibration Data'!$B$31+'Calibration Data'!$B$30</f>
        <v>0.18198880290402808</v>
      </c>
      <c r="G2" s="14">
        <f>'Calibration Data'!$B$20</f>
        <v>0.15745067498955981</v>
      </c>
    </row>
    <row r="3" spans="1:7" x14ac:dyDescent="0.25">
      <c r="A3" t="s">
        <v>88</v>
      </c>
      <c r="B3" s="13" t="s">
        <v>86</v>
      </c>
      <c r="C3">
        <v>1.276</v>
      </c>
      <c r="D3">
        <v>9.2254799999999998E-2</v>
      </c>
      <c r="E3" s="1" t="s">
        <v>46</v>
      </c>
      <c r="F3" s="1">
        <f>C3*'Calibration Data'!$B$31+'Calibration Data'!$B$30</f>
        <v>0.16352233750846668</v>
      </c>
      <c r="G3" s="14">
        <f>'Calibration Data'!$B$20</f>
        <v>0.15745067498955981</v>
      </c>
    </row>
    <row r="4" spans="1:7" x14ac:dyDescent="0.25">
      <c r="A4" t="s">
        <v>89</v>
      </c>
      <c r="B4" s="13" t="s">
        <v>86</v>
      </c>
      <c r="C4">
        <v>1.242</v>
      </c>
      <c r="D4">
        <v>9.1063439999999995E-2</v>
      </c>
      <c r="E4" s="1" t="s">
        <v>46</v>
      </c>
      <c r="F4" s="1">
        <f>C4*'Calibration Data'!$B$31+'Calibration Data'!$B$30</f>
        <v>0.15810975282356074</v>
      </c>
      <c r="G4" s="14">
        <f>'Calibration Data'!$B$20</f>
        <v>0.15745067498955981</v>
      </c>
    </row>
    <row r="5" spans="1:7" x14ac:dyDescent="0.25">
      <c r="A5" t="s">
        <v>90</v>
      </c>
      <c r="B5" s="13" t="s">
        <v>86</v>
      </c>
      <c r="C5">
        <v>5.0803333333333303</v>
      </c>
      <c r="D5">
        <v>0.18400967333333301</v>
      </c>
      <c r="E5" s="1" t="s">
        <v>46</v>
      </c>
      <c r="F5" s="1">
        <f>C5*'Calibration Data'!$B$31+'Calibration Data'!$B$30</f>
        <v>0.76914811210485312</v>
      </c>
      <c r="G5" s="14">
        <f>'Calibration Data'!$B$20</f>
        <v>0.15745067498955981</v>
      </c>
    </row>
    <row r="6" spans="1:7" x14ac:dyDescent="0.25">
      <c r="A6" t="s">
        <v>91</v>
      </c>
      <c r="B6" s="13" t="s">
        <v>86</v>
      </c>
      <c r="C6">
        <v>5.4459999999999997</v>
      </c>
      <c r="D6">
        <v>0.19071891999999999</v>
      </c>
      <c r="E6" s="1" t="s">
        <v>46</v>
      </c>
      <c r="F6" s="1">
        <f>C6*'Calibration Data'!$B$31+'Calibration Data'!$B$30</f>
        <v>0.82735992974545958</v>
      </c>
      <c r="G6" s="14">
        <f>'Calibration Data'!$B$20</f>
        <v>0.15745067498955981</v>
      </c>
    </row>
    <row r="7" spans="1:7" x14ac:dyDescent="0.25">
      <c r="A7" t="s">
        <v>92</v>
      </c>
      <c r="B7" s="13" t="s">
        <v>86</v>
      </c>
      <c r="C7">
        <v>5.5106666666666699</v>
      </c>
      <c r="D7">
        <v>0.191660986666667</v>
      </c>
      <c r="E7" s="1" t="s">
        <v>46</v>
      </c>
      <c r="F7" s="1">
        <f>C7*'Calibration Data'!$B$31+'Calibration Data'!$B$30</f>
        <v>0.83765445355792834</v>
      </c>
      <c r="G7" s="14">
        <f>'Calibration Data'!$B$20</f>
        <v>0.15745067498955981</v>
      </c>
    </row>
    <row r="8" spans="1:7" ht="15.75" customHeight="1" x14ac:dyDescent="0.25">
      <c r="A8" t="s">
        <v>93</v>
      </c>
      <c r="B8" s="13" t="s">
        <v>86</v>
      </c>
      <c r="C8">
        <v>19.822333333333301</v>
      </c>
      <c r="D8">
        <v>0.36354159333333302</v>
      </c>
      <c r="E8" s="1" t="s">
        <v>46</v>
      </c>
      <c r="F8" s="1">
        <f>C8*'Calibration Data'!$B$31+'Calibration Data'!$B$30</f>
        <v>3.1159811540131819</v>
      </c>
      <c r="G8" s="14">
        <f>'Calibration Data'!$B$20</f>
        <v>0.15745067498955981</v>
      </c>
    </row>
    <row r="9" spans="1:7" x14ac:dyDescent="0.25">
      <c r="A9" t="s">
        <v>94</v>
      </c>
      <c r="B9" s="13" t="s">
        <v>86</v>
      </c>
      <c r="C9">
        <v>22.673666666666701</v>
      </c>
      <c r="D9">
        <v>0.38862664666666702</v>
      </c>
      <c r="E9" s="1" t="s">
        <v>46</v>
      </c>
      <c r="F9" s="1">
        <f>C9*'Calibration Data'!$B$31+'Calibration Data'!$B$30</f>
        <v>3.5698953637650099</v>
      </c>
      <c r="G9" s="14">
        <f>'Calibration Data'!$B$20</f>
        <v>0.15745067498955981</v>
      </c>
    </row>
    <row r="10" spans="1:7" x14ac:dyDescent="0.25">
      <c r="A10" t="s">
        <v>95</v>
      </c>
      <c r="B10" s="13" t="s">
        <v>86</v>
      </c>
      <c r="C10">
        <v>22.273</v>
      </c>
      <c r="D10">
        <v>0.38576835999999998</v>
      </c>
      <c r="E10" s="1" t="s">
        <v>46</v>
      </c>
      <c r="F10" s="1">
        <f>C10*'Calibration Data'!$B$31+'Calibration Data'!$B$30</f>
        <v>3.5061117677722895</v>
      </c>
      <c r="G10" s="14">
        <f>'Calibration Data'!$B$20</f>
        <v>0.15745067498955981</v>
      </c>
    </row>
    <row r="11" spans="1:7" x14ac:dyDescent="0.25">
      <c r="A11" t="s">
        <v>96</v>
      </c>
      <c r="B11" s="13" t="s">
        <v>86</v>
      </c>
      <c r="C11">
        <v>45.049666666666702</v>
      </c>
      <c r="D11">
        <v>0.54870494000000003</v>
      </c>
      <c r="E11" s="1" t="s">
        <v>46</v>
      </c>
      <c r="F11" s="1">
        <f>C11*'Calibration Data'!$B$31+'Calibration Data'!$B$30</f>
        <v>7.1320128611019298</v>
      </c>
      <c r="G11" s="14">
        <f>'Calibration Data'!$B$20</f>
        <v>0.15745067498955981</v>
      </c>
    </row>
    <row r="12" spans="1:7" x14ac:dyDescent="0.25">
      <c r="A12" t="s">
        <v>97</v>
      </c>
      <c r="B12" s="13" t="s">
        <v>86</v>
      </c>
      <c r="C12">
        <v>46.56</v>
      </c>
      <c r="D12">
        <v>0.55685759999999995</v>
      </c>
      <c r="E12" s="1" t="s">
        <v>46</v>
      </c>
      <c r="F12" s="1">
        <f>C12*'Calibration Data'!$B$31+'Calibration Data'!$B$30</f>
        <v>7.3724483631343638</v>
      </c>
      <c r="G12" s="14">
        <f>'Calibration Data'!$B$20</f>
        <v>0.15745067498955981</v>
      </c>
    </row>
    <row r="13" spans="1:7" x14ac:dyDescent="0.25">
      <c r="A13" t="s">
        <v>98</v>
      </c>
      <c r="B13" s="13" t="s">
        <v>86</v>
      </c>
      <c r="C13">
        <v>45.003666666666703</v>
      </c>
      <c r="D13">
        <v>0.54814465999999995</v>
      </c>
      <c r="E13" s="1" t="s">
        <v>46</v>
      </c>
      <c r="F13" s="1">
        <f>C13*'Calibration Data'!$B$31+'Calibration Data'!$B$30</f>
        <v>7.124689952410586</v>
      </c>
      <c r="G13" s="14">
        <f>'Calibration Data'!$B$20</f>
        <v>0.15745067498955981</v>
      </c>
    </row>
    <row r="14" spans="1:7" x14ac:dyDescent="0.25">
      <c r="A14" t="s">
        <v>99</v>
      </c>
      <c r="B14" s="13" t="s">
        <v>86</v>
      </c>
      <c r="C14">
        <v>98.912666666666695</v>
      </c>
      <c r="D14">
        <v>0.81306212</v>
      </c>
      <c r="E14" s="1" t="s">
        <v>46</v>
      </c>
      <c r="F14" s="1">
        <f>C14*'Calibration Data'!$B$31+'Calibration Data'!$B$30</f>
        <v>15.706661357663355</v>
      </c>
      <c r="G14" s="14">
        <f>'Calibration Data'!$B$20</f>
        <v>0.15745067498955981</v>
      </c>
    </row>
    <row r="15" spans="1:7" x14ac:dyDescent="0.25">
      <c r="A15" t="s">
        <v>100</v>
      </c>
      <c r="B15" s="13" t="s">
        <v>86</v>
      </c>
      <c r="C15">
        <v>99.828666666666706</v>
      </c>
      <c r="D15">
        <v>0.81659849333333301</v>
      </c>
      <c r="E15" s="1" t="s">
        <v>46</v>
      </c>
      <c r="F15" s="1">
        <f>C15*'Calibration Data'!$B$31+'Calibration Data'!$B$30</f>
        <v>15.852482756821411</v>
      </c>
      <c r="G15" s="14">
        <f>'Calibration Data'!$B$20</f>
        <v>0.15745067498955981</v>
      </c>
    </row>
    <row r="16" spans="1:7" x14ac:dyDescent="0.25">
      <c r="A16" t="s">
        <v>101</v>
      </c>
      <c r="B16" s="13" t="s">
        <v>86</v>
      </c>
      <c r="C16">
        <v>112.53466666666699</v>
      </c>
      <c r="D16">
        <v>0.86651693333333302</v>
      </c>
      <c r="E16" s="1" t="s">
        <v>46</v>
      </c>
      <c r="F16" s="1">
        <f>C16*'Calibration Data'!$B$31+'Calibration Data'!$B$30</f>
        <v>17.875197492304245</v>
      </c>
      <c r="G16" s="14">
        <f>'Calibration Data'!$B$20</f>
        <v>0.15745067498955981</v>
      </c>
    </row>
    <row r="17" spans="1:7" x14ac:dyDescent="0.25">
      <c r="A17" t="s">
        <v>102</v>
      </c>
      <c r="B17" s="13" t="s">
        <v>86</v>
      </c>
      <c r="C17">
        <v>206.89733333333299</v>
      </c>
      <c r="D17">
        <v>1.17517685333333</v>
      </c>
      <c r="E17" s="1" t="s">
        <v>46</v>
      </c>
      <c r="F17" s="1">
        <f>C17*'Calibration Data'!$B$31+'Calibration Data'!$B$30</f>
        <v>32.897136446036022</v>
      </c>
      <c r="G17" s="14">
        <f>'Calibration Data'!$B$20</f>
        <v>0.15745067498955981</v>
      </c>
    </row>
    <row r="18" spans="1:7" x14ac:dyDescent="0.25">
      <c r="A18" t="s">
        <v>103</v>
      </c>
      <c r="B18" s="13" t="s">
        <v>86</v>
      </c>
      <c r="C18">
        <v>212.898</v>
      </c>
      <c r="D18">
        <v>1.1922288000000001</v>
      </c>
      <c r="E18" s="1" t="s">
        <v>46</v>
      </c>
      <c r="F18" s="1">
        <f>C18*'Calibration Data'!$B$31+'Calibration Data'!$B$30</f>
        <v>33.85240457836624</v>
      </c>
      <c r="G18" s="14">
        <f>'Calibration Data'!$B$20</f>
        <v>0.15745067498955981</v>
      </c>
    </row>
    <row r="19" spans="1:7" x14ac:dyDescent="0.25">
      <c r="A19" t="s">
        <v>104</v>
      </c>
      <c r="B19" s="13" t="s">
        <v>86</v>
      </c>
      <c r="C19">
        <v>214.42566666666701</v>
      </c>
      <c r="D19">
        <v>1.1922067066666699</v>
      </c>
      <c r="E19" s="1" t="s">
        <v>46</v>
      </c>
      <c r="F19" s="1">
        <f>C19*'Calibration Data'!$B$31+'Calibration Data'!$B$30</f>
        <v>34.095599437296926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0" sqref="S10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78</v>
      </c>
      <c r="H1" t="s">
        <v>79</v>
      </c>
      <c r="I1" t="s">
        <v>76</v>
      </c>
      <c r="J1" t="s">
        <v>77</v>
      </c>
      <c r="K1" t="s">
        <v>80</v>
      </c>
      <c r="L1" t="s">
        <v>81</v>
      </c>
      <c r="M1" t="s">
        <v>30</v>
      </c>
      <c r="N1" t="s">
        <v>31</v>
      </c>
      <c r="O1" t="s">
        <v>34</v>
      </c>
      <c r="P1" t="s">
        <v>35</v>
      </c>
      <c r="Q1" t="s">
        <v>32</v>
      </c>
      <c r="R1" t="s">
        <v>33</v>
      </c>
      <c r="S1" t="s">
        <v>109</v>
      </c>
    </row>
    <row r="2" spans="1:19" x14ac:dyDescent="0.25">
      <c r="A2" t="s">
        <v>87</v>
      </c>
      <c r="B2">
        <v>0</v>
      </c>
      <c r="C2">
        <v>0</v>
      </c>
      <c r="D2" s="1">
        <v>5</v>
      </c>
      <c r="E2" s="1">
        <v>2.98E-2</v>
      </c>
      <c r="F2" s="1">
        <v>1E-4</v>
      </c>
      <c r="G2" s="1">
        <v>100</v>
      </c>
      <c r="H2" s="1">
        <v>5</v>
      </c>
      <c r="I2" s="1">
        <f>'Count-&gt;Actual Activity'!F2</f>
        <v>0.18198880290402808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1.8198880290402807E-2</v>
      </c>
      <c r="N2">
        <f t="shared" ref="N2:N19" si="1">SQRT((L2/K2)^2+(J2/I2)^2)*M2</f>
        <v>1.5745109569121937E-2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-61.070068088600017</v>
      </c>
      <c r="S2" t="e">
        <f t="shared" ref="S2:S19" si="3">(O2-M2*G2)/O2</f>
        <v>#DIV/0!</v>
      </c>
    </row>
    <row r="3" spans="1:19" x14ac:dyDescent="0.25">
      <c r="A3" t="s">
        <v>88</v>
      </c>
      <c r="B3">
        <v>0</v>
      </c>
      <c r="C3">
        <v>0</v>
      </c>
      <c r="D3" s="1">
        <v>5</v>
      </c>
      <c r="E3" s="1">
        <v>2.9499999999999998E-2</v>
      </c>
      <c r="F3" s="1">
        <v>1E-4</v>
      </c>
      <c r="G3" s="1">
        <v>100</v>
      </c>
      <c r="H3" s="1">
        <v>5</v>
      </c>
      <c r="I3" s="1">
        <f>'Count-&gt;Actual Activity'!F3</f>
        <v>0.16352233750846668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1.6352233750846667E-2</v>
      </c>
      <c r="N3">
        <f t="shared" si="1"/>
        <v>1.5745101464546822E-2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-55.431300850327688</v>
      </c>
      <c r="S3" t="e">
        <f t="shared" si="3"/>
        <v>#DIV/0!</v>
      </c>
    </row>
    <row r="4" spans="1:19" x14ac:dyDescent="0.25">
      <c r="A4" t="s">
        <v>89</v>
      </c>
      <c r="B4">
        <v>0</v>
      </c>
      <c r="C4">
        <v>0</v>
      </c>
      <c r="D4" s="1">
        <v>5.01</v>
      </c>
      <c r="E4" s="1">
        <v>3.09E-2</v>
      </c>
      <c r="F4" s="1">
        <v>1E-4</v>
      </c>
      <c r="G4" s="1">
        <v>100</v>
      </c>
      <c r="H4" s="1">
        <v>5</v>
      </c>
      <c r="I4" s="1">
        <f>'Count-&gt;Actual Activity'!F4</f>
        <v>0.15810975282356074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1.5810975282356074E-2</v>
      </c>
      <c r="N4">
        <f t="shared" si="1"/>
        <v>1.5745099253241863E-2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-51.168204797268849</v>
      </c>
      <c r="S4" t="e">
        <f t="shared" si="3"/>
        <v>#DIV/0!</v>
      </c>
    </row>
    <row r="5" spans="1:19" x14ac:dyDescent="0.25">
      <c r="A5" t="s">
        <v>90</v>
      </c>
      <c r="B5">
        <v>1.5800000000000002E-2</v>
      </c>
      <c r="C5">
        <v>1E-4</v>
      </c>
      <c r="D5" s="1">
        <v>5</v>
      </c>
      <c r="E5" s="1">
        <v>2.9499999999999998E-2</v>
      </c>
      <c r="F5" s="1">
        <v>1E-4</v>
      </c>
      <c r="G5" s="1">
        <v>100</v>
      </c>
      <c r="H5" s="1">
        <v>5</v>
      </c>
      <c r="I5" s="1">
        <f>'Count-&gt;Actual Activity'!F5</f>
        <v>0.76914811210485312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7.6914811210485309E-2</v>
      </c>
      <c r="N5">
        <f t="shared" si="1"/>
        <v>1.5745818940258841E-2</v>
      </c>
      <c r="O5">
        <f>B5*Parameters!$B$6</f>
        <v>7.4534297107408278</v>
      </c>
      <c r="P5">
        <f>SQRT((C5/B5)^2+(Parameters!$C$6/Parameters!$B$6)^2)*'Bottle Results'!O5</f>
        <v>5.9989159322257707E-2</v>
      </c>
      <c r="Q5">
        <f t="shared" si="2"/>
        <v>-8.0695393324645064</v>
      </c>
      <c r="S5">
        <f t="shared" si="3"/>
        <v>-3.1938506103392501E-2</v>
      </c>
    </row>
    <row r="6" spans="1:19" x14ac:dyDescent="0.25">
      <c r="A6" t="s">
        <v>91</v>
      </c>
      <c r="B6">
        <v>1.5800000000000002E-2</v>
      </c>
      <c r="C6">
        <v>1E-4</v>
      </c>
      <c r="D6" s="1">
        <v>5</v>
      </c>
      <c r="E6" s="1">
        <v>2.93E-2</v>
      </c>
      <c r="F6" s="1">
        <v>1E-4</v>
      </c>
      <c r="G6" s="1">
        <v>100</v>
      </c>
      <c r="H6" s="1">
        <v>5</v>
      </c>
      <c r="I6" s="1">
        <f>'Count-&gt;Actual Activity'!F6</f>
        <v>0.82735992974545958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8.2735992974545952E-2</v>
      </c>
      <c r="N6">
        <f t="shared" si="1"/>
        <v>1.5745936984657784E-2</v>
      </c>
      <c r="O6">
        <f>B6*Parameters!$B$6</f>
        <v>7.4534297107408278</v>
      </c>
      <c r="P6">
        <f>SQRT((C6/B6)^2+(Parameters!$C$6/Parameters!$B$6)^2)*'Bottle Results'!O6</f>
        <v>5.9989159322257707E-2</v>
      </c>
      <c r="Q6">
        <f t="shared" si="2"/>
        <v>-27.992136065316288</v>
      </c>
      <c r="S6">
        <f t="shared" si="3"/>
        <v>-0.11003921933171987</v>
      </c>
    </row>
    <row r="7" spans="1:19" x14ac:dyDescent="0.25">
      <c r="A7" t="s">
        <v>92</v>
      </c>
      <c r="B7">
        <v>1.5800000000000002E-2</v>
      </c>
      <c r="C7">
        <v>1E-4</v>
      </c>
      <c r="D7" s="1">
        <v>5</v>
      </c>
      <c r="E7" s="1">
        <v>3.0499999999999999E-2</v>
      </c>
      <c r="F7" s="1">
        <v>1E-4</v>
      </c>
      <c r="G7" s="1">
        <v>100</v>
      </c>
      <c r="H7" s="1">
        <v>5</v>
      </c>
      <c r="I7" s="1">
        <f>'Count-&gt;Actual Activity'!F7</f>
        <v>0.83765445355792834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8.3765445355792834E-2</v>
      </c>
      <c r="N7">
        <f t="shared" si="1"/>
        <v>1.5745958756011733E-2</v>
      </c>
      <c r="O7">
        <f>B7*Parameters!$B$6</f>
        <v>7.4534297107408278</v>
      </c>
      <c r="P7">
        <f>SQRT((C7/B7)^2+(Parameters!$C$6/Parameters!$B$6)^2)*'Bottle Results'!O7</f>
        <v>5.9989159322257707E-2</v>
      </c>
      <c r="Q7">
        <f t="shared" si="2"/>
        <v>-30.266059830769027</v>
      </c>
      <c r="S7">
        <f t="shared" si="3"/>
        <v>-0.12385101364921881</v>
      </c>
    </row>
    <row r="8" spans="1:19" ht="15.75" customHeight="1" x14ac:dyDescent="0.25">
      <c r="A8" t="s">
        <v>93</v>
      </c>
      <c r="B8">
        <v>7.9200000000000007E-2</v>
      </c>
      <c r="C8">
        <v>1E-4</v>
      </c>
      <c r="D8" s="1">
        <v>5.0199999999999996</v>
      </c>
      <c r="E8" s="1">
        <v>2.98E-2</v>
      </c>
      <c r="F8" s="1">
        <v>1E-4</v>
      </c>
      <c r="G8" s="1">
        <v>100</v>
      </c>
      <c r="H8" s="1">
        <v>5</v>
      </c>
      <c r="I8" s="1">
        <f>'Count-&gt;Actual Activity'!F8</f>
        <v>3.1159811540131819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0.31159811540131821</v>
      </c>
      <c r="N8">
        <f t="shared" si="1"/>
        <v>1.5757395853654457E-2</v>
      </c>
      <c r="O8">
        <f>B8*Parameters!$B$6</f>
        <v>37.361495765232505</v>
      </c>
      <c r="P8">
        <f>SQRT((C8/B8)^2+(Parameters!$C$6/Parameters!$B$6)^2)*'Bottle Results'!O8</f>
        <v>0.19165898051079078</v>
      </c>
      <c r="Q8">
        <f t="shared" si="2"/>
        <v>208.11020889599615</v>
      </c>
      <c r="S8">
        <f t="shared" si="3"/>
        <v>0.16599132604513622</v>
      </c>
    </row>
    <row r="9" spans="1:19" x14ac:dyDescent="0.25">
      <c r="A9" t="s">
        <v>94</v>
      </c>
      <c r="B9">
        <v>7.9200000000000007E-2</v>
      </c>
      <c r="C9">
        <v>1E-4</v>
      </c>
      <c r="D9" s="1">
        <v>5</v>
      </c>
      <c r="E9" s="1">
        <v>3.0300000000000001E-2</v>
      </c>
      <c r="F9" s="1">
        <v>1E-4</v>
      </c>
      <c r="G9" s="1">
        <v>100</v>
      </c>
      <c r="H9" s="1">
        <v>5</v>
      </c>
      <c r="I9" s="1">
        <f>'Count-&gt;Actual Activity'!F9</f>
        <v>3.5698953637650099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0.35698953637650099</v>
      </c>
      <c r="N9">
        <f t="shared" si="1"/>
        <v>1.5761247306701621E-2</v>
      </c>
      <c r="O9">
        <f>B9*Parameters!$B$6</f>
        <v>37.361495765232505</v>
      </c>
      <c r="P9">
        <f>SQRT((C9/B9)^2+(Parameters!$C$6/Parameters!$B$6)^2)*'Bottle Results'!O9</f>
        <v>0.19165898051079078</v>
      </c>
      <c r="Q9">
        <f t="shared" si="2"/>
        <v>54.869377147934166</v>
      </c>
      <c r="S9">
        <f t="shared" si="3"/>
        <v>4.4498810701511515E-2</v>
      </c>
    </row>
    <row r="10" spans="1:19" x14ac:dyDescent="0.25">
      <c r="A10" t="s">
        <v>95</v>
      </c>
      <c r="B10">
        <v>7.9200000000000007E-2</v>
      </c>
      <c r="C10">
        <v>1E-4</v>
      </c>
      <c r="D10" s="1">
        <v>5.01</v>
      </c>
      <c r="E10" s="1">
        <v>3.0700000000000002E-2</v>
      </c>
      <c r="F10" s="1">
        <v>1E-4</v>
      </c>
      <c r="G10" s="1">
        <v>100</v>
      </c>
      <c r="H10" s="1">
        <v>5</v>
      </c>
      <c r="I10" s="1">
        <f>'Count-&gt;Actual Activity'!F10</f>
        <v>3.5061117677722895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0.35061117677722897</v>
      </c>
      <c r="N10">
        <f t="shared" si="1"/>
        <v>1.576067458377986E-2</v>
      </c>
      <c r="O10">
        <f>B10*Parameters!$B$6</f>
        <v>37.361495765232505</v>
      </c>
      <c r="P10">
        <f>SQRT((C10/B10)^2+(Parameters!$C$6/Parameters!$B$6)^2)*'Bottle Results'!O10</f>
        <v>0.19165898051079078</v>
      </c>
      <c r="Q10">
        <f t="shared" si="2"/>
        <v>74.930882329303159</v>
      </c>
      <c r="S10">
        <f t="shared" si="3"/>
        <v>6.1570824197308242E-2</v>
      </c>
    </row>
    <row r="11" spans="1:19" x14ac:dyDescent="0.25">
      <c r="A11" t="s">
        <v>96</v>
      </c>
      <c r="B11">
        <v>0.158</v>
      </c>
      <c r="C11">
        <v>1E-3</v>
      </c>
      <c r="D11" s="1">
        <v>5</v>
      </c>
      <c r="E11" s="1">
        <v>3.0200000000000001E-2</v>
      </c>
      <c r="F11" s="1">
        <v>1E-4</v>
      </c>
      <c r="G11" s="1">
        <v>100</v>
      </c>
      <c r="H11" s="1">
        <v>5</v>
      </c>
      <c r="I11" s="1">
        <f>'Count-&gt;Actual Activity'!F11</f>
        <v>7.1320128611019298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0.71320128611019296</v>
      </c>
      <c r="N11">
        <f t="shared" si="1"/>
        <v>1.5809546952544745E-2</v>
      </c>
      <c r="O11">
        <f>B11*Parameters!$B$6</f>
        <v>74.534297107408278</v>
      </c>
      <c r="P11">
        <f>SQRT((C11/B11)^2+(Parameters!$C$6/Parameters!$B$6)^2)*'Bottle Results'!O11</f>
        <v>0.59989159322257712</v>
      </c>
      <c r="Q11">
        <f t="shared" si="2"/>
        <v>106.42942041023107</v>
      </c>
      <c r="S11">
        <f t="shared" si="3"/>
        <v>4.3123348862566906E-2</v>
      </c>
    </row>
    <row r="12" spans="1:19" x14ac:dyDescent="0.25">
      <c r="A12" t="s">
        <v>97</v>
      </c>
      <c r="B12">
        <v>0.158</v>
      </c>
      <c r="C12">
        <v>1E-3</v>
      </c>
      <c r="D12" s="1">
        <v>5.0199999999999996</v>
      </c>
      <c r="E12" s="1">
        <v>2.98E-2</v>
      </c>
      <c r="F12" s="1">
        <v>1E-4</v>
      </c>
      <c r="G12" s="1">
        <v>100</v>
      </c>
      <c r="H12" s="1">
        <v>5</v>
      </c>
      <c r="I12" s="1">
        <f>'Count-&gt;Actual Activity'!F12</f>
        <v>7.3724483631343638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0.7372448363134364</v>
      </c>
      <c r="N12">
        <f t="shared" si="1"/>
        <v>1.5813958085860835E-2</v>
      </c>
      <c r="O12">
        <f>B12*Parameters!$B$6</f>
        <v>74.534297107408278</v>
      </c>
      <c r="P12">
        <f>SQRT((C12/B12)^2+(Parameters!$C$6/Parameters!$B$6)^2)*'Bottle Results'!O12</f>
        <v>0.59989159322257712</v>
      </c>
      <c r="Q12">
        <f t="shared" si="2"/>
        <v>27.1749488612293</v>
      </c>
      <c r="S12">
        <f t="shared" si="3"/>
        <v>1.0864977701441856E-2</v>
      </c>
    </row>
    <row r="13" spans="1:19" x14ac:dyDescent="0.25">
      <c r="A13" t="s">
        <v>98</v>
      </c>
      <c r="B13">
        <v>0.158</v>
      </c>
      <c r="C13">
        <v>1E-3</v>
      </c>
      <c r="D13" s="1">
        <v>4.9800000000000004</v>
      </c>
      <c r="E13" s="1">
        <v>2.9700000000000001E-2</v>
      </c>
      <c r="F13" s="1">
        <v>1E-4</v>
      </c>
      <c r="G13" s="1">
        <v>100</v>
      </c>
      <c r="H13" s="1">
        <v>5</v>
      </c>
      <c r="I13" s="1">
        <f>'Count-&gt;Actual Activity'!F13</f>
        <v>7.124689952410586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0.71246899524105856</v>
      </c>
      <c r="N13">
        <f t="shared" si="1"/>
        <v>1.5809414879223046E-2</v>
      </c>
      <c r="O13">
        <f>B13*Parameters!$B$6</f>
        <v>74.534297107408278</v>
      </c>
      <c r="P13">
        <f>SQRT((C13/B13)^2+(Parameters!$C$6/Parameters!$B$6)^2)*'Bottle Results'!O13</f>
        <v>0.59989159322257712</v>
      </c>
      <c r="Q13">
        <f t="shared" si="2"/>
        <v>110.68678731657985</v>
      </c>
      <c r="S13">
        <f t="shared" si="3"/>
        <v>4.4105837324327213E-2</v>
      </c>
    </row>
    <row r="14" spans="1:19" x14ac:dyDescent="0.25">
      <c r="A14" t="s">
        <v>99</v>
      </c>
      <c r="B14">
        <v>0.39600000000000002</v>
      </c>
      <c r="C14">
        <v>1E-3</v>
      </c>
      <c r="D14" s="1">
        <v>5</v>
      </c>
      <c r="E14" s="1">
        <v>3.0800000000000001E-2</v>
      </c>
      <c r="F14" s="1">
        <v>1E-4</v>
      </c>
      <c r="G14" s="1">
        <v>100</v>
      </c>
      <c r="H14" s="1">
        <v>5</v>
      </c>
      <c r="I14" s="1">
        <f>'Count-&gt;Actual Activity'!F14</f>
        <v>15.706661357663355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1.5706661357663356</v>
      </c>
      <c r="N14">
        <f t="shared" si="1"/>
        <v>1.605537663796314E-2</v>
      </c>
      <c r="O14">
        <f>B14*Parameters!$B$6</f>
        <v>186.80747882616251</v>
      </c>
      <c r="P14">
        <f>SQRT((C14/B14)^2+(Parameters!$C$6/Parameters!$B$6)^2)*'Bottle Results'!O14</f>
        <v>1.041743875105815</v>
      </c>
      <c r="Q14">
        <f t="shared" si="2"/>
        <v>965.61250810158936</v>
      </c>
      <c r="S14">
        <f t="shared" si="3"/>
        <v>0.15920596667976508</v>
      </c>
    </row>
    <row r="15" spans="1:19" x14ac:dyDescent="0.25">
      <c r="A15" t="s">
        <v>100</v>
      </c>
      <c r="B15">
        <v>0.39600000000000002</v>
      </c>
      <c r="C15">
        <v>1E-3</v>
      </c>
      <c r="D15" s="1">
        <v>5.01</v>
      </c>
      <c r="E15" s="1">
        <v>3.0800000000000001E-2</v>
      </c>
      <c r="F15" s="1">
        <v>1E-4</v>
      </c>
      <c r="G15" s="1">
        <v>100</v>
      </c>
      <c r="H15" s="1">
        <v>5</v>
      </c>
      <c r="I15" s="1">
        <f>'Count-&gt;Actual Activity'!F15</f>
        <v>15.852482756821411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1.5852482756821411</v>
      </c>
      <c r="N15">
        <f t="shared" si="1"/>
        <v>1.6061108272124085E-2</v>
      </c>
      <c r="O15">
        <f>B15*Parameters!$B$6</f>
        <v>186.80747882616251</v>
      </c>
      <c r="P15">
        <f>SQRT((C15/B15)^2+(Parameters!$C$6/Parameters!$B$6)^2)*'Bottle Results'!O15</f>
        <v>1.041743875105815</v>
      </c>
      <c r="Q15">
        <f t="shared" si="2"/>
        <v>918.26789798533764</v>
      </c>
      <c r="S15">
        <f t="shared" si="3"/>
        <v>0.15139999445240304</v>
      </c>
    </row>
    <row r="16" spans="1:19" x14ac:dyDescent="0.25">
      <c r="A16" t="s">
        <v>101</v>
      </c>
      <c r="B16">
        <v>0.39600000000000002</v>
      </c>
      <c r="C16">
        <v>1E-3</v>
      </c>
      <c r="D16" s="1">
        <v>5.01</v>
      </c>
      <c r="E16" s="1">
        <v>3.04E-2</v>
      </c>
      <c r="F16" s="1">
        <v>1E-4</v>
      </c>
      <c r="G16" s="1">
        <v>100</v>
      </c>
      <c r="H16" s="1">
        <v>5</v>
      </c>
      <c r="I16" s="1">
        <f>'Count-&gt;Actual Activity'!F16</f>
        <v>17.875197492304245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1.7875197492304244</v>
      </c>
      <c r="N16">
        <f t="shared" si="1"/>
        <v>1.6145837171303166E-2</v>
      </c>
      <c r="O16">
        <f>B16*Parameters!$B$6</f>
        <v>186.80747882616251</v>
      </c>
      <c r="P16">
        <f>SQRT((C16/B16)^2+(Parameters!$C$6/Parameters!$B$6)^2)*'Bottle Results'!O16</f>
        <v>1.041743875105815</v>
      </c>
      <c r="Q16">
        <f t="shared" si="2"/>
        <v>264.98368102368647</v>
      </c>
      <c r="S16">
        <f t="shared" si="3"/>
        <v>4.3121956110848653E-2</v>
      </c>
    </row>
    <row r="17" spans="1:19" x14ac:dyDescent="0.25">
      <c r="A17" t="s">
        <v>102</v>
      </c>
      <c r="B17">
        <v>0.79200000000000004</v>
      </c>
      <c r="C17">
        <v>1E-3</v>
      </c>
      <c r="D17" s="1">
        <v>5.0199999999999996</v>
      </c>
      <c r="E17" s="1">
        <v>3.0499999999999999E-2</v>
      </c>
      <c r="F17" s="1">
        <v>1E-4</v>
      </c>
      <c r="G17" s="1">
        <v>100</v>
      </c>
      <c r="H17" s="1">
        <v>5</v>
      </c>
      <c r="I17" s="1">
        <f>'Count-&gt;Actual Activity'!F17</f>
        <v>32.897136446036022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3.2897136446036024</v>
      </c>
      <c r="N17">
        <f t="shared" si="1"/>
        <v>1.7064466414179039E-2</v>
      </c>
      <c r="O17">
        <f>B17*Parameters!$B$6</f>
        <v>373.61495765232502</v>
      </c>
      <c r="P17">
        <f>SQRT((C17/B17)^2+(Parameters!$C$6/Parameters!$B$6)^2)*'Bottle Results'!O17</f>
        <v>1.9165898051079078</v>
      </c>
      <c r="Q17">
        <f t="shared" si="2"/>
        <v>1463.724366949665</v>
      </c>
      <c r="S17">
        <f t="shared" si="3"/>
        <v>0.11949091511884485</v>
      </c>
    </row>
    <row r="18" spans="1:19" x14ac:dyDescent="0.25">
      <c r="A18" t="s">
        <v>103</v>
      </c>
      <c r="B18">
        <v>0.79200000000000004</v>
      </c>
      <c r="C18">
        <v>1E-3</v>
      </c>
      <c r="D18" s="1">
        <v>5</v>
      </c>
      <c r="E18" s="1">
        <v>2.9399999999999999E-2</v>
      </c>
      <c r="F18" s="1">
        <v>1E-4</v>
      </c>
      <c r="G18" s="1">
        <v>100</v>
      </c>
      <c r="H18" s="1">
        <v>5</v>
      </c>
      <c r="I18" s="1">
        <f>'Count-&gt;Actual Activity'!F18</f>
        <v>33.85240457836624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3.3852404578366242</v>
      </c>
      <c r="N18">
        <f t="shared" si="1"/>
        <v>1.7139036214915228E-2</v>
      </c>
      <c r="O18">
        <f>B18*Parameters!$B$6</f>
        <v>373.61495765232502</v>
      </c>
      <c r="P18">
        <f>SQRT((C18/B18)^2+(Parameters!$C$6/Parameters!$B$6)^2)*'Bottle Results'!O18</f>
        <v>1.9165898051079078</v>
      </c>
      <c r="Q18">
        <f t="shared" si="2"/>
        <v>1193.5684309068913</v>
      </c>
      <c r="S18">
        <f t="shared" si="3"/>
        <v>9.3922663292611439E-2</v>
      </c>
    </row>
    <row r="19" spans="1:19" x14ac:dyDescent="0.25">
      <c r="A19" t="s">
        <v>104</v>
      </c>
      <c r="B19">
        <v>0.79200000000000004</v>
      </c>
      <c r="C19">
        <v>1E-3</v>
      </c>
      <c r="D19" s="1">
        <v>5</v>
      </c>
      <c r="E19" s="1">
        <v>3.0200000000000001E-2</v>
      </c>
      <c r="F19" s="1">
        <v>1E-4</v>
      </c>
      <c r="G19" s="1">
        <v>100</v>
      </c>
      <c r="H19" s="1">
        <v>5</v>
      </c>
      <c r="I19" s="1">
        <f>'Count-&gt;Actual Activity'!F19</f>
        <v>34.095599437296926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3.4095599437296924</v>
      </c>
      <c r="N19">
        <f t="shared" si="1"/>
        <v>1.7158308383585601E-2</v>
      </c>
      <c r="O19">
        <f>B19*Parameters!$B$6</f>
        <v>373.61495765232502</v>
      </c>
      <c r="P19">
        <f>SQRT((C19/B19)^2+(Parameters!$C$6/Parameters!$B$6)^2)*'Bottle Results'!O19</f>
        <v>1.9165898051079078</v>
      </c>
      <c r="Q19">
        <f t="shared" si="2"/>
        <v>1081.4226251442303</v>
      </c>
      <c r="S19">
        <f t="shared" si="3"/>
        <v>8.7413425534604058E-2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K8" sqref="K8"/>
    </sheetView>
  </sheetViews>
  <sheetFormatPr defaultRowHeight="15" x14ac:dyDescent="0.25"/>
  <cols>
    <col min="1" max="1" width="7.5703125" bestFit="1" customWidth="1"/>
    <col min="2" max="2" width="12" bestFit="1" customWidth="1"/>
    <col min="3" max="3" width="12.140625" bestFit="1" customWidth="1"/>
    <col min="4" max="4" width="12.7109375" bestFit="1" customWidth="1"/>
    <col min="5" max="10" width="12" bestFit="1" customWidth="1"/>
    <col min="11" max="11" width="11.7109375" bestFit="1" customWidth="1"/>
    <col min="12" max="12" width="12.5703125" bestFit="1" customWidth="1"/>
    <col min="13" max="13" width="6.28515625" bestFit="1" customWidth="1"/>
    <col min="14" max="14" width="22.28515625" bestFit="1" customWidth="1"/>
  </cols>
  <sheetData>
    <row r="1" spans="1:14" x14ac:dyDescent="0.25">
      <c r="A1" t="s">
        <v>15</v>
      </c>
      <c r="B1" t="s">
        <v>30</v>
      </c>
      <c r="C1" t="s">
        <v>106</v>
      </c>
      <c r="D1" t="s">
        <v>32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126</v>
      </c>
      <c r="L1" t="s">
        <v>127</v>
      </c>
      <c r="M1" t="s">
        <v>124</v>
      </c>
      <c r="N1" t="s">
        <v>7</v>
      </c>
    </row>
    <row r="2" spans="1:14" x14ac:dyDescent="0.25">
      <c r="A2">
        <v>0</v>
      </c>
      <c r="B2">
        <f>AVERAGE('Bottle Results'!M2:M4)</f>
        <v>1.6787363107868516E-2</v>
      </c>
      <c r="C2">
        <f>_xlfn.STDEV.S('Bottle Results'!M2:M4)</f>
        <v>1.2520086860203297E-3</v>
      </c>
      <c r="D2">
        <f>AVERAGE('Bottle Results'!Q2:Q4)</f>
        <v>-55.889857912065516</v>
      </c>
      <c r="E2">
        <f>_xlfn.STDEV.S('Bottle Results'!Q2:Q4)</f>
        <v>4.9668330044612077</v>
      </c>
      <c r="F2">
        <f>AVERAGE('Bottle Results'!O2:O4)</f>
        <v>0</v>
      </c>
      <c r="G2" t="e">
        <f>AVERAGE('Bottle Results'!S2:S4)</f>
        <v>#DIV/0!</v>
      </c>
      <c r="H2" t="e">
        <f>_xlfn.STDEV.S('Bottle Results'!S2:S4)</f>
        <v>#DIV/0!</v>
      </c>
      <c r="I2">
        <f>AVERAGE('Bottle Results'!D2:D4)</f>
        <v>5.003333333333333</v>
      </c>
      <c r="J2">
        <f>_xlfn.STDEV.S('Bottle Results'!D2:D4)</f>
        <v>5.7735026918961348E-3</v>
      </c>
      <c r="K2">
        <f>AVERAGE('Bottle Results'!E2:E4)</f>
        <v>3.0066666666666669E-2</v>
      </c>
      <c r="L2">
        <f>_xlfn.STDEV.S('Bottle Results'!E2:E4)</f>
        <v>7.3711147958320012E-4</v>
      </c>
      <c r="M2">
        <f>COUNT('Bottle Results'!I2:I4)</f>
        <v>3</v>
      </c>
      <c r="N2" t="s">
        <v>125</v>
      </c>
    </row>
    <row r="3" spans="1:14" x14ac:dyDescent="0.25">
      <c r="A3">
        <v>10</v>
      </c>
      <c r="B3">
        <f>AVERAGE('Bottle Results'!M5:M7)</f>
        <v>8.113874984694136E-2</v>
      </c>
      <c r="C3">
        <f>_xlfn.STDEV.S('Bottle Results'!M5:M7)</f>
        <v>3.6940744787731881E-3</v>
      </c>
      <c r="D3">
        <f>AVERAGE('Bottle Results'!Q5:Q7)</f>
        <v>-22.109245076183274</v>
      </c>
      <c r="E3">
        <f>_xlfn.STDEV.S('Bottle Results'!Q5:Q7)</f>
        <v>12.211784691453987</v>
      </c>
      <c r="F3">
        <f>AVERAGE('Bottle Results'!O5:O7)</f>
        <v>7.4534297107408278</v>
      </c>
      <c r="G3">
        <f>AVERAGE('Bottle Results'!S5:S7)</f>
        <v>-8.8609579694777063E-2</v>
      </c>
      <c r="H3">
        <f>_xlfn.STDEV.S('Bottle Results'!S5:S7)</f>
        <v>4.9562075744134404E-2</v>
      </c>
      <c r="I3">
        <f>AVERAGE('Bottle Results'!D5:D7)</f>
        <v>5</v>
      </c>
      <c r="J3">
        <f>_xlfn.STDEV.S('Bottle Results'!D5:D7)</f>
        <v>0</v>
      </c>
      <c r="K3">
        <f>AVERAGE('Bottle Results'!E5:E7)</f>
        <v>2.9766666666666663E-2</v>
      </c>
      <c r="L3">
        <f>_xlfn.STDEV.S('Bottle Results'!E5:E7)</f>
        <v>6.4291005073286377E-4</v>
      </c>
      <c r="M3">
        <f>COUNT('Bottle Results'!I5:I7)</f>
        <v>3</v>
      </c>
    </row>
    <row r="4" spans="1:14" x14ac:dyDescent="0.25">
      <c r="A4">
        <v>50</v>
      </c>
      <c r="B4">
        <f>AVERAGE('Bottle Results'!M8:M10)</f>
        <v>0.33973294285168271</v>
      </c>
      <c r="C4">
        <f>_xlfn.STDEV.S('Bottle Results'!M8:M10)</f>
        <v>2.4573303696099655E-2</v>
      </c>
      <c r="D4">
        <f>AVERAGE('Bottle Results'!Q8:Q10)</f>
        <v>112.63682279107782</v>
      </c>
      <c r="E4">
        <f>_xlfn.STDEV.S('Bottle Results'!Q8:Q10)</f>
        <v>83.288604192228092</v>
      </c>
      <c r="F4">
        <f>AVERAGE('Bottle Results'!O8:O10)</f>
        <v>37.361495765232505</v>
      </c>
      <c r="G4">
        <f>AVERAGE('Bottle Results'!S8:S10)</f>
        <v>9.0686986981318662E-2</v>
      </c>
      <c r="H4">
        <f>_xlfn.STDEV.S('Bottle Results'!S8:S10)</f>
        <v>6.577173422207265E-2</v>
      </c>
      <c r="I4">
        <f>AVERAGE('Bottle Results'!D8:D10)</f>
        <v>5.01</v>
      </c>
      <c r="J4">
        <f>_xlfn.STDEV.S('Bottle Results'!D8:D10)</f>
        <v>9.9999999999997868E-3</v>
      </c>
      <c r="K4">
        <f>AVERAGE('Bottle Results'!E8:E10)</f>
        <v>3.0266666666666667E-2</v>
      </c>
      <c r="L4">
        <f>_xlfn.STDEV.S('Bottle Results'!E8:E10)</f>
        <v>4.5092497528229021E-4</v>
      </c>
      <c r="M4">
        <f>COUNT('Bottle Results'!I8:I10)</f>
        <v>3</v>
      </c>
    </row>
    <row r="5" spans="1:14" x14ac:dyDescent="0.25">
      <c r="A5">
        <v>100</v>
      </c>
      <c r="B5">
        <f>AVERAGE('Bottle Results'!M11:M13)</f>
        <v>0.72097170588822923</v>
      </c>
      <c r="C5">
        <f>_xlfn.STDEV.S('Bottle Results'!M11:M13)</f>
        <v>1.4097699913677588E-2</v>
      </c>
      <c r="D5">
        <f>AVERAGE('Bottle Results'!Q11:Q13)</f>
        <v>81.430385529346736</v>
      </c>
      <c r="E5">
        <f>_xlfn.STDEV.S('Bottle Results'!Q11:Q13)</f>
        <v>47.034780740212817</v>
      </c>
      <c r="F5">
        <f>AVERAGE('Bottle Results'!O11:O13)</f>
        <v>74.534297107408278</v>
      </c>
      <c r="G5">
        <f>AVERAGE('Bottle Results'!S11:S13)</f>
        <v>3.2698054629445326E-2</v>
      </c>
      <c r="H5">
        <f>_xlfn.STDEV.S('Bottle Results'!S11:S13)</f>
        <v>1.8914379635675639E-2</v>
      </c>
      <c r="I5">
        <f>AVERAGE('Bottle Results'!D11:D13)</f>
        <v>5</v>
      </c>
      <c r="J5">
        <f>_xlfn.STDEV.S('Bottle Results'!D11:D13)</f>
        <v>1.9999999999999574E-2</v>
      </c>
      <c r="K5">
        <f>AVERAGE('Bottle Results'!E11:E13)</f>
        <v>2.9899999999999999E-2</v>
      </c>
      <c r="L5">
        <f>_xlfn.STDEV.S('Bottle Results'!E11:E13)</f>
        <v>2.6457513110645942E-4</v>
      </c>
      <c r="M5">
        <f>COUNT('Bottle Results'!I11:I13)</f>
        <v>3</v>
      </c>
    </row>
    <row r="6" spans="1:14" x14ac:dyDescent="0.25">
      <c r="A6">
        <v>250</v>
      </c>
      <c r="B6">
        <f>AVERAGE('Bottle Results'!M14:M16)</f>
        <v>1.6478113868929671</v>
      </c>
      <c r="C6">
        <f>_xlfn.STDEV.S('Bottle Results'!M14:M16)</f>
        <v>0.12121047636814132</v>
      </c>
      <c r="D6">
        <f>AVERAGE('Bottle Results'!Q14:Q16)</f>
        <v>716.28802903687119</v>
      </c>
      <c r="E6">
        <f>_xlfn.STDEV.S('Bottle Results'!Q14:Q16)</f>
        <v>391.55726136603471</v>
      </c>
      <c r="F6">
        <f>AVERAGE('Bottle Results'!O14:O16)</f>
        <v>186.80747882616251</v>
      </c>
      <c r="G6">
        <f>AVERAGE('Bottle Results'!S14:S16)</f>
        <v>0.11790930574767226</v>
      </c>
      <c r="H6">
        <f>_xlfn.STDEV.S('Bottle Results'!S14:S16)</f>
        <v>6.4885237534272514E-2</v>
      </c>
      <c r="I6">
        <f>AVERAGE('Bottle Results'!D14:D16)</f>
        <v>5.0066666666666668</v>
      </c>
      <c r="J6">
        <f>_xlfn.STDEV.S('Bottle Results'!D14:D16)</f>
        <v>5.7735026918961348E-3</v>
      </c>
      <c r="K6">
        <f>AVERAGE('Bottle Results'!E14:E16)</f>
        <v>3.0666666666666665E-2</v>
      </c>
      <c r="L6">
        <f>_xlfn.STDEV.S('Bottle Results'!E14:E16)</f>
        <v>2.3094010767585091E-4</v>
      </c>
      <c r="M6">
        <f>COUNT('Bottle Results'!I14:I16)</f>
        <v>3</v>
      </c>
    </row>
    <row r="7" spans="1:14" x14ac:dyDescent="0.25">
      <c r="A7">
        <v>500</v>
      </c>
      <c r="B7">
        <f>AVERAGE('Bottle Results'!M17:M19)</f>
        <v>3.3615046820566392</v>
      </c>
      <c r="C7">
        <f>_xlfn.STDEV.S('Bottle Results'!M17:M19)</f>
        <v>6.3350802224307598E-2</v>
      </c>
      <c r="D7">
        <f>AVERAGE('Bottle Results'!Q17:Q19)</f>
        <v>1246.2384743335954</v>
      </c>
      <c r="E7">
        <f>_xlfn.STDEV.S('Bottle Results'!Q17:Q19)</f>
        <v>196.5178250256086</v>
      </c>
      <c r="F7">
        <f>AVERAGE('Bottle Results'!O17:O19)</f>
        <v>373.61495765232502</v>
      </c>
      <c r="G7">
        <f>AVERAGE('Bottle Results'!S17:S19)</f>
        <v>0.10027566798202013</v>
      </c>
      <c r="H7">
        <f>_xlfn.STDEV.S('Bottle Results'!S17:S19)</f>
        <v>1.6956173977183166E-2</v>
      </c>
      <c r="I7">
        <f>AVERAGE('Bottle Results'!D17:D19)</f>
        <v>5.0066666666666668</v>
      </c>
      <c r="J7">
        <f>_xlfn.STDEV.S('Bottle Results'!D17:D19)</f>
        <v>1.154700538379227E-2</v>
      </c>
      <c r="K7">
        <f>AVERAGE('Bottle Results'!E17:E19)</f>
        <v>3.0033333333333332E-2</v>
      </c>
      <c r="L7">
        <f>_xlfn.STDEV.S('Bottle Results'!E17:E19)</f>
        <v>5.6862407030773316E-4</v>
      </c>
      <c r="M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2017-07-20T18:18:40Z</dcterms:modified>
</cp:coreProperties>
</file>