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5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2" i="8" l="1"/>
  <c r="M3" i="8"/>
  <c r="J5" i="8" l="1"/>
  <c r="M7" i="8"/>
  <c r="M6" i="8"/>
  <c r="M5" i="8"/>
  <c r="M4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E10" i="9"/>
  <c r="D10" i="9"/>
  <c r="C10" i="9"/>
  <c r="H9" i="9"/>
  <c r="F9" i="9"/>
  <c r="G9" i="9" s="1"/>
  <c r="D9" i="9"/>
  <c r="J9" i="9" s="1"/>
  <c r="C9" i="9"/>
  <c r="E9" i="9" s="1"/>
  <c r="J8" i="9"/>
  <c r="H8" i="9"/>
  <c r="E8" i="9"/>
  <c r="D8" i="9"/>
  <c r="H7" i="9"/>
  <c r="F7" i="9"/>
  <c r="G7" i="9" s="1"/>
  <c r="E7" i="9"/>
  <c r="D7" i="9"/>
  <c r="J7" i="9" s="1"/>
  <c r="H6" i="9"/>
  <c r="E6" i="9"/>
  <c r="D6" i="9"/>
  <c r="J6" i="9" s="1"/>
  <c r="E5" i="9"/>
  <c r="D5" i="9"/>
  <c r="H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K9" i="9" l="1"/>
  <c r="K7" i="9"/>
  <c r="I7" i="9"/>
  <c r="I9" i="9"/>
  <c r="G3" i="9"/>
  <c r="K3" i="9" s="1"/>
  <c r="H4" i="9"/>
  <c r="G8" i="9"/>
  <c r="I8" i="9" s="1"/>
  <c r="H3" i="9"/>
  <c r="J5" i="9"/>
  <c r="G5" i="9"/>
  <c r="I5" i="9" s="1"/>
  <c r="G4" i="9"/>
  <c r="K4" i="9" s="1"/>
  <c r="G6" i="9"/>
  <c r="K6" i="9" s="1"/>
  <c r="I3" i="9" l="1"/>
  <c r="K5" i="9"/>
  <c r="K11" i="9" s="1"/>
  <c r="I6" i="9"/>
  <c r="I4" i="9"/>
  <c r="I11" i="9" s="1"/>
  <c r="K8" i="9"/>
  <c r="J7" i="8"/>
  <c r="J6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8" i="5" l="1"/>
  <c r="N7" i="5"/>
  <c r="N4" i="5"/>
  <c r="N14" i="5"/>
  <c r="N16" i="5"/>
  <c r="N5" i="5"/>
  <c r="N18" i="5"/>
  <c r="N13" i="5"/>
  <c r="N15" i="5"/>
  <c r="N3" i="5"/>
  <c r="N6" i="5"/>
  <c r="N19" i="5"/>
  <c r="N9" i="5"/>
  <c r="N17" i="5"/>
  <c r="N12" i="5"/>
  <c r="N11" i="5"/>
  <c r="S4" i="5"/>
  <c r="Q5" i="5"/>
  <c r="S15" i="5"/>
  <c r="B7" i="8"/>
  <c r="C7" i="8"/>
  <c r="B4" i="8"/>
  <c r="C4" i="8"/>
  <c r="Q13" i="5"/>
  <c r="S12" i="5"/>
  <c r="H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G5" i="8" l="1"/>
  <c r="D3" i="8"/>
  <c r="N2" i="5"/>
  <c r="G7" i="8"/>
  <c r="H7" i="8"/>
  <c r="G3" i="8"/>
  <c r="G6" i="8"/>
  <c r="H6" i="8"/>
  <c r="G4" i="8"/>
  <c r="H4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<sst xmlns="http://schemas.openxmlformats.org/spreadsheetml/2006/main" count="256" uniqueCount="128">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</sst>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22" fontId="0" fillId="0" borderId="0" xfId="0" applyNumberFormat="1"/>
    <xf numFmtId="14" fontId="0" fillId="0" borderId="0" xfId="0" applyNumberFormat="1"/>
    <xf numFmtId="0" fontId="0" fillId="0" borderId="0" xfId="0" applyBorder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77280"/>
        <c:axId val="216072184"/>
      </c:scatterChart>
      <c:valAx>
        <c:axId val="2160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2184"/>
        <c:crosses val="autoZero"/>
        <c:crossBetween val="midCat"/>
      </c:valAx>
      <c:valAx>
        <c:axId val="21607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78456"/>
        <c:axId val="216074536"/>
      </c:scatterChart>
      <c:valAx>
        <c:axId val="21607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4536"/>
        <c:crosses val="autoZero"/>
        <c:crossBetween val="midCat"/>
      </c:valAx>
      <c:valAx>
        <c:axId val="21607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8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42420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XFD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42460.505555555559</v>
      </c>
      <c r="B2" t="s">
        <v>87</v>
      </c>
      <c r="C2">
        <v>64.400000000000006</v>
      </c>
      <c r="D2">
        <v>7.88</v>
      </c>
      <c r="E2">
        <v>0.14000000000000001</v>
      </c>
      <c r="F2">
        <v>372.77</v>
      </c>
    </row>
    <row r="3" spans="1:6" x14ac:dyDescent="0.25">
      <c r="A3" s="15">
        <v>42459.724305555559</v>
      </c>
      <c r="B3" t="s">
        <v>87</v>
      </c>
      <c r="C3">
        <v>67.599999999999994</v>
      </c>
      <c r="D3">
        <v>7.69</v>
      </c>
      <c r="E3">
        <v>0.12</v>
      </c>
      <c r="F3">
        <v>372.82</v>
      </c>
    </row>
    <row r="4" spans="1:6" x14ac:dyDescent="0.25">
      <c r="A4" s="15">
        <v>42460.505555555559</v>
      </c>
      <c r="B4" t="s">
        <v>88</v>
      </c>
      <c r="C4">
        <v>62.2</v>
      </c>
      <c r="D4">
        <v>8.02</v>
      </c>
      <c r="E4">
        <v>0.15</v>
      </c>
      <c r="F4">
        <v>383.4</v>
      </c>
    </row>
    <row r="5" spans="1:6" x14ac:dyDescent="0.25">
      <c r="A5" s="15">
        <v>42459.724305555559</v>
      </c>
      <c r="B5" t="s">
        <v>88</v>
      </c>
      <c r="C5">
        <v>61.9</v>
      </c>
      <c r="D5">
        <v>8.0399999999999991</v>
      </c>
      <c r="E5">
        <v>0.13</v>
      </c>
      <c r="F5">
        <v>383.45</v>
      </c>
    </row>
    <row r="6" spans="1:6" x14ac:dyDescent="0.25">
      <c r="A6" s="15">
        <v>42460.505555555559</v>
      </c>
      <c r="B6" t="s">
        <v>89</v>
      </c>
      <c r="C6">
        <v>63.5</v>
      </c>
      <c r="D6">
        <v>7.94</v>
      </c>
      <c r="E6">
        <v>0.12</v>
      </c>
      <c r="F6">
        <v>394.12</v>
      </c>
    </row>
    <row r="7" spans="1:6" x14ac:dyDescent="0.25">
      <c r="A7" s="15">
        <v>42459.724305555559</v>
      </c>
      <c r="B7" t="s">
        <v>89</v>
      </c>
      <c r="C7">
        <v>65.2</v>
      </c>
      <c r="D7">
        <v>7.83</v>
      </c>
      <c r="E7">
        <v>0.1</v>
      </c>
      <c r="F7">
        <v>394.17</v>
      </c>
    </row>
    <row r="8" spans="1:6" x14ac:dyDescent="0.25">
      <c r="A8" s="15">
        <v>42460.505555555559</v>
      </c>
      <c r="B8" t="s">
        <v>90</v>
      </c>
      <c r="C8">
        <v>78.599999999999994</v>
      </c>
      <c r="D8">
        <v>7.13</v>
      </c>
      <c r="E8">
        <v>0.09</v>
      </c>
      <c r="F8">
        <v>404.75</v>
      </c>
    </row>
    <row r="9" spans="1:6" x14ac:dyDescent="0.25">
      <c r="A9" s="15">
        <v>42459.724305555559</v>
      </c>
      <c r="B9" t="s">
        <v>90</v>
      </c>
      <c r="C9">
        <v>75.2</v>
      </c>
      <c r="D9">
        <v>7.29</v>
      </c>
      <c r="E9">
        <v>0.08</v>
      </c>
      <c r="F9">
        <v>404.8</v>
      </c>
    </row>
    <row r="10" spans="1:6" x14ac:dyDescent="0.25">
      <c r="A10" s="15">
        <v>42460.505555555559</v>
      </c>
      <c r="B10" t="s">
        <v>91</v>
      </c>
      <c r="C10">
        <v>74.900000000000006</v>
      </c>
      <c r="D10">
        <v>7.31</v>
      </c>
      <c r="E10">
        <v>0.1</v>
      </c>
      <c r="F10">
        <v>415.37</v>
      </c>
    </row>
    <row r="11" spans="1:6" x14ac:dyDescent="0.25">
      <c r="A11" s="15">
        <v>42459.724305555559</v>
      </c>
      <c r="B11" t="s">
        <v>91</v>
      </c>
      <c r="C11">
        <v>81.2</v>
      </c>
      <c r="D11">
        <v>7.02</v>
      </c>
      <c r="E11">
        <v>7.0000000000000007E-2</v>
      </c>
      <c r="F11">
        <v>415.42</v>
      </c>
    </row>
    <row r="12" spans="1:6" x14ac:dyDescent="0.25">
      <c r="A12" s="15">
        <v>42460.505555555559</v>
      </c>
      <c r="B12" t="s">
        <v>92</v>
      </c>
      <c r="C12">
        <v>78.3</v>
      </c>
      <c r="D12">
        <v>7.15</v>
      </c>
      <c r="E12">
        <v>0.09</v>
      </c>
      <c r="F12">
        <v>426</v>
      </c>
    </row>
    <row r="13" spans="1:6" x14ac:dyDescent="0.25">
      <c r="A13" s="15">
        <v>42459.724305555559</v>
      </c>
      <c r="B13" t="s">
        <v>92</v>
      </c>
      <c r="C13">
        <v>80.8</v>
      </c>
      <c r="D13">
        <v>7.04</v>
      </c>
      <c r="E13">
        <v>0.08</v>
      </c>
      <c r="F13">
        <v>426.05</v>
      </c>
    </row>
    <row r="14" spans="1:6" x14ac:dyDescent="0.25">
      <c r="A14" s="15">
        <v>42460.505555555559</v>
      </c>
      <c r="B14" t="s">
        <v>93</v>
      </c>
      <c r="C14">
        <v>155.69999999999999</v>
      </c>
      <c r="D14">
        <v>5.07</v>
      </c>
      <c r="E14">
        <v>0.05</v>
      </c>
      <c r="F14">
        <v>436.62</v>
      </c>
    </row>
    <row r="15" spans="1:6" x14ac:dyDescent="0.25">
      <c r="A15" s="15">
        <v>42459.724305555559</v>
      </c>
      <c r="B15" t="s">
        <v>93</v>
      </c>
      <c r="C15">
        <v>147.6</v>
      </c>
      <c r="D15">
        <v>5.21</v>
      </c>
      <c r="E15">
        <v>0.04</v>
      </c>
      <c r="F15">
        <v>436.67</v>
      </c>
    </row>
    <row r="16" spans="1:6" x14ac:dyDescent="0.25">
      <c r="A16" s="15">
        <v>42460.505555555559</v>
      </c>
      <c r="B16" t="s">
        <v>94</v>
      </c>
      <c r="C16">
        <v>138.6</v>
      </c>
      <c r="D16">
        <v>5.37</v>
      </c>
      <c r="E16">
        <v>0.06</v>
      </c>
      <c r="F16">
        <v>447.25</v>
      </c>
    </row>
    <row r="17" spans="1:6" x14ac:dyDescent="0.25">
      <c r="A17" s="15">
        <v>42459.724305555559</v>
      </c>
      <c r="B17" t="s">
        <v>94</v>
      </c>
      <c r="C17">
        <v>140.69999999999999</v>
      </c>
      <c r="D17">
        <v>5.33</v>
      </c>
      <c r="E17">
        <v>0.05</v>
      </c>
      <c r="F17">
        <v>447.3</v>
      </c>
    </row>
    <row r="18" spans="1:6" x14ac:dyDescent="0.25">
      <c r="A18" s="15">
        <v>42460.505555555559</v>
      </c>
      <c r="B18" t="s">
        <v>95</v>
      </c>
      <c r="C18">
        <v>145.9</v>
      </c>
      <c r="D18">
        <v>5.24</v>
      </c>
      <c r="E18">
        <v>0.05</v>
      </c>
      <c r="F18">
        <v>457.87</v>
      </c>
    </row>
    <row r="19" spans="1:6" x14ac:dyDescent="0.25">
      <c r="A19" s="15">
        <v>42459.724305555559</v>
      </c>
      <c r="B19" t="s">
        <v>95</v>
      </c>
      <c r="C19">
        <v>144.9</v>
      </c>
      <c r="D19">
        <v>5.25</v>
      </c>
      <c r="E19">
        <v>0.05</v>
      </c>
      <c r="F19">
        <v>457.92</v>
      </c>
    </row>
    <row r="20" spans="1:6" x14ac:dyDescent="0.25">
      <c r="A20" s="15">
        <v>42460.505555555559</v>
      </c>
      <c r="B20" t="s">
        <v>96</v>
      </c>
      <c r="C20">
        <v>253.1</v>
      </c>
      <c r="D20">
        <v>3.98</v>
      </c>
      <c r="E20">
        <v>0.03</v>
      </c>
      <c r="F20">
        <v>468.51</v>
      </c>
    </row>
    <row r="21" spans="1:6" x14ac:dyDescent="0.25">
      <c r="A21" s="15">
        <v>42459.724305555559</v>
      </c>
      <c r="B21" t="s">
        <v>96</v>
      </c>
      <c r="C21">
        <v>247.7</v>
      </c>
      <c r="D21">
        <v>4.0199999999999996</v>
      </c>
      <c r="E21">
        <v>0.03</v>
      </c>
      <c r="F21">
        <v>468.56</v>
      </c>
    </row>
    <row r="22" spans="1:6" x14ac:dyDescent="0.25">
      <c r="A22" s="15">
        <v>42460.505555555559</v>
      </c>
      <c r="B22" t="s">
        <v>97</v>
      </c>
      <c r="C22">
        <v>277.39999999999998</v>
      </c>
      <c r="D22">
        <v>3.8</v>
      </c>
      <c r="E22">
        <v>0.03</v>
      </c>
      <c r="F22">
        <v>479.14</v>
      </c>
    </row>
    <row r="23" spans="1:6" x14ac:dyDescent="0.25">
      <c r="A23" s="15">
        <v>42459.724305555559</v>
      </c>
      <c r="B23" t="s">
        <v>97</v>
      </c>
      <c r="C23">
        <v>267.60000000000002</v>
      </c>
      <c r="D23">
        <v>3.87</v>
      </c>
      <c r="E23">
        <v>0.03</v>
      </c>
      <c r="F23">
        <v>479.19</v>
      </c>
    </row>
    <row r="24" spans="1:6" x14ac:dyDescent="0.25">
      <c r="A24" s="15">
        <v>42460.505555555559</v>
      </c>
      <c r="B24" t="s">
        <v>98</v>
      </c>
      <c r="C24">
        <v>239.8</v>
      </c>
      <c r="D24">
        <v>4.08</v>
      </c>
      <c r="E24">
        <v>0.04</v>
      </c>
      <c r="F24">
        <v>489.77</v>
      </c>
    </row>
    <row r="25" spans="1:6" x14ac:dyDescent="0.25">
      <c r="A25" s="15">
        <v>42459.724305555559</v>
      </c>
      <c r="B25" t="s">
        <v>98</v>
      </c>
      <c r="C25">
        <v>246.5</v>
      </c>
      <c r="D25">
        <v>4.03</v>
      </c>
      <c r="E25">
        <v>0.03</v>
      </c>
      <c r="F25">
        <v>489.8</v>
      </c>
    </row>
    <row r="26" spans="1:6" x14ac:dyDescent="0.25">
      <c r="A26" s="15">
        <v>42460.505555555559</v>
      </c>
      <c r="B26" t="s">
        <v>99</v>
      </c>
      <c r="C26">
        <v>535.79999999999995</v>
      </c>
      <c r="D26">
        <v>2.73</v>
      </c>
      <c r="E26">
        <v>0.02</v>
      </c>
      <c r="F26">
        <v>500.4</v>
      </c>
    </row>
    <row r="27" spans="1:6" x14ac:dyDescent="0.25">
      <c r="A27" s="15">
        <v>42459.724305555559</v>
      </c>
      <c r="B27" t="s">
        <v>99</v>
      </c>
      <c r="C27">
        <v>537.29999999999995</v>
      </c>
      <c r="D27">
        <v>2.73</v>
      </c>
      <c r="E27">
        <v>0.02</v>
      </c>
      <c r="F27">
        <v>500.45</v>
      </c>
    </row>
    <row r="28" spans="1:6" x14ac:dyDescent="0.25">
      <c r="A28" s="15">
        <v>42460.505555555559</v>
      </c>
      <c r="B28" t="s">
        <v>100</v>
      </c>
      <c r="C28">
        <v>558.79999999999995</v>
      </c>
      <c r="D28">
        <v>2.68</v>
      </c>
      <c r="E28">
        <v>0.01</v>
      </c>
      <c r="F28">
        <v>511.02</v>
      </c>
    </row>
    <row r="29" spans="1:6" x14ac:dyDescent="0.25">
      <c r="A29" s="15">
        <v>42459.724305555559</v>
      </c>
      <c r="B29" t="s">
        <v>100</v>
      </c>
      <c r="C29">
        <v>553.5</v>
      </c>
      <c r="D29">
        <v>2.69</v>
      </c>
      <c r="E29">
        <v>0.02</v>
      </c>
      <c r="F29">
        <v>511.08</v>
      </c>
    </row>
    <row r="30" spans="1:6" x14ac:dyDescent="0.25">
      <c r="A30" s="15">
        <v>42460.505555555559</v>
      </c>
      <c r="B30" t="s">
        <v>101</v>
      </c>
      <c r="C30" s="17">
        <v>541.5</v>
      </c>
      <c r="D30" s="17">
        <v>2.72</v>
      </c>
      <c r="E30" s="17">
        <v>0.02</v>
      </c>
      <c r="F30" s="11">
        <v>521.76</v>
      </c>
    </row>
    <row r="31" spans="1:6" x14ac:dyDescent="0.25">
      <c r="A31" s="15">
        <v>42459.724305555559</v>
      </c>
      <c r="B31" t="s">
        <v>101</v>
      </c>
      <c r="C31">
        <v>541.9</v>
      </c>
      <c r="D31">
        <v>2.72</v>
      </c>
      <c r="E31">
        <v>0.01</v>
      </c>
      <c r="F31">
        <v>521.80999999999995</v>
      </c>
    </row>
    <row r="32" spans="1:6" x14ac:dyDescent="0.25">
      <c r="A32" s="15">
        <v>42460.505555555559</v>
      </c>
      <c r="B32" t="s">
        <v>102</v>
      </c>
      <c r="C32" s="11">
        <v>1109.7</v>
      </c>
      <c r="D32" s="11">
        <v>1.9</v>
      </c>
      <c r="E32" s="11">
        <v>0.01</v>
      </c>
      <c r="F32" s="11">
        <v>532.39</v>
      </c>
    </row>
    <row r="33" spans="1:6" x14ac:dyDescent="0.25">
      <c r="A33" s="15">
        <v>42459.724305555559</v>
      </c>
      <c r="B33" t="s">
        <v>102</v>
      </c>
      <c r="C33">
        <v>1118.2</v>
      </c>
      <c r="D33">
        <v>1.89</v>
      </c>
      <c r="E33">
        <v>0.01</v>
      </c>
      <c r="F33">
        <v>532.41999999999996</v>
      </c>
    </row>
    <row r="34" spans="1:6" s="17" customFormat="1" x14ac:dyDescent="0.25">
      <c r="A34" s="15">
        <v>42460.505555555559</v>
      </c>
      <c r="B34" t="s">
        <v>103</v>
      </c>
      <c r="C34" s="11">
        <v>1169</v>
      </c>
      <c r="D34" s="11">
        <v>1.85</v>
      </c>
      <c r="E34" s="11">
        <v>0.01</v>
      </c>
      <c r="F34" s="11">
        <v>543.01</v>
      </c>
    </row>
    <row r="35" spans="1:6" x14ac:dyDescent="0.25">
      <c r="A35" s="15">
        <v>42459.724305555559</v>
      </c>
      <c r="B35" t="s">
        <v>103</v>
      </c>
      <c r="C35">
        <v>1171.3</v>
      </c>
      <c r="D35">
        <v>1.85</v>
      </c>
      <c r="E35">
        <v>1.4E-2</v>
      </c>
      <c r="F35">
        <v>543.05999999999995</v>
      </c>
    </row>
    <row r="36" spans="1:6" x14ac:dyDescent="0.25">
      <c r="A36" s="15">
        <v>42460.505555555559</v>
      </c>
      <c r="B36" t="s">
        <v>104</v>
      </c>
      <c r="C36" s="11">
        <v>1075.4000000000001</v>
      </c>
      <c r="D36" s="11">
        <v>1.93</v>
      </c>
      <c r="E36" s="11">
        <v>0.01</v>
      </c>
      <c r="F36" s="11">
        <v>553.64</v>
      </c>
    </row>
    <row r="37" spans="1:6" x14ac:dyDescent="0.25">
      <c r="A37" s="15">
        <v>42459.724305555559</v>
      </c>
      <c r="B37" t="s">
        <v>104</v>
      </c>
      <c r="C37">
        <v>1088.4000000000001</v>
      </c>
      <c r="D37">
        <v>1.92</v>
      </c>
      <c r="E37">
        <v>0.01</v>
      </c>
      <c r="F37">
        <v>553.69000000000005</v>
      </c>
    </row>
  </sheetData>
  <autoFilter ref="A1:F1">
    <sortState ref="A2:F37">
      <sortCondition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B35" sqref="B35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7" customWidth="1"/>
    <col min="26" max="16384" width="9.140625" style="17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121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17"/>
      <c r="X12" s="17"/>
    </row>
    <row r="13" spans="1:24" x14ac:dyDescent="0.25">
      <c r="A13" s="17" t="s">
        <v>122</v>
      </c>
      <c r="B13" s="17"/>
      <c r="C13" s="17"/>
      <c r="D13" s="17"/>
      <c r="E13" s="17"/>
      <c r="F13" s="17"/>
      <c r="G13" s="17"/>
      <c r="H13" s="17"/>
      <c r="I13" s="17"/>
      <c r="J13" s="17"/>
      <c r="K13" s="22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2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/>
      <c r="B32"/>
      <c r="C32"/>
      <c r="D32"/>
      <c r="E32"/>
      <c r="F32"/>
      <c r="G32"/>
      <c r="H32"/>
      <c r="I32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/>
      <c r="B33"/>
      <c r="C33"/>
      <c r="D33"/>
      <c r="E33"/>
      <c r="F33"/>
      <c r="G33"/>
      <c r="H33"/>
      <c r="I33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/>
      <c r="B34"/>
      <c r="C34"/>
      <c r="D34"/>
      <c r="E34"/>
      <c r="F34"/>
      <c r="G34"/>
      <c r="H34"/>
      <c r="I3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17" t="s">
        <v>123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25">
      <c r="A56"/>
      <c r="B56"/>
      <c r="C56"/>
      <c r="D56"/>
      <c r="E56"/>
      <c r="F56"/>
      <c r="G56"/>
      <c r="H56"/>
      <c r="I56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x14ac:dyDescent="0.25">
      <c r="A66"/>
      <c r="B66"/>
      <c r="C66"/>
      <c r="D66"/>
      <c r="E66"/>
      <c r="F66"/>
      <c r="G66"/>
      <c r="H66"/>
      <c r="I66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x14ac:dyDescent="0.25">
      <c r="A67"/>
      <c r="B67"/>
      <c r="C67"/>
      <c r="D67"/>
      <c r="E67"/>
      <c r="F67"/>
      <c r="G67"/>
      <c r="H67"/>
      <c r="I6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25">
      <c r="A68"/>
      <c r="B68"/>
      <c r="C68"/>
      <c r="D68"/>
      <c r="E68"/>
      <c r="F68"/>
      <c r="G68"/>
      <c r="H68"/>
      <c r="I68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25">
      <c r="A80"/>
      <c r="B80"/>
      <c r="C80"/>
      <c r="D80"/>
      <c r="E80"/>
      <c r="F80"/>
      <c r="G80"/>
      <c r="H80"/>
      <c r="I80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25">
      <c r="A81"/>
      <c r="B81"/>
      <c r="C81"/>
      <c r="D81"/>
      <c r="E81"/>
      <c r="F81"/>
      <c r="G81"/>
      <c r="H81"/>
      <c r="I81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25">
      <c r="A82"/>
      <c r="B82"/>
      <c r="C82"/>
      <c r="D82"/>
      <c r="E82"/>
      <c r="F82"/>
      <c r="G82"/>
      <c r="H82"/>
      <c r="I82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x14ac:dyDescent="0.25">
      <c r="A83"/>
      <c r="B83"/>
      <c r="C83"/>
      <c r="D83"/>
      <c r="E83"/>
      <c r="F83"/>
      <c r="G83"/>
      <c r="H83"/>
      <c r="I83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x14ac:dyDescent="0.25">
      <c r="A84"/>
      <c r="B84"/>
      <c r="C84"/>
      <c r="D84"/>
      <c r="E84"/>
      <c r="F84"/>
      <c r="G84"/>
      <c r="H84"/>
      <c r="I84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x14ac:dyDescent="0.25">
      <c r="A85"/>
      <c r="B85"/>
      <c r="C85"/>
      <c r="D85"/>
      <c r="E85"/>
      <c r="F85"/>
      <c r="G85"/>
      <c r="H85"/>
      <c r="I85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x14ac:dyDescent="0.25">
      <c r="A86"/>
      <c r="B86"/>
      <c r="C86"/>
      <c r="D86"/>
      <c r="E86"/>
      <c r="F86"/>
      <c r="G86"/>
      <c r="H86"/>
      <c r="I86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x14ac:dyDescent="0.25">
      <c r="A87"/>
      <c r="B87"/>
      <c r="C87"/>
      <c r="D87"/>
      <c r="E87"/>
      <c r="F87"/>
      <c r="G87"/>
      <c r="H87"/>
      <c r="I8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x14ac:dyDescent="0.25">
      <c r="A88"/>
      <c r="B88"/>
      <c r="C88"/>
      <c r="D88"/>
      <c r="E88"/>
      <c r="F88"/>
      <c r="G88"/>
      <c r="H88"/>
      <c r="I88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x14ac:dyDescent="0.25">
      <c r="A89"/>
      <c r="B89"/>
      <c r="C89"/>
      <c r="D89"/>
      <c r="E89"/>
      <c r="F89"/>
      <c r="G89"/>
      <c r="H89"/>
      <c r="I89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25">
      <c r="A90"/>
      <c r="B90"/>
      <c r="C90"/>
      <c r="D90"/>
      <c r="E90"/>
      <c r="F90"/>
      <c r="G90"/>
      <c r="H90"/>
      <c r="I90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x14ac:dyDescent="0.25">
      <c r="A91"/>
      <c r="B91"/>
      <c r="C91"/>
      <c r="D91"/>
      <c r="E91"/>
      <c r="F91"/>
      <c r="G91"/>
      <c r="H91"/>
      <c r="I91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x14ac:dyDescent="0.25">
      <c r="A92"/>
      <c r="B92"/>
      <c r="C92"/>
      <c r="D92"/>
      <c r="E92"/>
      <c r="F92"/>
      <c r="G92"/>
      <c r="H92"/>
      <c r="I92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A93"/>
      <c r="B93"/>
      <c r="C93"/>
      <c r="D93"/>
      <c r="E93"/>
      <c r="F93"/>
      <c r="G93"/>
      <c r="H93"/>
      <c r="I93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x14ac:dyDescent="0.25">
      <c r="A94"/>
      <c r="B94"/>
      <c r="C94"/>
      <c r="D94"/>
      <c r="E94"/>
      <c r="F94"/>
      <c r="G94"/>
      <c r="H94"/>
      <c r="I94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x14ac:dyDescent="0.25">
      <c r="A95"/>
      <c r="B95"/>
      <c r="C95"/>
      <c r="D95"/>
      <c r="E95"/>
      <c r="F95"/>
      <c r="G95"/>
      <c r="H95"/>
      <c r="I95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25">
      <c r="A96"/>
      <c r="B96"/>
      <c r="C96"/>
      <c r="D96"/>
      <c r="E96"/>
      <c r="F96"/>
      <c r="G96"/>
      <c r="H96"/>
      <c r="I96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5">
      <c r="A97"/>
      <c r="B97"/>
      <c r="C97"/>
      <c r="D97"/>
      <c r="E97"/>
      <c r="F97"/>
      <c r="G97"/>
      <c r="H97"/>
      <c r="I9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25">
      <c r="A98"/>
      <c r="B98"/>
      <c r="C98"/>
      <c r="D98"/>
      <c r="E98"/>
      <c r="F98"/>
      <c r="G98"/>
      <c r="H98"/>
      <c r="I98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25">
      <c r="A99"/>
      <c r="B99"/>
      <c r="C99"/>
      <c r="D99"/>
      <c r="E99"/>
      <c r="F99"/>
      <c r="G99"/>
      <c r="H99"/>
      <c r="I99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x14ac:dyDescent="0.25">
      <c r="A100"/>
      <c r="B100"/>
      <c r="C100"/>
      <c r="D100"/>
      <c r="E100"/>
      <c r="F100"/>
      <c r="G100"/>
      <c r="H100"/>
      <c r="I100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x14ac:dyDescent="0.25">
      <c r="A101"/>
      <c r="B101"/>
      <c r="C101"/>
      <c r="D101"/>
      <c r="E101"/>
      <c r="F101"/>
      <c r="G101"/>
      <c r="H101"/>
      <c r="I101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x14ac:dyDescent="0.25">
      <c r="A102"/>
      <c r="B102"/>
      <c r="C102"/>
      <c r="D102"/>
      <c r="E102"/>
      <c r="F102"/>
      <c r="G102"/>
      <c r="H102"/>
      <c r="I102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x14ac:dyDescent="0.25">
      <c r="A103"/>
      <c r="B103"/>
      <c r="C103"/>
      <c r="D103"/>
      <c r="E103"/>
      <c r="F103"/>
      <c r="G103"/>
      <c r="H103"/>
      <c r="I103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x14ac:dyDescent="0.25">
      <c r="A104"/>
      <c r="B104"/>
      <c r="C104"/>
      <c r="D104"/>
      <c r="E104"/>
      <c r="F104"/>
      <c r="G104"/>
      <c r="H104"/>
      <c r="I104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x14ac:dyDescent="0.25">
      <c r="A105"/>
      <c r="B105"/>
      <c r="C105"/>
      <c r="D105"/>
      <c r="E105"/>
      <c r="F105"/>
      <c r="G105"/>
      <c r="H105"/>
      <c r="I105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x14ac:dyDescent="0.25">
      <c r="A106"/>
      <c r="B106"/>
      <c r="C106"/>
      <c r="D106"/>
      <c r="E106"/>
      <c r="F106"/>
      <c r="G106"/>
      <c r="H106"/>
      <c r="I106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x14ac:dyDescent="0.25">
      <c r="A107"/>
      <c r="B107"/>
      <c r="C107"/>
      <c r="D107"/>
      <c r="E107"/>
      <c r="F107"/>
      <c r="G107"/>
      <c r="H107"/>
      <c r="I10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x14ac:dyDescent="0.25">
      <c r="A108"/>
      <c r="B108"/>
      <c r="C108"/>
      <c r="D108"/>
      <c r="E108"/>
      <c r="F108"/>
      <c r="G108"/>
      <c r="H108"/>
      <c r="I108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x14ac:dyDescent="0.25">
      <c r="A109"/>
      <c r="B109"/>
      <c r="C109"/>
      <c r="D109"/>
      <c r="E109"/>
      <c r="F109"/>
      <c r="G109"/>
      <c r="H109"/>
      <c r="I109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x14ac:dyDescent="0.25">
      <c r="A110"/>
      <c r="B110"/>
      <c r="C110"/>
      <c r="D110"/>
      <c r="E110"/>
      <c r="F110"/>
      <c r="G110"/>
      <c r="H110"/>
      <c r="I110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x14ac:dyDescent="0.25">
      <c r="A111"/>
      <c r="B111"/>
      <c r="C111"/>
      <c r="D111"/>
      <c r="E111"/>
      <c r="F111"/>
      <c r="G111"/>
      <c r="H111"/>
      <c r="I111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8" sqref="G27:G28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4" t="s">
        <v>86</v>
      </c>
      <c r="C2">
        <v>1.1000000000000001</v>
      </c>
      <c r="D2">
        <v>8.5635000000000003E-2</v>
      </c>
      <c r="E2" s="1" t="s">
        <v>46</v>
      </c>
      <c r="F2" s="1">
        <f>C2*'Calibration Data'!$B$31+'Calibration Data'!$B$30</f>
        <v>0.13550425208071831</v>
      </c>
      <c r="G2" s="1">
        <f>'Calibration Data'!$B$20</f>
        <v>0.15745067498955981</v>
      </c>
    </row>
    <row r="3" spans="1:7" x14ac:dyDescent="0.25">
      <c r="A3" t="s">
        <v>88</v>
      </c>
      <c r="B3" s="14" t="s">
        <v>86</v>
      </c>
      <c r="C3">
        <v>1.03416666666667</v>
      </c>
      <c r="D3">
        <v>8.3043583333333296E-2</v>
      </c>
      <c r="E3" s="1" t="s">
        <v>46</v>
      </c>
      <c r="F3" s="1">
        <f>C3*'Calibration Data'!$B$31+'Calibration Data'!$B$30</f>
        <v>0.12502400232318037</v>
      </c>
      <c r="G3" s="1">
        <f>'Calibration Data'!$B$20</f>
        <v>0.15745067498955981</v>
      </c>
    </row>
    <row r="4" spans="1:7" x14ac:dyDescent="0.25">
      <c r="A4" t="s">
        <v>89</v>
      </c>
      <c r="B4" s="14" t="s">
        <v>86</v>
      </c>
      <c r="C4">
        <v>1.0725</v>
      </c>
      <c r="D4">
        <v>8.4566625000000006E-2</v>
      </c>
      <c r="E4" s="1" t="s">
        <v>46</v>
      </c>
      <c r="F4" s="1">
        <f>C4*'Calibration Data'!$B$31+'Calibration Data'!$B$30</f>
        <v>0.1311264262326326</v>
      </c>
      <c r="G4" s="1">
        <f>'Calibration Data'!$B$20</f>
        <v>0.15745067498955981</v>
      </c>
    </row>
    <row r="5" spans="1:7" x14ac:dyDescent="0.25">
      <c r="A5" t="s">
        <v>90</v>
      </c>
      <c r="B5" s="14" t="s">
        <v>86</v>
      </c>
      <c r="C5">
        <v>1.2816666666666701</v>
      </c>
      <c r="D5">
        <v>9.2408166666666694E-2</v>
      </c>
      <c r="E5" s="1" t="s">
        <v>46</v>
      </c>
      <c r="F5" s="1">
        <f>C5*'Calibration Data'!$B$31+'Calibration Data'!$B$30</f>
        <v>0.16442443495595152</v>
      </c>
      <c r="G5" s="1">
        <f>'Calibration Data'!$B$20</f>
        <v>0.15745067498955981</v>
      </c>
    </row>
    <row r="6" spans="1:7" x14ac:dyDescent="0.25">
      <c r="A6" t="s">
        <v>91</v>
      </c>
      <c r="B6" s="14" t="s">
        <v>86</v>
      </c>
      <c r="C6">
        <v>1.30083333333333</v>
      </c>
      <c r="D6">
        <v>9.3204708333333303E-2</v>
      </c>
      <c r="E6" s="1" t="s">
        <v>46</v>
      </c>
      <c r="F6" s="1">
        <f>C6*'Calibration Data'!$B$31+'Calibration Data'!$B$30</f>
        <v>0.16747564691067685</v>
      </c>
      <c r="G6" s="1">
        <f>'Calibration Data'!$B$20</f>
        <v>0.15745067498955981</v>
      </c>
    </row>
    <row r="7" spans="1:7" x14ac:dyDescent="0.25">
      <c r="A7" t="s">
        <v>92</v>
      </c>
      <c r="B7" s="14" t="s">
        <v>86</v>
      </c>
      <c r="C7">
        <v>1.3258333333333301</v>
      </c>
      <c r="D7">
        <v>9.4067874999999995E-2</v>
      </c>
      <c r="E7" s="1" t="s">
        <v>46</v>
      </c>
      <c r="F7" s="1">
        <f>C7*'Calibration Data'!$B$31+'Calibration Data'!$B$30</f>
        <v>0.17145548859075477</v>
      </c>
      <c r="G7" s="1">
        <f>'Calibration Data'!$B$20</f>
        <v>0.15745067498955981</v>
      </c>
    </row>
    <row r="8" spans="1:7" ht="15.75" customHeight="1" x14ac:dyDescent="0.25">
      <c r="A8" t="s">
        <v>93</v>
      </c>
      <c r="B8" s="14" t="s">
        <v>86</v>
      </c>
      <c r="C8">
        <v>2.5274999999999999</v>
      </c>
      <c r="D8">
        <v>0.12991349999999999</v>
      </c>
      <c r="E8" s="1" t="s">
        <v>46</v>
      </c>
      <c r="F8" s="1">
        <f>C8*'Calibration Data'!$B$31+'Calibration Data'!$B$30</f>
        <v>0.36275321201316607</v>
      </c>
      <c r="G8" s="1">
        <f>'Calibration Data'!$B$20</f>
        <v>0.15745067498955981</v>
      </c>
    </row>
    <row r="9" spans="1:7" x14ac:dyDescent="0.25">
      <c r="A9" t="s">
        <v>94</v>
      </c>
      <c r="B9" s="14" t="s">
        <v>86</v>
      </c>
      <c r="C9">
        <v>2.3275000000000001</v>
      </c>
      <c r="D9">
        <v>0.12452125</v>
      </c>
      <c r="E9" s="1" t="s">
        <v>46</v>
      </c>
      <c r="F9" s="1">
        <f>C9*'Calibration Data'!$B$31+'Calibration Data'!$B$30</f>
        <v>0.33091447857254297</v>
      </c>
      <c r="G9" s="1">
        <f>'Calibration Data'!$B$20</f>
        <v>0.15745067498955981</v>
      </c>
    </row>
    <row r="10" spans="1:7" x14ac:dyDescent="0.25">
      <c r="A10" t="s">
        <v>95</v>
      </c>
      <c r="B10" s="14" t="s">
        <v>86</v>
      </c>
      <c r="C10">
        <v>2.4233333333333298</v>
      </c>
      <c r="D10">
        <v>0.127103833333333</v>
      </c>
      <c r="E10" s="1" t="s">
        <v>46</v>
      </c>
      <c r="F10" s="1">
        <f>C10*'Calibration Data'!$B$31+'Calibration Data'!$B$30</f>
        <v>0.34617053834617434</v>
      </c>
      <c r="G10" s="1">
        <f>'Calibration Data'!$B$20</f>
        <v>0.15745067498955981</v>
      </c>
    </row>
    <row r="11" spans="1:7" x14ac:dyDescent="0.25">
      <c r="A11" t="s">
        <v>96</v>
      </c>
      <c r="B11" s="14" t="s">
        <v>86</v>
      </c>
      <c r="C11">
        <v>4.1733333333333302</v>
      </c>
      <c r="D11">
        <v>0.16693333333333299</v>
      </c>
      <c r="E11" s="1" t="s">
        <v>46</v>
      </c>
      <c r="F11" s="1">
        <f>C11*'Calibration Data'!$B$31+'Calibration Data'!$B$30</f>
        <v>0.62475945595162707</v>
      </c>
      <c r="G11" s="1">
        <f>'Calibration Data'!$B$20</f>
        <v>0.15745067498955981</v>
      </c>
    </row>
    <row r="12" spans="1:7" x14ac:dyDescent="0.25">
      <c r="A12" t="s">
        <v>97</v>
      </c>
      <c r="B12" s="14" t="s">
        <v>86</v>
      </c>
      <c r="C12">
        <v>4.5416666666666696</v>
      </c>
      <c r="D12">
        <v>0.17417291666666701</v>
      </c>
      <c r="E12" s="1" t="s">
        <v>46</v>
      </c>
      <c r="F12" s="1">
        <f>C12*'Calibration Data'!$B$31+'Calibration Data'!$B$30</f>
        <v>0.68339579003810902</v>
      </c>
      <c r="G12" s="1">
        <f>'Calibration Data'!$B$20</f>
        <v>0.15745067498955981</v>
      </c>
    </row>
    <row r="13" spans="1:7" x14ac:dyDescent="0.25">
      <c r="A13" t="s">
        <v>98</v>
      </c>
      <c r="B13" s="14" t="s">
        <v>86</v>
      </c>
      <c r="C13">
        <v>4.0525000000000002</v>
      </c>
      <c r="D13">
        <v>0.16432887500000001</v>
      </c>
      <c r="E13" s="1" t="s">
        <v>46</v>
      </c>
      <c r="F13" s="1">
        <f>C13*'Calibration Data'!$B$31+'Calibration Data'!$B$30</f>
        <v>0.60552355449791773</v>
      </c>
      <c r="G13" s="1">
        <f>'Calibration Data'!$B$20</f>
        <v>0.15745067498955981</v>
      </c>
    </row>
    <row r="14" spans="1:7" x14ac:dyDescent="0.25">
      <c r="A14" t="s">
        <v>99</v>
      </c>
      <c r="B14" s="14" t="s">
        <v>86</v>
      </c>
      <c r="C14">
        <v>8.9425000000000008</v>
      </c>
      <c r="D14">
        <v>0.24413024999999999</v>
      </c>
      <c r="E14" s="1" t="s">
        <v>46</v>
      </c>
      <c r="F14" s="1">
        <f>C14*'Calibration Data'!$B$31+'Calibration Data'!$B$30</f>
        <v>1.3839805871211541</v>
      </c>
      <c r="G14" s="1">
        <f>'Calibration Data'!$B$20</f>
        <v>0.15745067498955981</v>
      </c>
    </row>
    <row r="15" spans="1:7" x14ac:dyDescent="0.25">
      <c r="A15" t="s">
        <v>100</v>
      </c>
      <c r="B15" s="14" t="s">
        <v>86</v>
      </c>
      <c r="C15">
        <v>9.2691666666666706</v>
      </c>
      <c r="D15">
        <v>0.248877125</v>
      </c>
      <c r="E15" s="1" t="s">
        <v>46</v>
      </c>
      <c r="F15" s="1">
        <f>C15*'Calibration Data'!$B$31+'Calibration Data'!$B$30</f>
        <v>1.4359838517408392</v>
      </c>
      <c r="G15" s="1">
        <f>'Calibration Data'!$B$20</f>
        <v>0.15745067498955981</v>
      </c>
    </row>
    <row r="16" spans="1:7" x14ac:dyDescent="0.25">
      <c r="A16" t="s">
        <v>101</v>
      </c>
      <c r="B16" s="14" t="s">
        <v>86</v>
      </c>
      <c r="C16">
        <v>9.0283333333333307</v>
      </c>
      <c r="D16">
        <v>0.24557066666666699</v>
      </c>
      <c r="E16" s="1" t="s">
        <v>46</v>
      </c>
      <c r="F16" s="1">
        <f>C16*'Calibration Data'!$B$31+'Calibration Data'!$B$30</f>
        <v>1.3976447102227545</v>
      </c>
      <c r="G16" s="1">
        <f>'Calibration Data'!$B$20</f>
        <v>0.15745067498955981</v>
      </c>
    </row>
    <row r="17" spans="1:7" x14ac:dyDescent="0.25">
      <c r="A17" t="s">
        <v>102</v>
      </c>
      <c r="B17" s="14" t="s">
        <v>86</v>
      </c>
      <c r="C17">
        <v>18.565833333333298</v>
      </c>
      <c r="D17">
        <v>0.35182254166666699</v>
      </c>
      <c r="E17" s="1" t="s">
        <v>46</v>
      </c>
      <c r="F17" s="1">
        <f>C17*'Calibration Data'!$B$31+'Calibration Data'!$B$30</f>
        <v>2.9159543111724662</v>
      </c>
      <c r="G17" s="1">
        <f>'Calibration Data'!$B$20</f>
        <v>0.15745067498955981</v>
      </c>
    </row>
    <row r="18" spans="1:7" x14ac:dyDescent="0.25">
      <c r="A18" t="s">
        <v>103</v>
      </c>
      <c r="B18" s="14" t="s">
        <v>86</v>
      </c>
      <c r="C18">
        <v>19.502500000000001</v>
      </c>
      <c r="D18">
        <v>0.36079624999999999</v>
      </c>
      <c r="E18" s="1" t="s">
        <v>46</v>
      </c>
      <c r="F18" s="1">
        <f>C18*'Calibration Data'!$B$31+'Calibration Data'!$B$30</f>
        <v>3.0650657127860574</v>
      </c>
      <c r="G18" s="1">
        <f>'Calibration Data'!$B$20</f>
        <v>0.15745067498955981</v>
      </c>
    </row>
    <row r="19" spans="1:7" x14ac:dyDescent="0.25">
      <c r="A19" t="s">
        <v>104</v>
      </c>
      <c r="B19" s="14" t="s">
        <v>86</v>
      </c>
      <c r="C19">
        <v>18.031666666666698</v>
      </c>
      <c r="D19">
        <v>0.34710958333333303</v>
      </c>
      <c r="E19" s="1" t="s">
        <v>46</v>
      </c>
      <c r="F19" s="1">
        <f>C19*'Calibration Data'!$B$31+'Calibration Data'!$B$30</f>
        <v>2.8309183606081461</v>
      </c>
      <c r="G19" s="1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109</v>
      </c>
    </row>
    <row r="2" spans="1:19" x14ac:dyDescent="0.25">
      <c r="A2" t="s">
        <v>87</v>
      </c>
      <c r="B2">
        <v>0</v>
      </c>
      <c r="C2">
        <v>0</v>
      </c>
      <c r="D2" s="1">
        <v>5</v>
      </c>
      <c r="E2">
        <v>3.0899999999999997E-2</v>
      </c>
      <c r="F2" s="1">
        <v>0.1</v>
      </c>
      <c r="G2" s="1">
        <v>100</v>
      </c>
      <c r="H2" s="1">
        <v>5</v>
      </c>
      <c r="I2" s="1">
        <f>'Count-&gt;Actual Activity'!F2</f>
        <v>0.13550425208071831</v>
      </c>
      <c r="J2" s="1">
        <f>'Count-&gt;Actual Activity'!G2</f>
        <v>0.15745067498955981</v>
      </c>
      <c r="K2" s="1">
        <v>5</v>
      </c>
      <c r="L2" s="1">
        <v>0.01</v>
      </c>
      <c r="M2">
        <f t="shared" ref="M2:M19" si="0">I2/K2</f>
        <v>2.7100850416143664E-2</v>
      </c>
      <c r="N2">
        <f t="shared" ref="N2:N19" si="1">SQRT((L2/K2)^2+(J2/I2)^2)*M2</f>
        <v>3.1490181644618892E-2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-87.705017527973027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5</v>
      </c>
      <c r="E3">
        <v>2.9700000000000001E-2</v>
      </c>
      <c r="F3" s="1">
        <v>0.1</v>
      </c>
      <c r="G3" s="1">
        <v>100</v>
      </c>
      <c r="H3" s="1">
        <v>5</v>
      </c>
      <c r="I3" s="1">
        <f>'Count-&gt;Actual Activity'!F3</f>
        <v>0.12502400232318037</v>
      </c>
      <c r="J3" s="1">
        <f>'Count-&gt;Actual Activity'!G3</f>
        <v>0.15745067498955981</v>
      </c>
      <c r="K3" s="1">
        <v>5</v>
      </c>
      <c r="L3" s="1">
        <v>0.01</v>
      </c>
      <c r="M3">
        <f t="shared" si="0"/>
        <v>2.5004800464636073E-2</v>
      </c>
      <c r="N3">
        <f t="shared" si="1"/>
        <v>3.149017470810387E-2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-84.191247355677007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5.04</v>
      </c>
      <c r="E4">
        <v>3.0600000000000002E-2</v>
      </c>
      <c r="F4" s="1">
        <v>0.1</v>
      </c>
      <c r="G4" s="1">
        <v>100</v>
      </c>
      <c r="H4" s="1">
        <v>5</v>
      </c>
      <c r="I4" s="1">
        <f>'Count-&gt;Actual Activity'!F4</f>
        <v>0.1311264262326326</v>
      </c>
      <c r="J4" s="1">
        <f>'Count-&gt;Actual Activity'!G4</f>
        <v>0.15745067498955981</v>
      </c>
      <c r="K4" s="1">
        <v>5</v>
      </c>
      <c r="L4" s="1">
        <v>0.01</v>
      </c>
      <c r="M4">
        <f t="shared" si="0"/>
        <v>2.6225285246526519E-2</v>
      </c>
      <c r="N4">
        <f t="shared" si="1"/>
        <v>3.1490178679217821E-2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-85.703546557276198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4.99</v>
      </c>
      <c r="E5">
        <v>2.98E-2</v>
      </c>
      <c r="F5" s="1">
        <v>0.1</v>
      </c>
      <c r="G5" s="1">
        <v>100</v>
      </c>
      <c r="H5" s="1">
        <v>5</v>
      </c>
      <c r="I5" s="1">
        <f>'Count-&gt;Actual Activity'!F5</f>
        <v>0.16442443495595152</v>
      </c>
      <c r="J5" s="1">
        <f>'Count-&gt;Actual Activity'!G5</f>
        <v>0.15745067498955981</v>
      </c>
      <c r="K5" s="1">
        <v>5</v>
      </c>
      <c r="L5" s="1">
        <v>0.01</v>
      </c>
      <c r="M5">
        <f t="shared" si="0"/>
        <v>3.2884886991190306E-2</v>
      </c>
      <c r="N5">
        <f t="shared" si="1"/>
        <v>3.1490203680666934E-2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139.76312119536234</v>
      </c>
      <c r="S5">
        <f t="shared" si="3"/>
        <v>0.5587952356510284</v>
      </c>
    </row>
    <row r="6" spans="1:19" x14ac:dyDescent="0.25">
      <c r="A6" t="s">
        <v>91</v>
      </c>
      <c r="B6">
        <v>1.5800000000000002E-2</v>
      </c>
      <c r="C6">
        <v>1E-4</v>
      </c>
      <c r="D6" s="1">
        <v>5</v>
      </c>
      <c r="E6">
        <v>2.98E-2</v>
      </c>
      <c r="F6" s="1">
        <v>0.1</v>
      </c>
      <c r="G6" s="1">
        <v>100</v>
      </c>
      <c r="H6" s="1">
        <v>5</v>
      </c>
      <c r="I6" s="1">
        <f>'Count-&gt;Actual Activity'!F6</f>
        <v>0.16747564691067685</v>
      </c>
      <c r="J6" s="1">
        <f>'Count-&gt;Actual Activity'!G6</f>
        <v>0.15745067498955981</v>
      </c>
      <c r="K6" s="1">
        <v>5</v>
      </c>
      <c r="L6" s="1">
        <v>0.01</v>
      </c>
      <c r="M6">
        <f t="shared" si="0"/>
        <v>3.349512938213537E-2</v>
      </c>
      <c r="N6">
        <f t="shared" si="1"/>
        <v>3.1490206253397088E-2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137.71532793715741</v>
      </c>
      <c r="S6">
        <f t="shared" si="3"/>
        <v>0.55060783180302986</v>
      </c>
    </row>
    <row r="7" spans="1:19" x14ac:dyDescent="0.25">
      <c r="A7" t="s">
        <v>92</v>
      </c>
      <c r="B7">
        <v>1.5800000000000002E-2</v>
      </c>
      <c r="C7">
        <v>1E-4</v>
      </c>
      <c r="D7" s="1">
        <v>5</v>
      </c>
      <c r="E7">
        <v>3.0600000000000002E-2</v>
      </c>
      <c r="F7" s="1">
        <v>0.1</v>
      </c>
      <c r="G7" s="1">
        <v>100</v>
      </c>
      <c r="H7" s="1">
        <v>5</v>
      </c>
      <c r="I7" s="1">
        <f>'Count-&gt;Actual Activity'!F7</f>
        <v>0.17145548859075477</v>
      </c>
      <c r="J7" s="1">
        <f>'Count-&gt;Actual Activity'!G7</f>
        <v>0.15745067498955981</v>
      </c>
      <c r="K7" s="1">
        <v>5</v>
      </c>
      <c r="L7" s="1">
        <v>0.01</v>
      </c>
      <c r="M7">
        <f t="shared" si="0"/>
        <v>3.4291097718150955E-2</v>
      </c>
      <c r="N7">
        <f t="shared" si="1"/>
        <v>3.1490209680220468E-2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131.51372349430497</v>
      </c>
      <c r="S7">
        <f t="shared" si="3"/>
        <v>0.53992860939259302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5</v>
      </c>
      <c r="E8">
        <v>2.98E-2</v>
      </c>
      <c r="F8" s="1">
        <v>0.1</v>
      </c>
      <c r="G8" s="1">
        <v>100</v>
      </c>
      <c r="H8" s="1">
        <v>5</v>
      </c>
      <c r="I8" s="1">
        <f>'Count-&gt;Actual Activity'!F8</f>
        <v>0.36275321201316607</v>
      </c>
      <c r="J8" s="1">
        <f>'Count-&gt;Actual Activity'!G8</f>
        <v>0.15745067498955981</v>
      </c>
      <c r="K8" s="1">
        <v>5</v>
      </c>
      <c r="L8" s="1">
        <v>0.01</v>
      </c>
      <c r="M8">
        <f t="shared" si="0"/>
        <v>7.2550642402633217E-2</v>
      </c>
      <c r="N8">
        <f t="shared" si="1"/>
        <v>3.1490469297385394E-2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1010.2829370795027</v>
      </c>
      <c r="S8">
        <f t="shared" si="3"/>
        <v>0.80581440620440392</v>
      </c>
    </row>
    <row r="9" spans="1:19" x14ac:dyDescent="0.25">
      <c r="A9" t="s">
        <v>94</v>
      </c>
      <c r="B9">
        <v>7.9200000000000007E-2</v>
      </c>
      <c r="C9">
        <v>1E-4</v>
      </c>
      <c r="D9" s="1">
        <v>5</v>
      </c>
      <c r="E9">
        <v>3.0100000000000002E-2</v>
      </c>
      <c r="F9" s="1">
        <v>0.1</v>
      </c>
      <c r="G9" s="1">
        <v>100</v>
      </c>
      <c r="H9" s="1">
        <v>5</v>
      </c>
      <c r="I9" s="1">
        <f>'Count-&gt;Actual Activity'!F9</f>
        <v>0.33091447857254297</v>
      </c>
      <c r="J9" s="1">
        <f>'Count-&gt;Actual Activity'!G9</f>
        <v>0.15745067498955981</v>
      </c>
      <c r="K9" s="1">
        <v>5</v>
      </c>
      <c r="L9" s="1">
        <v>0.01</v>
      </c>
      <c r="M9">
        <f t="shared" si="0"/>
        <v>6.6182895714508597E-2</v>
      </c>
      <c r="N9">
        <f t="shared" si="1"/>
        <v>3.1490413190199018E-2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1021.3689765375962</v>
      </c>
      <c r="S9">
        <f t="shared" si="3"/>
        <v>0.82285801368772704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4.99</v>
      </c>
      <c r="E10">
        <v>3.0100000000000002E-2</v>
      </c>
      <c r="F10" s="1">
        <v>0.1</v>
      </c>
      <c r="G10" s="1">
        <v>100</v>
      </c>
      <c r="H10" s="1">
        <v>5</v>
      </c>
      <c r="I10" s="1">
        <f>'Count-&gt;Actual Activity'!F10</f>
        <v>0.34617053834617434</v>
      </c>
      <c r="J10" s="1">
        <f>'Count-&gt;Actual Activity'!G10</f>
        <v>0.15745067498955981</v>
      </c>
      <c r="K10" s="1">
        <v>5</v>
      </c>
      <c r="L10" s="1">
        <v>0.01</v>
      </c>
      <c r="M10">
        <f t="shared" si="0"/>
        <v>6.9234107669234865E-2</v>
      </c>
      <c r="N10">
        <f t="shared" si="1"/>
        <v>3.1490439432205114E-2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1011.2320597444856</v>
      </c>
      <c r="S10">
        <f t="shared" si="3"/>
        <v>0.81469128510196842</v>
      </c>
    </row>
    <row r="11" spans="1:19" x14ac:dyDescent="0.25">
      <c r="A11" t="s">
        <v>96</v>
      </c>
      <c r="B11">
        <v>0.158</v>
      </c>
      <c r="C11">
        <v>1E-3</v>
      </c>
      <c r="D11" s="1">
        <v>5.0199999999999996</v>
      </c>
      <c r="E11">
        <v>2.98E-2</v>
      </c>
      <c r="F11" s="1">
        <v>0.1</v>
      </c>
      <c r="G11" s="1">
        <v>100</v>
      </c>
      <c r="H11" s="1">
        <v>5</v>
      </c>
      <c r="I11" s="1">
        <f>'Count-&gt;Actual Activity'!F11</f>
        <v>0.62475945595162707</v>
      </c>
      <c r="J11" s="1">
        <f>'Count-&gt;Actual Activity'!G11</f>
        <v>0.15745067498955981</v>
      </c>
      <c r="K11" s="1">
        <v>5</v>
      </c>
      <c r="L11" s="1">
        <v>0.01</v>
      </c>
      <c r="M11">
        <f t="shared" si="0"/>
        <v>0.12495189119032542</v>
      </c>
      <c r="N11">
        <f t="shared" si="1"/>
        <v>3.1491126592854184E-2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2081.8492613548901</v>
      </c>
      <c r="S11">
        <f t="shared" si="3"/>
        <v>0.83235651768438568</v>
      </c>
    </row>
    <row r="12" spans="1:19" x14ac:dyDescent="0.25">
      <c r="A12" t="s">
        <v>97</v>
      </c>
      <c r="B12">
        <v>0.158</v>
      </c>
      <c r="C12">
        <v>1E-3</v>
      </c>
      <c r="D12" s="1">
        <v>5.01</v>
      </c>
      <c r="E12">
        <v>2.9600000000000001E-2</v>
      </c>
      <c r="F12" s="1">
        <v>0.1</v>
      </c>
      <c r="G12" s="1">
        <v>100</v>
      </c>
      <c r="H12" s="1">
        <v>5</v>
      </c>
      <c r="I12" s="1">
        <f>'Count-&gt;Actual Activity'!F12</f>
        <v>0.68339579003810902</v>
      </c>
      <c r="J12" s="1">
        <f>'Count-&gt;Actual Activity'!G12</f>
        <v>0.15745067498955981</v>
      </c>
      <c r="K12" s="1">
        <v>5</v>
      </c>
      <c r="L12" s="1">
        <v>0.01</v>
      </c>
      <c r="M12">
        <f t="shared" si="0"/>
        <v>0.13667915800762181</v>
      </c>
      <c r="N12">
        <f t="shared" si="1"/>
        <v>3.1491321454579425E-2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2056.2966657650709</v>
      </c>
      <c r="S12">
        <f t="shared" si="3"/>
        <v>0.81662246333300881</v>
      </c>
    </row>
    <row r="13" spans="1:19" x14ac:dyDescent="0.25">
      <c r="A13" t="s">
        <v>98</v>
      </c>
      <c r="B13">
        <v>0.158</v>
      </c>
      <c r="C13">
        <v>1E-3</v>
      </c>
      <c r="D13" s="1">
        <v>5</v>
      </c>
      <c r="E13">
        <v>0.03</v>
      </c>
      <c r="F13" s="1">
        <v>0.1</v>
      </c>
      <c r="G13" s="1">
        <v>100</v>
      </c>
      <c r="H13" s="1">
        <v>5</v>
      </c>
      <c r="I13" s="1">
        <f>'Count-&gt;Actual Activity'!F13</f>
        <v>0.60552355449791773</v>
      </c>
      <c r="J13" s="1">
        <f>'Count-&gt;Actual Activity'!G13</f>
        <v>0.15745067498955981</v>
      </c>
      <c r="K13" s="1">
        <v>5</v>
      </c>
      <c r="L13" s="1">
        <v>0.01</v>
      </c>
      <c r="M13">
        <f t="shared" si="0"/>
        <v>0.12110471089958355</v>
      </c>
      <c r="N13">
        <f t="shared" si="1"/>
        <v>3.1491066472743155E-2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2080.7942005816644</v>
      </c>
      <c r="S13">
        <f t="shared" si="3"/>
        <v>0.83751814184942996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5</v>
      </c>
      <c r="E14">
        <v>3.0300000000000001E-2</v>
      </c>
      <c r="F14" s="1">
        <v>0.1</v>
      </c>
      <c r="G14" s="1">
        <v>100</v>
      </c>
      <c r="H14" s="1">
        <v>5</v>
      </c>
      <c r="I14" s="1">
        <f>'Count-&gt;Actual Activity'!F14</f>
        <v>1.3839805871211541</v>
      </c>
      <c r="J14" s="1">
        <f>'Count-&gt;Actual Activity'!G14</f>
        <v>0.15745067498955981</v>
      </c>
      <c r="K14" s="1">
        <v>5</v>
      </c>
      <c r="L14" s="1">
        <v>0.01</v>
      </c>
      <c r="M14">
        <f t="shared" si="0"/>
        <v>0.27679611742423083</v>
      </c>
      <c r="N14">
        <f t="shared" si="1"/>
        <v>3.1495000659615871E-2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5251.7447882422257</v>
      </c>
      <c r="S14">
        <f t="shared" si="3"/>
        <v>0.85182813923536271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5.01</v>
      </c>
      <c r="E15">
        <v>3.1100000000000003E-2</v>
      </c>
      <c r="F15" s="1">
        <v>0.1</v>
      </c>
      <c r="G15" s="1">
        <v>100</v>
      </c>
      <c r="H15" s="1">
        <v>5</v>
      </c>
      <c r="I15" s="1">
        <f>'Count-&gt;Actual Activity'!F15</f>
        <v>1.4359838517408392</v>
      </c>
      <c r="J15" s="1">
        <f>'Count-&gt;Actual Activity'!G15</f>
        <v>0.15745067498955981</v>
      </c>
      <c r="K15" s="1">
        <v>5</v>
      </c>
      <c r="L15" s="1">
        <v>0.01</v>
      </c>
      <c r="M15">
        <f t="shared" si="0"/>
        <v>0.28719677034816782</v>
      </c>
      <c r="N15">
        <f t="shared" si="1"/>
        <v>3.1495373154263685E-2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5083.2090608149747</v>
      </c>
      <c r="S15">
        <f t="shared" si="3"/>
        <v>0.84626056079081036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4.99</v>
      </c>
      <c r="E16">
        <v>2.93E-2</v>
      </c>
      <c r="F16" s="1">
        <v>0.1</v>
      </c>
      <c r="G16" s="1">
        <v>100</v>
      </c>
      <c r="H16" s="1">
        <v>5</v>
      </c>
      <c r="I16" s="1">
        <f>'Count-&gt;Actual Activity'!F16</f>
        <v>1.3976447102227545</v>
      </c>
      <c r="J16" s="1">
        <f>'Count-&gt;Actual Activity'!G16</f>
        <v>0.15745067498955981</v>
      </c>
      <c r="K16" s="1">
        <v>5</v>
      </c>
      <c r="L16" s="1">
        <v>0.01</v>
      </c>
      <c r="M16">
        <f t="shared" si="0"/>
        <v>0.27952894204455092</v>
      </c>
      <c r="N16">
        <f t="shared" si="1"/>
        <v>3.1495097204239299E-2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5421.6581782152707</v>
      </c>
      <c r="S16">
        <f t="shared" si="3"/>
        <v>0.85036522959304428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5</v>
      </c>
      <c r="E17">
        <v>2.9700000000000001E-2</v>
      </c>
      <c r="F17" s="1">
        <v>0.1</v>
      </c>
      <c r="G17" s="1">
        <v>100</v>
      </c>
      <c r="H17" s="1">
        <v>5</v>
      </c>
      <c r="I17" s="1">
        <f>'Count-&gt;Actual Activity'!F17</f>
        <v>2.9159543111724662</v>
      </c>
      <c r="J17" s="1">
        <f>'Count-&gt;Actual Activity'!G17</f>
        <v>0.15745067498955981</v>
      </c>
      <c r="K17" s="1">
        <v>5</v>
      </c>
      <c r="L17" s="1">
        <v>0.01</v>
      </c>
      <c r="M17">
        <f t="shared" si="0"/>
        <v>0.58319086223449323</v>
      </c>
      <c r="N17">
        <f t="shared" si="1"/>
        <v>3.1511728745244917E-2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10616.02260703285</v>
      </c>
      <c r="S17">
        <f t="shared" si="3"/>
        <v>0.84390591161042494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5</v>
      </c>
      <c r="E18">
        <v>3.0300000000000001E-2</v>
      </c>
      <c r="F18" s="1">
        <v>0.1</v>
      </c>
      <c r="G18" s="1">
        <v>100</v>
      </c>
      <c r="H18" s="1">
        <v>5</v>
      </c>
      <c r="I18" s="1">
        <f>'Count-&gt;Actual Activity'!F18</f>
        <v>3.0650657127860574</v>
      </c>
      <c r="J18" s="1">
        <f>'Count-&gt;Actual Activity'!G18</f>
        <v>0.15745067498955981</v>
      </c>
      <c r="K18" s="1">
        <v>5</v>
      </c>
      <c r="L18" s="1">
        <v>0.01</v>
      </c>
      <c r="M18">
        <f t="shared" si="0"/>
        <v>0.61301314255721151</v>
      </c>
      <c r="N18">
        <f t="shared" si="1"/>
        <v>3.1513992806981972E-2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10307.380970184946</v>
      </c>
      <c r="S18">
        <f t="shared" si="3"/>
        <v>0.83592382210573501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5</v>
      </c>
      <c r="E19">
        <v>3.0100000000000002E-2</v>
      </c>
      <c r="F19" s="1">
        <v>0.1</v>
      </c>
      <c r="G19" s="1">
        <v>100</v>
      </c>
      <c r="H19" s="1">
        <v>5</v>
      </c>
      <c r="I19" s="1">
        <f>'Count-&gt;Actual Activity'!F19</f>
        <v>2.8309183606081461</v>
      </c>
      <c r="J19" s="1">
        <f>'Count-&gt;Actual Activity'!G19</f>
        <v>0.15745067498955981</v>
      </c>
      <c r="K19" s="1">
        <v>5</v>
      </c>
      <c r="L19" s="1">
        <v>0.01</v>
      </c>
      <c r="M19">
        <f t="shared" si="0"/>
        <v>0.56618367212162923</v>
      </c>
      <c r="N19">
        <f t="shared" si="1"/>
        <v>3.1510488063326285E-2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10531.4481873808</v>
      </c>
      <c r="S19">
        <f t="shared" si="3"/>
        <v>0.84845797510909537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8" sqref="N7:N8"/>
    </sheetView>
  </sheetViews>
  <sheetFormatPr defaultRowHeight="15" x14ac:dyDescent="0.25"/>
  <cols>
    <col min="11" max="11" width="11.7109375" bestFit="1" customWidth="1"/>
    <col min="12" max="12" width="12.5703125" bestFit="1" customWidth="1"/>
  </cols>
  <sheetData>
    <row r="1" spans="1:14" x14ac:dyDescent="0.25">
      <c r="A1" t="s">
        <v>15</v>
      </c>
      <c r="B1" t="s">
        <v>30</v>
      </c>
      <c r="C1" t="s">
        <v>106</v>
      </c>
      <c r="D1" t="s">
        <v>32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126</v>
      </c>
      <c r="L1" t="s">
        <v>127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2.6110312042435416E-2</v>
      </c>
      <c r="C2">
        <f>_xlfn.STDEV.S('Bottle Results'!M2:M4)</f>
        <v>1.0527442605153322E-3</v>
      </c>
      <c r="D2">
        <f>AVERAGE('Bottle Results'!Q2:Q4)</f>
        <v>-85.866603813642072</v>
      </c>
      <c r="E2">
        <f>_xlfn.STDEV.S('Bottle Results'!Q2:Q4)</f>
        <v>1.762550980133476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5.0133333333333328</v>
      </c>
      <c r="J2">
        <f>_xlfn.STDEV.S('Bottle Results'!D2:D4)</f>
        <v>2.3094010767585053E-2</v>
      </c>
      <c r="K2">
        <f>AVERAGE('Bottle Results'!E2:E4)</f>
        <v>3.04E-2</v>
      </c>
      <c r="L2">
        <f>_xlfn.STDEV.S('Bottle Results'!E2:E4)</f>
        <v>6.244997998398385E-4</v>
      </c>
      <c r="M2">
        <f>0</f>
        <v>0</v>
      </c>
      <c r="N2" t="s">
        <v>125</v>
      </c>
    </row>
    <row r="3" spans="1:14" x14ac:dyDescent="0.25">
      <c r="A3">
        <v>10</v>
      </c>
      <c r="B3">
        <f>AVERAGE('Bottle Results'!M5:M7)</f>
        <v>3.355703803049221E-2</v>
      </c>
      <c r="C3">
        <f>_xlfn.STDEV.S('Bottle Results'!M5:M7)</f>
        <v>7.0514655406576845E-4</v>
      </c>
      <c r="D3">
        <f>AVERAGE('Bottle Results'!Q5:Q7)</f>
        <v>136.33072420894158</v>
      </c>
      <c r="E3">
        <f>_xlfn.STDEV.S('Bottle Results'!Q5:Q7)</f>
        <v>4.2954611185173794</v>
      </c>
      <c r="F3">
        <f>AVERAGE('Bottle Results'!O5:O7)</f>
        <v>7.4534297107408278</v>
      </c>
      <c r="G3">
        <f>AVERAGE('Bottle Results'!S5:S7)</f>
        <v>0.54977722561555042</v>
      </c>
      <c r="H3">
        <f>_xlfn.STDEV.S('Bottle Results'!S5:S7)</f>
        <v>9.4606990530763744E-3</v>
      </c>
      <c r="I3">
        <f>AVERAGE('Bottle Results'!D5:D7)</f>
        <v>4.996666666666667</v>
      </c>
      <c r="J3">
        <f>_xlfn.STDEV.S('Bottle Results'!D5:D7)</f>
        <v>5.7735026918961348E-3</v>
      </c>
      <c r="K3">
        <f>AVERAGE('Bottle Results'!E5:E7)</f>
        <v>3.0066666666666669E-2</v>
      </c>
      <c r="L3">
        <f>_xlfn.STDEV.S('Bottle Results'!E5:E7)</f>
        <v>4.6188021535170182E-4</v>
      </c>
      <c r="M3">
        <f>COUNT('Bottle Results'!I5:I7)</f>
        <v>3</v>
      </c>
      <c r="N3" t="s">
        <v>125</v>
      </c>
    </row>
    <row r="4" spans="1:14" x14ac:dyDescent="0.25">
      <c r="A4">
        <v>50</v>
      </c>
      <c r="B4">
        <f>AVERAGE('Bottle Results'!M8:M10)</f>
        <v>6.9322548595458888E-2</v>
      </c>
      <c r="C4">
        <f>_xlfn.STDEV.S('Bottle Results'!M8:M10)</f>
        <v>3.1847944704649373E-3</v>
      </c>
      <c r="D4">
        <f>AVERAGE('Bottle Results'!Q8:Q10)</f>
        <v>1014.2946577871949</v>
      </c>
      <c r="E4">
        <f>_xlfn.STDEV.S('Bottle Results'!Q8:Q10)</f>
        <v>6.144892008408763</v>
      </c>
      <c r="F4">
        <f>AVERAGE('Bottle Results'!O8:O10)</f>
        <v>37.361495765232505</v>
      </c>
      <c r="G4">
        <f>AVERAGE('Bottle Results'!S8:S10)</f>
        <v>0.81445456833136642</v>
      </c>
      <c r="H4">
        <f>_xlfn.STDEV.S('Bottle Results'!S8:S10)</f>
        <v>8.5242691847166648E-3</v>
      </c>
      <c r="I4">
        <f>AVERAGE('Bottle Results'!D8:D10)</f>
        <v>4.996666666666667</v>
      </c>
      <c r="J4">
        <f>_xlfn.STDEV.S('Bottle Results'!D8:D10)</f>
        <v>5.7735026918961348E-3</v>
      </c>
      <c r="K4">
        <f>AVERAGE('Bottle Results'!E8:E10)</f>
        <v>0.03</v>
      </c>
      <c r="L4">
        <f>_xlfn.STDEV.S('Bottle Results'!E8:E10)</f>
        <v>1.732050807568887E-4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0.1275785866991769</v>
      </c>
      <c r="C5">
        <f>_xlfn.STDEV.S('Bottle Results'!M11:M13)</f>
        <v>8.1126751230673529E-3</v>
      </c>
      <c r="D5">
        <f>AVERAGE('Bottle Results'!Q11:Q13)</f>
        <v>2072.9800425672088</v>
      </c>
      <c r="E5">
        <f>_xlfn.STDEV.S('Bottle Results'!Q11:Q13)</f>
        <v>14.457855458206001</v>
      </c>
      <c r="F5">
        <f>AVERAGE('Bottle Results'!O11:O13)</f>
        <v>74.534297107408278</v>
      </c>
      <c r="G5">
        <f>AVERAGE('Bottle Results'!S11:S13)</f>
        <v>0.82883237428894141</v>
      </c>
      <c r="H5">
        <f>_xlfn.STDEV.S('Bottle Results'!S11:S13)</f>
        <v>1.088448598552756E-2</v>
      </c>
      <c r="I5">
        <f>AVERAGE('Bottle Results'!D11:D13)</f>
        <v>5.01</v>
      </c>
      <c r="J5">
        <f>_xlfn.STDEV.S('Bottle Results'!D11:D13)</f>
        <v>9.9999999999997868E-3</v>
      </c>
      <c r="K5">
        <f>AVERAGE('Bottle Results'!E11:E13)</f>
        <v>2.9800000000000004E-2</v>
      </c>
      <c r="L5">
        <f>_xlfn.STDEV.S('Bottle Results'!E11:E13)</f>
        <v>1.9999999999999879E-4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0.28117394327231654</v>
      </c>
      <c r="C6">
        <f>_xlfn.STDEV.S('Bottle Results'!M14:M16)</f>
        <v>5.3919307386651886E-3</v>
      </c>
      <c r="D6">
        <f>AVERAGE('Bottle Results'!Q14:Q16)</f>
        <v>5252.204009090824</v>
      </c>
      <c r="E6">
        <f>_xlfn.STDEV.S('Bottle Results'!Q14:Q16)</f>
        <v>169.22502601595508</v>
      </c>
      <c r="F6">
        <f>AVERAGE('Bottle Results'!O14:O16)</f>
        <v>186.80747882616251</v>
      </c>
      <c r="G6">
        <f>AVERAGE('Bottle Results'!S14:S16)</f>
        <v>0.84948464320640582</v>
      </c>
      <c r="H6">
        <f>_xlfn.STDEV.S('Bottle Results'!S14:S16)</f>
        <v>2.8863569984170002E-3</v>
      </c>
      <c r="I6">
        <f>AVERAGE('Bottle Results'!D14:D16)</f>
        <v>5</v>
      </c>
      <c r="J6">
        <f>_xlfn.STDEV.S('Bottle Results'!D14:D16)</f>
        <v>9.9999999999997868E-3</v>
      </c>
      <c r="K6">
        <f>AVERAGE('Bottle Results'!E14:E16)</f>
        <v>3.0233333333333334E-2</v>
      </c>
      <c r="L6">
        <f>_xlfn.STDEV.S('Bottle Results'!E14:E16)</f>
        <v>9.0184995056458042E-4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0.58746255897111122</v>
      </c>
      <c r="C7">
        <f>_xlfn.STDEV.S('Bottle Results'!M17:M19)</f>
        <v>2.3705176018677734E-2</v>
      </c>
      <c r="D7">
        <f>AVERAGE('Bottle Results'!Q17:Q19)</f>
        <v>10484.950588199532</v>
      </c>
      <c r="E7">
        <f>_xlfn.STDEV.S('Bottle Results'!Q17:Q19)</f>
        <v>159.48804044897773</v>
      </c>
      <c r="F7">
        <f>AVERAGE('Bottle Results'!O17:O19)</f>
        <v>373.61495765232502</v>
      </c>
      <c r="G7">
        <f>AVERAGE('Bottle Results'!S17:S19)</f>
        <v>0.84276256960841855</v>
      </c>
      <c r="H7">
        <f>_xlfn.STDEV.S('Bottle Results'!S17:S19)</f>
        <v>6.3448145030470396E-3</v>
      </c>
      <c r="I7">
        <f>AVERAGE('Bottle Results'!D17:D19)</f>
        <v>5</v>
      </c>
      <c r="J7">
        <f>_xlfn.STDEV.S('Bottle Results'!D17:D19)</f>
        <v>0</v>
      </c>
      <c r="K7">
        <f>AVERAGE('Bottle Results'!E17:E19)</f>
        <v>3.0033333333333332E-2</v>
      </c>
      <c r="L7">
        <f>_xlfn.STDEV.S('Bottle Results'!E17:E19)</f>
        <v>3.0550504633038936E-4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2017-07-20T19:46:46Z</dcterms:modified>
</cp:coreProperties>
</file>