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9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M3" i="8"/>
  <c r="M4" i="8"/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H9" i="9"/>
  <c r="F9" i="9"/>
  <c r="G9" i="9" s="1"/>
  <c r="I9" i="9" s="1"/>
  <c r="E9" i="9"/>
  <c r="D9" i="9"/>
  <c r="C9" i="9"/>
  <c r="J8" i="9"/>
  <c r="H8" i="9"/>
  <c r="E8" i="9"/>
  <c r="D8" i="9"/>
  <c r="J7" i="9"/>
  <c r="H7" i="9"/>
  <c r="F7" i="9"/>
  <c r="G8" i="9" s="1"/>
  <c r="E7" i="9"/>
  <c r="D7" i="9"/>
  <c r="E6" i="9"/>
  <c r="D6" i="9"/>
  <c r="H6" i="9" s="1"/>
  <c r="H5" i="9"/>
  <c r="E5" i="9"/>
  <c r="D5" i="9"/>
  <c r="J5" i="9" s="1"/>
  <c r="E4" i="9"/>
  <c r="D4" i="9"/>
  <c r="J4" i="9" s="1"/>
  <c r="J3" i="9"/>
  <c r="E3" i="9"/>
  <c r="D3" i="9"/>
  <c r="H3" i="9" s="1"/>
  <c r="G2" i="9"/>
  <c r="E2" i="9"/>
  <c r="D2" i="9"/>
  <c r="J2" i="9" s="1"/>
  <c r="K2" i="9" s="1"/>
  <c r="G4" i="9" l="1"/>
  <c r="K8" i="9"/>
  <c r="G7" i="9"/>
  <c r="I7" i="9" s="1"/>
  <c r="G5" i="9"/>
  <c r="K5" i="9" s="1"/>
  <c r="G3" i="9"/>
  <c r="I3" i="9" s="1"/>
  <c r="I5" i="9"/>
  <c r="G6" i="9"/>
  <c r="I6" i="9" s="1"/>
  <c r="K9" i="9"/>
  <c r="K7" i="9"/>
  <c r="K4" i="9"/>
  <c r="I8" i="9"/>
  <c r="H4" i="9"/>
  <c r="I4" i="9" s="1"/>
  <c r="J6" i="9"/>
  <c r="H2" i="9"/>
  <c r="I2" i="9" s="1"/>
  <c r="I11" i="9" l="1"/>
  <c r="K3" i="9"/>
  <c r="K6" i="9"/>
  <c r="J7" i="8"/>
  <c r="J6" i="8"/>
  <c r="J5" i="8"/>
  <c r="J4" i="8"/>
  <c r="J3" i="8"/>
  <c r="I7" i="8"/>
  <c r="I6" i="8"/>
  <c r="I5" i="8"/>
  <c r="I4" i="8"/>
  <c r="I3" i="8"/>
  <c r="J2" i="8"/>
  <c r="I2" i="8"/>
  <c r="K11" i="9" l="1"/>
  <c r="O3" i="5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I12" i="5"/>
  <c r="M12" i="5" s="1"/>
  <c r="Q12" i="5" s="1"/>
  <c r="I11" i="5"/>
  <c r="J2" i="5"/>
  <c r="N8" i="5" l="1"/>
  <c r="M11" i="5"/>
  <c r="S11" i="5" s="1"/>
  <c r="M5" i="8"/>
  <c r="M17" i="5"/>
  <c r="B7" i="8" s="1"/>
  <c r="M7" i="8"/>
  <c r="M14" i="5"/>
  <c r="N14" i="5" s="1"/>
  <c r="M6" i="8"/>
  <c r="N4" i="5"/>
  <c r="N16" i="5"/>
  <c r="N18" i="5"/>
  <c r="N17" i="5"/>
  <c r="N13" i="5"/>
  <c r="N12" i="5"/>
  <c r="N15" i="5"/>
  <c r="N6" i="5"/>
  <c r="N19" i="5"/>
  <c r="N5" i="5"/>
  <c r="N7" i="5"/>
  <c r="N9" i="5"/>
  <c r="N3" i="5"/>
  <c r="S4" i="5"/>
  <c r="Q5" i="5"/>
  <c r="S15" i="5"/>
  <c r="B4" i="8"/>
  <c r="C4" i="8"/>
  <c r="Q13" i="5"/>
  <c r="S12" i="5"/>
  <c r="G5" i="8" s="1"/>
  <c r="S3" i="5"/>
  <c r="S6" i="5"/>
  <c r="H3" i="8" s="1"/>
  <c r="Q8" i="5"/>
  <c r="S8" i="5"/>
  <c r="C3" i="8"/>
  <c r="B3" i="8"/>
  <c r="Q16" i="5"/>
  <c r="S9" i="5"/>
  <c r="S19" i="5"/>
  <c r="S18" i="5"/>
  <c r="Q7" i="5"/>
  <c r="Q17" i="5"/>
  <c r="Q11" i="5"/>
  <c r="I2" i="5"/>
  <c r="M2" i="5" s="1"/>
  <c r="N2" i="5" s="1"/>
  <c r="B5" i="8" l="1"/>
  <c r="C5" i="8"/>
  <c r="S17" i="5"/>
  <c r="S14" i="5"/>
  <c r="G6" i="8" s="1"/>
  <c r="Q14" i="5"/>
  <c r="D6" i="8" s="1"/>
  <c r="C6" i="8"/>
  <c r="C7" i="8"/>
  <c r="B6" i="8"/>
  <c r="N11" i="5"/>
  <c r="H5" i="8"/>
  <c r="G3" i="8"/>
  <c r="D3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<sst xmlns="http://schemas.openxmlformats.org/spreadsheetml/2006/main" count="256" uniqueCount="129">
  <si>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</si>
  <si>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</si>
  <si>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</si>
  <si>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</si>
  <si>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</si>
  <si>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</si>
  <si>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</si>
  <si>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</si>
  <si>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</si>
  <si>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</si>
  <si>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</si>
  <si>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</si>
  <si>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</si>
  <si>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</si>
  <si>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</si>
  <si>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</si>
  <si>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</si>
  <si>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</si>
  <si>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</si>
  <si>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</si>
  <si>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</si>
  <si>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</si>
  <si>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</si>
  <si>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</si>
  <si>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</si>
  <si>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</si>
  <si>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</si>
  <si>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</si>
  <si>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</si>
  <si>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</si>
  <si>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</si>
  <si>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</si>
  <si>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</si>
  <si>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</si>
  <si>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</si>
  <si>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</si>
  <si>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</si>
  <si>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</si>
  <si>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</si>
  <si>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</si>
  <si>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</si>
  <si>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</si>
  <si>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</si>
  <si>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</si>
  <si>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</si>
  <si>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</si>
  <si>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</si>
  <si>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</si>
  <si>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</si>
  <si>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</si>
  <si>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</si>
  <si>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</si>
  <si>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</si>
  <si>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</si>
  <si>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</si>
  <si>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</si>
  <si>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</si>
  <si>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</si>
  <si>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</si>
  <si>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</si>
  <si>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</si>
  <si>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</si>
  <si>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</si>
  <si>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</si>
  <si>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</si>
  <si>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</si>
  <si>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</si>
  <si>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</si>
  <si>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</si>
  <si>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</si>
  <si>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</si>
  <si>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</si>
  <si>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</si>
  <si>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</si>
  <si>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</si>
  <si>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</si>
  <si>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</si>
  <si>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</si>
  <si>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</si>
  <si>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</si>
  <si>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</si>
  <si>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</si>
  <si>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</si>
  <si>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</si>
  <si>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</si>
  <si>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</si>
  <si>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</si>
  <si>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</si>
  <si>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</si>
  <si>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</si>
  <si>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</si>
  <si>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</si>
  <si>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</si>
  <si>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</si>
  <si>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</si>
  <si>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</si>
  <si>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</si>
  <si>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</si>
  <si>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</si>
  <si>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</si>
  <si>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</si>
  <si>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</si>
  <si>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</si>
  <si>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</si>
  <si>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</si>
  <si>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</si>
  <si>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</si>
  <si>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</si>
  <si>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</si>
  <si>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</si>
  <si>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</si>
  <si>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</si>
  <si>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</si>
  <si>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</si>
  <si>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</si>
  <si>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count</t>
  </si>
  <si>
    <t>Note</t>
  </si>
  <si>
    <t>Counts below detection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</si>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</sst>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5968"/>
        <c:axId val="85361264"/>
      </c:scatterChart>
      <c:valAx>
        <c:axId val="853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1264"/>
        <c:crosses val="autoZero"/>
        <c:crossBetween val="midCat"/>
      </c:valAx>
      <c:valAx>
        <c:axId val="8536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088"/>
        <c:axId val="85366360"/>
      </c:scatterChart>
      <c:valAx>
        <c:axId val="8536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6360"/>
        <c:crosses val="autoZero"/>
        <c:crossBetween val="midCat"/>
      </c:valAx>
      <c:valAx>
        <c:axId val="8536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37" sqref="H37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5">
        <v>42425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F28" sqref="F2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4">
        <v>42459.724305555559</v>
      </c>
      <c r="B2" t="s">
        <v>87</v>
      </c>
      <c r="C2">
        <v>62.5</v>
      </c>
      <c r="D2">
        <v>8</v>
      </c>
      <c r="E2">
        <v>0.14000000000000001</v>
      </c>
      <c r="F2">
        <v>766.39</v>
      </c>
    </row>
    <row r="3" spans="1:6" x14ac:dyDescent="0.25">
      <c r="A3" s="14">
        <v>42459.724305555559</v>
      </c>
      <c r="B3" t="s">
        <v>88</v>
      </c>
      <c r="C3">
        <v>64.3</v>
      </c>
      <c r="D3">
        <v>7.89</v>
      </c>
      <c r="E3">
        <v>0.12</v>
      </c>
      <c r="F3">
        <v>777.12</v>
      </c>
    </row>
    <row r="4" spans="1:6" x14ac:dyDescent="0.25">
      <c r="A4" s="14">
        <v>42459.724305555559</v>
      </c>
      <c r="B4" t="s">
        <v>89</v>
      </c>
      <c r="C4">
        <v>63.1</v>
      </c>
      <c r="D4">
        <v>7.96</v>
      </c>
      <c r="E4">
        <v>0.11</v>
      </c>
      <c r="F4">
        <v>787.73</v>
      </c>
    </row>
    <row r="5" spans="1:6" x14ac:dyDescent="0.25">
      <c r="A5" s="14">
        <v>42459.724305555559</v>
      </c>
      <c r="B5" t="s">
        <v>90</v>
      </c>
      <c r="C5">
        <v>66</v>
      </c>
      <c r="D5">
        <v>7.78</v>
      </c>
      <c r="E5">
        <v>0.12</v>
      </c>
      <c r="F5">
        <v>798.37</v>
      </c>
    </row>
    <row r="6" spans="1:6" x14ac:dyDescent="0.25">
      <c r="A6" s="14">
        <v>42459.724305555559</v>
      </c>
      <c r="B6" t="s">
        <v>91</v>
      </c>
      <c r="C6">
        <v>77.7</v>
      </c>
      <c r="D6">
        <v>7.17</v>
      </c>
      <c r="E6">
        <v>0.11</v>
      </c>
      <c r="F6">
        <v>808.99</v>
      </c>
    </row>
    <row r="7" spans="1:6" x14ac:dyDescent="0.25">
      <c r="A7" s="14">
        <v>42459.724305555559</v>
      </c>
      <c r="B7" t="s">
        <v>92</v>
      </c>
      <c r="C7">
        <v>74.599999999999994</v>
      </c>
      <c r="D7">
        <v>7.32</v>
      </c>
      <c r="E7">
        <v>0.12</v>
      </c>
      <c r="F7">
        <v>819.62</v>
      </c>
    </row>
    <row r="8" spans="1:6" x14ac:dyDescent="0.25">
      <c r="A8" s="14">
        <v>42459.724305555559</v>
      </c>
      <c r="B8" t="s">
        <v>93</v>
      </c>
      <c r="C8">
        <v>128.19999999999999</v>
      </c>
      <c r="D8">
        <v>5.59</v>
      </c>
      <c r="E8">
        <v>7.0000000000000007E-2</v>
      </c>
      <c r="F8">
        <v>830.25</v>
      </c>
    </row>
    <row r="9" spans="1:6" x14ac:dyDescent="0.25">
      <c r="A9" s="14">
        <v>42459.724305555559</v>
      </c>
      <c r="B9" t="s">
        <v>94</v>
      </c>
      <c r="C9">
        <v>115.1</v>
      </c>
      <c r="D9">
        <v>5.9</v>
      </c>
      <c r="E9">
        <v>0.08</v>
      </c>
      <c r="F9">
        <v>840.87</v>
      </c>
    </row>
    <row r="10" spans="1:6" x14ac:dyDescent="0.25">
      <c r="A10" s="14">
        <v>42459.724305555559</v>
      </c>
      <c r="B10" t="s">
        <v>95</v>
      </c>
      <c r="C10">
        <v>119.1</v>
      </c>
      <c r="D10">
        <v>5.8</v>
      </c>
      <c r="E10">
        <v>0.08</v>
      </c>
      <c r="F10">
        <v>851.5</v>
      </c>
    </row>
    <row r="11" spans="1:6" x14ac:dyDescent="0.25">
      <c r="A11" s="14">
        <v>42459.724305555559</v>
      </c>
      <c r="B11" t="s">
        <v>96</v>
      </c>
      <c r="C11">
        <v>193.2</v>
      </c>
      <c r="D11">
        <v>4.55</v>
      </c>
      <c r="E11">
        <v>0.05</v>
      </c>
      <c r="F11">
        <v>862.14</v>
      </c>
    </row>
    <row r="12" spans="1:6" x14ac:dyDescent="0.25">
      <c r="A12" s="14">
        <v>42459.724305555559</v>
      </c>
      <c r="B12" t="s">
        <v>97</v>
      </c>
      <c r="C12">
        <v>195.1</v>
      </c>
      <c r="D12">
        <v>4.53</v>
      </c>
      <c r="E12">
        <v>0.05</v>
      </c>
      <c r="F12">
        <v>872.78</v>
      </c>
    </row>
    <row r="13" spans="1:6" x14ac:dyDescent="0.25">
      <c r="A13" s="14">
        <v>42459.724305555559</v>
      </c>
      <c r="B13" t="s">
        <v>98</v>
      </c>
      <c r="C13">
        <v>184.4</v>
      </c>
      <c r="D13">
        <v>4.66</v>
      </c>
      <c r="E13">
        <v>0.06</v>
      </c>
      <c r="F13">
        <v>883.4</v>
      </c>
    </row>
    <row r="14" spans="1:6" x14ac:dyDescent="0.25">
      <c r="A14" s="14">
        <v>42459.724305555559</v>
      </c>
      <c r="B14" t="s">
        <v>99</v>
      </c>
      <c r="C14">
        <v>369.9</v>
      </c>
      <c r="D14">
        <v>3.29</v>
      </c>
      <c r="E14">
        <v>0.03</v>
      </c>
      <c r="F14">
        <v>894.03</v>
      </c>
    </row>
    <row r="15" spans="1:6" x14ac:dyDescent="0.25">
      <c r="A15" s="14">
        <v>42459.724305555559</v>
      </c>
      <c r="B15" t="s">
        <v>100</v>
      </c>
      <c r="C15">
        <v>343.9</v>
      </c>
      <c r="D15">
        <v>3.41</v>
      </c>
      <c r="E15">
        <v>0.02</v>
      </c>
      <c r="F15">
        <v>904.75</v>
      </c>
    </row>
    <row r="16" spans="1:6" x14ac:dyDescent="0.25">
      <c r="A16" s="14">
        <v>42459.724305555559</v>
      </c>
      <c r="B16" t="s">
        <v>101</v>
      </c>
      <c r="C16">
        <v>414.2</v>
      </c>
      <c r="D16">
        <v>3.11</v>
      </c>
      <c r="E16">
        <v>0.02</v>
      </c>
      <c r="F16">
        <v>915.37</v>
      </c>
    </row>
    <row r="17" spans="1:6" x14ac:dyDescent="0.25">
      <c r="A17" s="14">
        <v>42459.724305555559</v>
      </c>
      <c r="B17" t="s">
        <v>102</v>
      </c>
      <c r="C17">
        <v>921.1</v>
      </c>
      <c r="D17">
        <v>2.08</v>
      </c>
      <c r="E17">
        <v>0.01</v>
      </c>
      <c r="F17">
        <v>926.01</v>
      </c>
    </row>
    <row r="18" spans="1:6" x14ac:dyDescent="0.25">
      <c r="A18" s="14">
        <v>42459.724305555559</v>
      </c>
      <c r="B18" t="s">
        <v>103</v>
      </c>
      <c r="C18">
        <v>838.7</v>
      </c>
      <c r="D18">
        <v>2.1800000000000002</v>
      </c>
      <c r="E18">
        <v>0.01</v>
      </c>
      <c r="F18">
        <v>936.64</v>
      </c>
    </row>
    <row r="19" spans="1:6" x14ac:dyDescent="0.25">
      <c r="A19" s="14">
        <v>42459.724305555559</v>
      </c>
      <c r="B19" t="s">
        <v>104</v>
      </c>
      <c r="C19">
        <v>865.4</v>
      </c>
      <c r="D19">
        <v>2.15</v>
      </c>
      <c r="E19">
        <v>0.01</v>
      </c>
      <c r="F19">
        <v>947.25</v>
      </c>
    </row>
    <row r="20" spans="1:6" x14ac:dyDescent="0.25">
      <c r="A20" s="14">
        <v>42460.505555555559</v>
      </c>
      <c r="B20" t="s">
        <v>87</v>
      </c>
      <c r="C20">
        <v>58.7</v>
      </c>
      <c r="D20">
        <v>8.25</v>
      </c>
      <c r="E20">
        <v>0.16</v>
      </c>
      <c r="F20">
        <v>766.3</v>
      </c>
    </row>
    <row r="21" spans="1:6" x14ac:dyDescent="0.25">
      <c r="A21" s="14">
        <v>42460.505555555559</v>
      </c>
      <c r="B21" t="s">
        <v>88</v>
      </c>
      <c r="C21">
        <v>62.2</v>
      </c>
      <c r="D21">
        <v>8.02</v>
      </c>
      <c r="E21">
        <v>0.1</v>
      </c>
      <c r="F21">
        <v>777.03</v>
      </c>
    </row>
    <row r="22" spans="1:6" x14ac:dyDescent="0.25">
      <c r="A22" s="14">
        <v>42460.505555555559</v>
      </c>
      <c r="B22" t="s">
        <v>89</v>
      </c>
      <c r="C22">
        <v>66.400000000000006</v>
      </c>
      <c r="D22">
        <v>7.76</v>
      </c>
      <c r="E22">
        <v>0.09</v>
      </c>
      <c r="F22">
        <v>787.65</v>
      </c>
    </row>
    <row r="23" spans="1:6" x14ac:dyDescent="0.25">
      <c r="A23" s="14">
        <v>42460.505555555559</v>
      </c>
      <c r="B23" t="s">
        <v>90</v>
      </c>
      <c r="C23">
        <v>67</v>
      </c>
      <c r="D23">
        <v>7.73</v>
      </c>
      <c r="E23">
        <v>0.09</v>
      </c>
      <c r="F23">
        <v>798.27</v>
      </c>
    </row>
    <row r="24" spans="1:6" x14ac:dyDescent="0.25">
      <c r="A24" s="14">
        <v>42460.505555555559</v>
      </c>
      <c r="B24" t="s">
        <v>91</v>
      </c>
      <c r="C24">
        <v>77.3</v>
      </c>
      <c r="D24">
        <v>7.19</v>
      </c>
      <c r="E24">
        <v>0.08</v>
      </c>
      <c r="F24">
        <v>808.9</v>
      </c>
    </row>
    <row r="25" spans="1:6" x14ac:dyDescent="0.25">
      <c r="A25" s="14">
        <v>42460.505555555559</v>
      </c>
      <c r="B25" t="s">
        <v>92</v>
      </c>
      <c r="C25">
        <v>69.400000000000006</v>
      </c>
      <c r="D25">
        <v>7.59</v>
      </c>
      <c r="E25">
        <v>0.09</v>
      </c>
      <c r="F25">
        <v>819.53</v>
      </c>
    </row>
    <row r="26" spans="1:6" x14ac:dyDescent="0.25">
      <c r="A26" s="14">
        <v>42460.505555555559</v>
      </c>
      <c r="B26" t="s">
        <v>93</v>
      </c>
      <c r="C26">
        <v>121.9</v>
      </c>
      <c r="D26">
        <v>5.73</v>
      </c>
      <c r="E26">
        <v>0.06</v>
      </c>
      <c r="F26">
        <v>830.16</v>
      </c>
    </row>
    <row r="27" spans="1:6" x14ac:dyDescent="0.25">
      <c r="A27" s="14">
        <v>42460.505555555559</v>
      </c>
      <c r="B27" t="s">
        <v>94</v>
      </c>
      <c r="C27">
        <v>127.6</v>
      </c>
      <c r="D27">
        <v>5.6</v>
      </c>
      <c r="E27">
        <v>0.06</v>
      </c>
      <c r="F27">
        <v>840.78</v>
      </c>
    </row>
    <row r="28" spans="1:6" x14ac:dyDescent="0.25">
      <c r="A28" s="14">
        <v>42460.505555555559</v>
      </c>
      <c r="B28" t="s">
        <v>95</v>
      </c>
      <c r="C28">
        <v>111.6</v>
      </c>
      <c r="D28">
        <v>5.99</v>
      </c>
      <c r="E28">
        <v>7.0000000000000007E-2</v>
      </c>
      <c r="F28">
        <v>851.42</v>
      </c>
    </row>
    <row r="29" spans="1:6" x14ac:dyDescent="0.25">
      <c r="A29" s="14">
        <v>42460.505555555559</v>
      </c>
      <c r="B29" t="s">
        <v>96</v>
      </c>
      <c r="C29">
        <v>197.1</v>
      </c>
      <c r="D29">
        <v>4.5</v>
      </c>
      <c r="E29">
        <v>0.04</v>
      </c>
      <c r="F29">
        <v>862.04</v>
      </c>
    </row>
    <row r="30" spans="1:6" x14ac:dyDescent="0.25">
      <c r="A30" s="14">
        <v>42460.505555555559</v>
      </c>
      <c r="B30" t="s">
        <v>97</v>
      </c>
      <c r="C30">
        <v>194.8</v>
      </c>
      <c r="D30">
        <v>4.53</v>
      </c>
      <c r="E30">
        <v>0.04</v>
      </c>
      <c r="F30">
        <v>872.67</v>
      </c>
    </row>
    <row r="31" spans="1:6" x14ac:dyDescent="0.25">
      <c r="A31" s="14">
        <v>42460.505555555559</v>
      </c>
      <c r="B31" t="s">
        <v>98</v>
      </c>
      <c r="C31">
        <v>190.7</v>
      </c>
      <c r="D31">
        <v>4.58</v>
      </c>
      <c r="E31">
        <v>0.04</v>
      </c>
      <c r="F31">
        <v>883.31</v>
      </c>
    </row>
    <row r="32" spans="1:6" x14ac:dyDescent="0.25">
      <c r="A32" s="14">
        <v>42460.505555555559</v>
      </c>
      <c r="B32" t="s">
        <v>99</v>
      </c>
      <c r="C32">
        <v>370.9</v>
      </c>
      <c r="D32">
        <v>3.28</v>
      </c>
      <c r="E32">
        <v>0.02</v>
      </c>
      <c r="F32">
        <v>893.95</v>
      </c>
    </row>
    <row r="33" spans="1:6" x14ac:dyDescent="0.25">
      <c r="A33" s="14">
        <v>42460.505555555559</v>
      </c>
      <c r="B33" t="s">
        <v>100</v>
      </c>
      <c r="C33">
        <v>346.6</v>
      </c>
      <c r="D33">
        <v>3.4</v>
      </c>
      <c r="E33">
        <v>0.02</v>
      </c>
      <c r="F33">
        <v>904.67</v>
      </c>
    </row>
    <row r="34" spans="1:6" x14ac:dyDescent="0.25">
      <c r="A34" s="14">
        <v>42460.505555555559</v>
      </c>
      <c r="B34" t="s">
        <v>101</v>
      </c>
      <c r="C34">
        <v>407.1</v>
      </c>
      <c r="D34">
        <v>3.13</v>
      </c>
      <c r="E34">
        <v>0.02</v>
      </c>
      <c r="F34">
        <v>915.31</v>
      </c>
    </row>
    <row r="35" spans="1:6" x14ac:dyDescent="0.25">
      <c r="A35" s="14">
        <v>42460.505555555559</v>
      </c>
      <c r="B35" t="s">
        <v>102</v>
      </c>
      <c r="C35">
        <v>920.1</v>
      </c>
      <c r="D35">
        <v>2.09</v>
      </c>
      <c r="E35">
        <v>0.01</v>
      </c>
      <c r="F35">
        <v>925.92</v>
      </c>
    </row>
    <row r="36" spans="1:6" x14ac:dyDescent="0.25">
      <c r="A36" s="14">
        <v>42460.505555555559</v>
      </c>
      <c r="B36" t="s">
        <v>103</v>
      </c>
      <c r="C36">
        <v>834.8</v>
      </c>
      <c r="D36">
        <v>2.19</v>
      </c>
      <c r="E36">
        <v>0.01</v>
      </c>
      <c r="F36">
        <v>936.55</v>
      </c>
    </row>
    <row r="37" spans="1:6" x14ac:dyDescent="0.25">
      <c r="A37" s="14">
        <v>42460.505555555559</v>
      </c>
      <c r="B37" t="s">
        <v>104</v>
      </c>
      <c r="C37">
        <v>872.6</v>
      </c>
      <c r="D37">
        <v>2.14</v>
      </c>
      <c r="E37">
        <v>0.01</v>
      </c>
      <c r="F37">
        <v>947.18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40" sqref="B40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1" customWidth="1"/>
    <col min="26" max="16384" width="9.140625" style="21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118</v>
      </c>
      <c r="G1" s="2" t="s">
        <v>119</v>
      </c>
      <c r="H1" s="2" t="s">
        <v>120</v>
      </c>
      <c r="I1" s="22" t="s">
        <v>121</v>
      </c>
      <c r="J1" s="22" t="s">
        <v>122</v>
      </c>
      <c r="K1" s="2" t="s">
        <v>121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3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2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123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6" t="s">
        <v>124</v>
      </c>
      <c r="B12" s="17"/>
      <c r="C12" s="17"/>
      <c r="D12" s="17"/>
      <c r="E12" s="17"/>
      <c r="F12" s="17"/>
      <c r="G12" s="17"/>
      <c r="H12" s="17"/>
      <c r="I12" s="17"/>
      <c r="J12" s="18"/>
      <c r="K12" s="17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1"/>
      <c r="W12" s="21"/>
      <c r="X12" s="21"/>
    </row>
    <row r="13" spans="1:24" x14ac:dyDescent="0.25">
      <c r="A13" s="21" t="s">
        <v>125</v>
      </c>
      <c r="B13" s="21"/>
      <c r="C13" s="21"/>
      <c r="D13" s="21"/>
      <c r="E13" s="21"/>
      <c r="F13" s="21"/>
      <c r="G13" s="21"/>
      <c r="H13" s="21"/>
      <c r="I13" s="21"/>
      <c r="J13" s="21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x14ac:dyDescent="0.25">
      <c r="A32"/>
      <c r="B32"/>
      <c r="C32"/>
      <c r="D32"/>
      <c r="E32"/>
      <c r="F32"/>
      <c r="G32"/>
      <c r="H32"/>
      <c r="I32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x14ac:dyDescent="0.25">
      <c r="A33"/>
      <c r="B33"/>
      <c r="C33"/>
      <c r="D33"/>
      <c r="E33"/>
      <c r="F33"/>
      <c r="G33"/>
      <c r="H33"/>
      <c r="I33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x14ac:dyDescent="0.25">
      <c r="A34"/>
      <c r="B34"/>
      <c r="C34"/>
      <c r="D34"/>
      <c r="E34"/>
      <c r="F34"/>
      <c r="G34"/>
      <c r="H34"/>
      <c r="I34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x14ac:dyDescent="0.25">
      <c r="A47" s="21" t="s">
        <v>126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25">
      <c r="A56"/>
      <c r="B56"/>
      <c r="C56"/>
      <c r="D56"/>
      <c r="E56"/>
      <c r="F56"/>
      <c r="G56"/>
      <c r="H56"/>
      <c r="I56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25">
      <c r="A66"/>
      <c r="B66"/>
      <c r="C66"/>
      <c r="D66"/>
      <c r="E66"/>
      <c r="F66"/>
      <c r="G66"/>
      <c r="H66"/>
      <c r="I66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25">
      <c r="A67"/>
      <c r="B67"/>
      <c r="C67"/>
      <c r="D67"/>
      <c r="E67"/>
      <c r="F67"/>
      <c r="G67"/>
      <c r="H67"/>
      <c r="I67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25">
      <c r="A68"/>
      <c r="B68"/>
      <c r="C68"/>
      <c r="D68"/>
      <c r="E68"/>
      <c r="F68"/>
      <c r="G68"/>
      <c r="H68"/>
      <c r="I68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25">
      <c r="A80"/>
      <c r="B80"/>
      <c r="C80"/>
      <c r="D80"/>
      <c r="E80"/>
      <c r="F80"/>
      <c r="G80"/>
      <c r="H80"/>
      <c r="I8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25">
      <c r="A81"/>
      <c r="B81"/>
      <c r="C81"/>
      <c r="D81"/>
      <c r="E81"/>
      <c r="F81"/>
      <c r="G81"/>
      <c r="H81"/>
      <c r="I8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25">
      <c r="A82"/>
      <c r="B82"/>
      <c r="C82"/>
      <c r="D82"/>
      <c r="E82"/>
      <c r="F82"/>
      <c r="G82"/>
      <c r="H82"/>
      <c r="I82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25">
      <c r="A83"/>
      <c r="B83"/>
      <c r="C83"/>
      <c r="D83"/>
      <c r="E83"/>
      <c r="F83"/>
      <c r="G83"/>
      <c r="H83"/>
      <c r="I8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25">
      <c r="A84"/>
      <c r="B84"/>
      <c r="C84"/>
      <c r="D84"/>
      <c r="E84"/>
      <c r="F84"/>
      <c r="G84"/>
      <c r="H84"/>
      <c r="I84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A85"/>
      <c r="B85"/>
      <c r="C85"/>
      <c r="D85"/>
      <c r="E85"/>
      <c r="F85"/>
      <c r="G85"/>
      <c r="H85"/>
      <c r="I85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25">
      <c r="A86"/>
      <c r="B86"/>
      <c r="C86"/>
      <c r="D86"/>
      <c r="E86"/>
      <c r="F86"/>
      <c r="G86"/>
      <c r="H86"/>
      <c r="I86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25">
      <c r="A87"/>
      <c r="B87"/>
      <c r="C87"/>
      <c r="D87"/>
      <c r="E87"/>
      <c r="F87"/>
      <c r="G87"/>
      <c r="H87"/>
      <c r="I87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25">
      <c r="A88"/>
      <c r="B88"/>
      <c r="C88"/>
      <c r="D88"/>
      <c r="E88"/>
      <c r="F88"/>
      <c r="G88"/>
      <c r="H88"/>
      <c r="I88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25">
      <c r="A89"/>
      <c r="B89"/>
      <c r="C89"/>
      <c r="D89"/>
      <c r="E89"/>
      <c r="F89"/>
      <c r="G89"/>
      <c r="H89"/>
      <c r="I89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25">
      <c r="A90"/>
      <c r="B90"/>
      <c r="C90"/>
      <c r="D90"/>
      <c r="E90"/>
      <c r="F90"/>
      <c r="G90"/>
      <c r="H90"/>
      <c r="I9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25">
      <c r="A91"/>
      <c r="B91"/>
      <c r="C91"/>
      <c r="D91"/>
      <c r="E91"/>
      <c r="F91"/>
      <c r="G91"/>
      <c r="H91"/>
      <c r="I9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25">
      <c r="A92"/>
      <c r="B92"/>
      <c r="C92"/>
      <c r="D92"/>
      <c r="E92"/>
      <c r="F92"/>
      <c r="G92"/>
      <c r="H92"/>
      <c r="I92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A93"/>
      <c r="B93"/>
      <c r="C93"/>
      <c r="D93"/>
      <c r="E93"/>
      <c r="F93"/>
      <c r="G93"/>
      <c r="H93"/>
      <c r="I93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25">
      <c r="A94"/>
      <c r="B94"/>
      <c r="C94"/>
      <c r="D94"/>
      <c r="E94"/>
      <c r="F94"/>
      <c r="G94"/>
      <c r="H94"/>
      <c r="I94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25">
      <c r="A95"/>
      <c r="B95"/>
      <c r="C95"/>
      <c r="D95"/>
      <c r="E95"/>
      <c r="F95"/>
      <c r="G95"/>
      <c r="H95"/>
      <c r="I95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25">
      <c r="A96"/>
      <c r="B96"/>
      <c r="C96"/>
      <c r="D96"/>
      <c r="E96"/>
      <c r="F96"/>
      <c r="G96"/>
      <c r="H96"/>
      <c r="I96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25">
      <c r="A97"/>
      <c r="B97"/>
      <c r="C97"/>
      <c r="D97"/>
      <c r="E97"/>
      <c r="F97"/>
      <c r="G97"/>
      <c r="H97"/>
      <c r="I97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25">
      <c r="A98"/>
      <c r="B98"/>
      <c r="C98"/>
      <c r="D98"/>
      <c r="E98"/>
      <c r="F98"/>
      <c r="G98"/>
      <c r="H98"/>
      <c r="I98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25">
      <c r="A99"/>
      <c r="B99"/>
      <c r="C99"/>
      <c r="D99"/>
      <c r="E99"/>
      <c r="F99"/>
      <c r="G99"/>
      <c r="H99"/>
      <c r="I99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25">
      <c r="A100"/>
      <c r="B100"/>
      <c r="C100"/>
      <c r="D100"/>
      <c r="E100"/>
      <c r="F100"/>
      <c r="G100"/>
      <c r="H100"/>
      <c r="I10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25">
      <c r="A101"/>
      <c r="B101"/>
      <c r="C101"/>
      <c r="D101"/>
      <c r="E101"/>
      <c r="F101"/>
      <c r="G101"/>
      <c r="H101"/>
      <c r="I10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25">
      <c r="A102"/>
      <c r="B102"/>
      <c r="C102"/>
      <c r="D102"/>
      <c r="E102"/>
      <c r="F102"/>
      <c r="G102"/>
      <c r="H102"/>
      <c r="I102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25">
      <c r="A103"/>
      <c r="B103"/>
      <c r="C103"/>
      <c r="D103"/>
      <c r="E103"/>
      <c r="F103"/>
      <c r="G103"/>
      <c r="H103"/>
      <c r="I10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25">
      <c r="A104"/>
      <c r="B104"/>
      <c r="C104"/>
      <c r="D104"/>
      <c r="E104"/>
      <c r="F104"/>
      <c r="G104"/>
      <c r="H104"/>
      <c r="I104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25">
      <c r="A105"/>
      <c r="B105"/>
      <c r="C105"/>
      <c r="D105"/>
      <c r="E105"/>
      <c r="F105"/>
      <c r="G105"/>
      <c r="H105"/>
      <c r="I105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25">
      <c r="A106"/>
      <c r="B106"/>
      <c r="C106"/>
      <c r="D106"/>
      <c r="E106"/>
      <c r="F106"/>
      <c r="G106"/>
      <c r="H106"/>
      <c r="I106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25">
      <c r="A107"/>
      <c r="B107"/>
      <c r="C107"/>
      <c r="D107"/>
      <c r="E107"/>
      <c r="F107"/>
      <c r="G107"/>
      <c r="H107"/>
      <c r="I107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25">
      <c r="A108"/>
      <c r="B108"/>
      <c r="C108"/>
      <c r="D108"/>
      <c r="E108"/>
      <c r="F108"/>
      <c r="G108"/>
      <c r="H108"/>
      <c r="I108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25">
      <c r="A109"/>
      <c r="B109"/>
      <c r="C109"/>
      <c r="D109"/>
      <c r="E109"/>
      <c r="F109"/>
      <c r="G109"/>
      <c r="H109"/>
      <c r="I109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25">
      <c r="A110"/>
      <c r="B110"/>
      <c r="C110"/>
      <c r="D110"/>
      <c r="E110"/>
      <c r="F110"/>
      <c r="G110"/>
      <c r="H110"/>
      <c r="I110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25">
      <c r="A111"/>
      <c r="B111"/>
      <c r="C111"/>
      <c r="D111"/>
      <c r="E111"/>
      <c r="F111"/>
      <c r="G111"/>
      <c r="H111"/>
      <c r="I11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0" sqref="H1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1.01</v>
      </c>
      <c r="D2">
        <v>8.2062499999999997E-2</v>
      </c>
      <c r="E2" s="1" t="s">
        <v>46</v>
      </c>
      <c r="F2" s="1">
        <f>C2*'Calibration Data'!$B$31+'Calibration Data'!$B$30</f>
        <v>0.12117682203243788</v>
      </c>
      <c r="G2" s="1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1.05416666666667</v>
      </c>
      <c r="D3">
        <v>8.3858958333333303E-2</v>
      </c>
      <c r="E3" s="1" t="s">
        <v>46</v>
      </c>
      <c r="F3" s="1">
        <f>C3*'Calibration Data'!$B$31+'Calibration Data'!$B$30</f>
        <v>0.12820787566724268</v>
      </c>
      <c r="G3" s="1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1.0791666666666699</v>
      </c>
      <c r="D4">
        <v>8.4822499999999995E-2</v>
      </c>
      <c r="E4" s="1" t="s">
        <v>46</v>
      </c>
      <c r="F4" s="1">
        <f>C4*'Calibration Data'!$B$31+'Calibration Data'!$B$30</f>
        <v>0.13218771734732057</v>
      </c>
      <c r="G4" s="1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1.1083333333333301</v>
      </c>
      <c r="D5">
        <v>8.5951250000000007E-2</v>
      </c>
      <c r="E5" s="1" t="s">
        <v>46</v>
      </c>
      <c r="F5" s="1">
        <f>C5*'Calibration Data'!$B$31+'Calibration Data'!$B$30</f>
        <v>0.13683086597407706</v>
      </c>
      <c r="G5" s="1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1.2916666666666701</v>
      </c>
      <c r="D6">
        <v>9.2741666666666694E-2</v>
      </c>
      <c r="E6" s="1" t="s">
        <v>46</v>
      </c>
      <c r="F6" s="1">
        <f>C6*'Calibration Data'!$B$31+'Calibration Data'!$B$30</f>
        <v>0.16601637162798269</v>
      </c>
      <c r="G6" s="1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1.2</v>
      </c>
      <c r="D7">
        <v>8.9459999999999998E-2</v>
      </c>
      <c r="E7" s="1" t="s">
        <v>46</v>
      </c>
      <c r="F7" s="1">
        <f>C7*'Calibration Data'!$B$31+'Calibration Data'!$B$30</f>
        <v>0.15142361880102986</v>
      </c>
      <c r="G7" s="1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2.0841666666666701</v>
      </c>
      <c r="D8">
        <v>0.117963833333333</v>
      </c>
      <c r="E8" s="1" t="s">
        <v>46</v>
      </c>
      <c r="F8" s="1">
        <f>C8*'Calibration Data'!$B$31+'Calibration Data'!$B$30</f>
        <v>0.29217735288645197</v>
      </c>
      <c r="G8" s="1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2.0225</v>
      </c>
      <c r="D9">
        <v>0.11629375</v>
      </c>
      <c r="E9" s="1" t="s">
        <v>46</v>
      </c>
      <c r="F9" s="1">
        <f>C9*'Calibration Data'!$B$31+'Calibration Data'!$B$30</f>
        <v>0.28236041007559259</v>
      </c>
      <c r="G9" s="1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1.9225000000000001</v>
      </c>
      <c r="D10">
        <v>0.113331375</v>
      </c>
      <c r="E10" s="1" t="s">
        <v>46</v>
      </c>
      <c r="F10" s="1">
        <f>C10*'Calibration Data'!$B$31+'Calibration Data'!$B$30</f>
        <v>0.26644104335528107</v>
      </c>
      <c r="G10" s="1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3.2524999999999999</v>
      </c>
      <c r="D11">
        <v>0.147175625</v>
      </c>
      <c r="E11" s="1" t="s">
        <v>46</v>
      </c>
      <c r="F11" s="1">
        <f>C11*'Calibration Data'!$B$31+'Calibration Data'!$B$30</f>
        <v>0.4781686207354251</v>
      </c>
      <c r="G11" s="1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3.2491666666666701</v>
      </c>
      <c r="D12">
        <v>0.14718724999999999</v>
      </c>
      <c r="E12" s="1" t="s">
        <v>46</v>
      </c>
      <c r="F12" s="1">
        <f>C12*'Calibration Data'!$B$31+'Calibration Data'!$B$30</f>
        <v>0.47763797517808193</v>
      </c>
      <c r="G12" s="1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3.1258333333333299</v>
      </c>
      <c r="D13">
        <v>0.1444135</v>
      </c>
      <c r="E13" s="1" t="s">
        <v>46</v>
      </c>
      <c r="F13" s="1">
        <f>C13*'Calibration Data'!$B$31+'Calibration Data'!$B$30</f>
        <v>0.45800408955636318</v>
      </c>
      <c r="G13" s="1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6.1733333333333302</v>
      </c>
      <c r="D14">
        <v>0.202794</v>
      </c>
      <c r="E14" s="1" t="s">
        <v>46</v>
      </c>
      <c r="F14" s="1">
        <f>C14*'Calibration Data'!$B$31+'Calibration Data'!$B$30</f>
        <v>0.94314679035785864</v>
      </c>
      <c r="G14" s="1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5.75416666666667</v>
      </c>
      <c r="D15">
        <v>0.19592937499999999</v>
      </c>
      <c r="E15" s="1" t="s">
        <v>46</v>
      </c>
      <c r="F15" s="1">
        <f>C15*'Calibration Data'!$B$31+'Calibration Data'!$B$30</f>
        <v>0.87641811152188698</v>
      </c>
      <c r="G15" s="1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6.8441666666666698</v>
      </c>
      <c r="D16">
        <v>0.21353800000000001</v>
      </c>
      <c r="E16" s="1" t="s">
        <v>46</v>
      </c>
      <c r="F16" s="1">
        <f>C16*'Calibration Data'!$B$31+'Calibration Data'!$B$30</f>
        <v>1.0499392087732833</v>
      </c>
      <c r="G16" s="1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15.3433333333333</v>
      </c>
      <c r="D17">
        <v>0.31990849999999998</v>
      </c>
      <c r="E17" s="1" t="s">
        <v>46</v>
      </c>
      <c r="F17" s="1">
        <f>C17*'Calibration Data'!$B$31+'Calibration Data'!$B$30</f>
        <v>2.4029527186104258</v>
      </c>
      <c r="G17" s="1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13.945833333333301</v>
      </c>
      <c r="D18">
        <v>0.304716458333333</v>
      </c>
      <c r="E18" s="1" t="s">
        <v>46</v>
      </c>
      <c r="F18" s="1">
        <f>C18*'Calibration Data'!$B$31+'Calibration Data'!$B$30</f>
        <v>2.1804795686940719</v>
      </c>
      <c r="G18" s="1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14.483333333333301</v>
      </c>
      <c r="D19">
        <v>0.31066749999999999</v>
      </c>
      <c r="E19" s="1" t="s">
        <v>46</v>
      </c>
      <c r="F19" s="1">
        <f>C19*'Calibration Data'!$B$31+'Calibration Data'!$B$30</f>
        <v>2.2660461648157462</v>
      </c>
      <c r="G19" s="1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</row>
    <row r="2" spans="1:19" x14ac:dyDescent="0.25">
      <c r="A2" t="s">
        <v>87</v>
      </c>
      <c r="B2">
        <v>0</v>
      </c>
      <c r="C2">
        <v>0</v>
      </c>
      <c r="D2" s="1">
        <v>8.99</v>
      </c>
      <c r="E2" s="1">
        <v>2.9899999999999999E-2</v>
      </c>
      <c r="F2" s="1">
        <v>1E-4</v>
      </c>
      <c r="G2" s="1">
        <v>100</v>
      </c>
      <c r="H2" s="1">
        <v>5</v>
      </c>
      <c r="I2" s="1">
        <f>'Count-&gt;Actual Activity'!F2</f>
        <v>0.12117682203243788</v>
      </c>
      <c r="J2" s="1">
        <f>'Count-&gt;Actual Activity'!G2</f>
        <v>0.15745067498955981</v>
      </c>
      <c r="K2" s="1">
        <v>5</v>
      </c>
      <c r="L2" s="1">
        <v>0.01</v>
      </c>
      <c r="M2">
        <f t="shared" ref="M2:M19" si="0">I2/K2</f>
        <v>2.4235364406487575E-2</v>
      </c>
      <c r="N2">
        <f t="shared" ref="N2:N19" si="1">SQRT((L2/K2)^2+(J2/I2)^2)*M2</f>
        <v>3.1490172301819365E-2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-81.054730456480186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9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0.12820787566724268</v>
      </c>
      <c r="J3" s="1">
        <f>'Count-&gt;Actual Activity'!G3</f>
        <v>0.15745067498955981</v>
      </c>
      <c r="K3" s="1">
        <v>5</v>
      </c>
      <c r="L3" s="1">
        <v>0.01</v>
      </c>
      <c r="M3">
        <f t="shared" si="0"/>
        <v>2.5641575133448537E-2</v>
      </c>
      <c r="N3">
        <f t="shared" si="1"/>
        <v>3.1490176756382632E-2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-86.626943018407204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8.98</v>
      </c>
      <c r="E4" s="1">
        <v>2.98E-2</v>
      </c>
      <c r="F4" s="1">
        <v>1E-4</v>
      </c>
      <c r="G4" s="1">
        <v>100</v>
      </c>
      <c r="H4" s="1">
        <v>5</v>
      </c>
      <c r="I4" s="1">
        <f>'Count-&gt;Actual Activity'!F4</f>
        <v>0.13218771734732057</v>
      </c>
      <c r="J4" s="1">
        <f>'Count-&gt;Actual Activity'!G4</f>
        <v>0.15745067498955981</v>
      </c>
      <c r="K4" s="1">
        <v>5</v>
      </c>
      <c r="L4" s="1">
        <v>0.01</v>
      </c>
      <c r="M4">
        <f t="shared" si="0"/>
        <v>2.6437543469464114E-2</v>
      </c>
      <c r="N4">
        <f t="shared" si="1"/>
        <v>3.1490179389160974E-2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-88.716588823705081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8.99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0.13683086597407706</v>
      </c>
      <c r="J5" s="1">
        <f>'Count-&gt;Actual Activity'!G5</f>
        <v>0.15745067498955981</v>
      </c>
      <c r="K5" s="1">
        <v>5</v>
      </c>
      <c r="L5" s="1">
        <v>0.01</v>
      </c>
      <c r="M5">
        <f t="shared" si="0"/>
        <v>2.7366173194815414E-2</v>
      </c>
      <c r="N5">
        <f t="shared" si="1"/>
        <v>3.1490182562450494E-2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156.18584077017505</v>
      </c>
      <c r="S5">
        <f t="shared" si="3"/>
        <v>0.63283784436339208</v>
      </c>
    </row>
    <row r="6" spans="1:19" x14ac:dyDescent="0.25">
      <c r="A6" t="s">
        <v>91</v>
      </c>
      <c r="B6">
        <v>1.5800000000000002E-2</v>
      </c>
      <c r="C6">
        <v>1E-4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0.16601637162798269</v>
      </c>
      <c r="J6" s="1">
        <f>'Count-&gt;Actual Activity'!G6</f>
        <v>0.15745067498955981</v>
      </c>
      <c r="K6" s="1">
        <v>5</v>
      </c>
      <c r="L6" s="1">
        <v>0.01</v>
      </c>
      <c r="M6">
        <f t="shared" si="0"/>
        <v>3.3203274325596541E-2</v>
      </c>
      <c r="N6">
        <f t="shared" si="1"/>
        <v>3.149020501705925E-2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138.23084542411951</v>
      </c>
      <c r="S6">
        <f t="shared" si="3"/>
        <v>0.55452354668685366</v>
      </c>
    </row>
    <row r="7" spans="1:19" x14ac:dyDescent="0.25">
      <c r="A7" t="s">
        <v>92</v>
      </c>
      <c r="B7">
        <v>1.5800000000000002E-2</v>
      </c>
      <c r="C7">
        <v>1E-4</v>
      </c>
      <c r="D7" s="1">
        <v>8.99</v>
      </c>
      <c r="E7" s="1">
        <v>3.0499999999999999E-2</v>
      </c>
      <c r="F7" s="1">
        <v>1E-4</v>
      </c>
      <c r="G7" s="1">
        <v>100</v>
      </c>
      <c r="H7" s="1">
        <v>5</v>
      </c>
      <c r="I7" s="1">
        <f>'Count-&gt;Actual Activity'!F7</f>
        <v>0.15142361880102986</v>
      </c>
      <c r="J7" s="1">
        <f>'Count-&gt;Actual Activity'!G7</f>
        <v>0.15745067498955981</v>
      </c>
      <c r="K7" s="1">
        <v>5</v>
      </c>
      <c r="L7" s="1">
        <v>0.01</v>
      </c>
      <c r="M7">
        <f t="shared" si="0"/>
        <v>3.0284723760205974E-2</v>
      </c>
      <c r="N7">
        <f t="shared" si="1"/>
        <v>3.1490193248767027E-2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145.08056835148295</v>
      </c>
      <c r="S7">
        <f t="shared" si="3"/>
        <v>0.59368069552512293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8.99</v>
      </c>
      <c r="E8" s="1">
        <v>2.9899999999999999E-2</v>
      </c>
      <c r="F8" s="1">
        <v>1E-4</v>
      </c>
      <c r="G8" s="1">
        <v>100</v>
      </c>
      <c r="H8" s="1">
        <v>5</v>
      </c>
      <c r="I8" s="1">
        <f>'Count-&gt;Actual Activity'!F8</f>
        <v>0.29217735288645197</v>
      </c>
      <c r="J8" s="1">
        <f>'Count-&gt;Actual Activity'!G8</f>
        <v>0.15745067498955981</v>
      </c>
      <c r="K8" s="1">
        <v>5</v>
      </c>
      <c r="L8" s="1">
        <v>0.01</v>
      </c>
      <c r="M8">
        <f t="shared" si="0"/>
        <v>5.8435470577290392E-2</v>
      </c>
      <c r="N8">
        <f t="shared" si="1"/>
        <v>3.1490351871702002E-2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1054.1119969064705</v>
      </c>
      <c r="S8">
        <f t="shared" si="3"/>
        <v>0.84359440279243658</v>
      </c>
    </row>
    <row r="9" spans="1:19" x14ac:dyDescent="0.25">
      <c r="A9" t="s">
        <v>94</v>
      </c>
      <c r="B9">
        <v>7.9200000000000007E-2</v>
      </c>
      <c r="C9">
        <v>1E-4</v>
      </c>
      <c r="D9" s="1">
        <v>9.02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0.28236041007559259</v>
      </c>
      <c r="J9" s="1">
        <f>'Count-&gt;Actual Activity'!G9</f>
        <v>0.15745067498955981</v>
      </c>
      <c r="K9" s="1">
        <v>5</v>
      </c>
      <c r="L9" s="1">
        <v>0.01</v>
      </c>
      <c r="M9">
        <f t="shared" si="0"/>
        <v>5.6472082015118517E-2</v>
      </c>
      <c r="N9">
        <f t="shared" si="1"/>
        <v>3.1490337542981466E-2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1060.6785138368111</v>
      </c>
      <c r="S9">
        <f t="shared" si="3"/>
        <v>0.84884951509979489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9</v>
      </c>
      <c r="E10" s="1">
        <v>3.0300000000000001E-2</v>
      </c>
      <c r="F10" s="1">
        <v>1E-4</v>
      </c>
      <c r="G10" s="1">
        <v>100</v>
      </c>
      <c r="H10" s="1">
        <v>5</v>
      </c>
      <c r="I10" s="1">
        <f>'Count-&gt;Actual Activity'!F10</f>
        <v>0.26644104335528107</v>
      </c>
      <c r="J10" s="1">
        <f>'Count-&gt;Actual Activity'!G10</f>
        <v>0.15745067498955981</v>
      </c>
      <c r="K10" s="1">
        <v>5</v>
      </c>
      <c r="L10" s="1">
        <v>0.01</v>
      </c>
      <c r="M10">
        <f t="shared" si="0"/>
        <v>5.3288208671056214E-2</v>
      </c>
      <c r="N10">
        <f t="shared" si="1"/>
        <v>3.1490315348047138E-2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1057.1839900371908</v>
      </c>
      <c r="S10">
        <f t="shared" si="3"/>
        <v>0.85737131884145656</v>
      </c>
    </row>
    <row r="11" spans="1:19" x14ac:dyDescent="0.25">
      <c r="A11" t="s">
        <v>96</v>
      </c>
      <c r="B11">
        <v>0.158</v>
      </c>
      <c r="C11">
        <v>1E-3</v>
      </c>
      <c r="D11" s="1">
        <v>8.99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0.4781686207354251</v>
      </c>
      <c r="J11" s="1">
        <f>'Count-&gt;Actual Activity'!G11</f>
        <v>0.15745067498955981</v>
      </c>
      <c r="K11" s="1">
        <v>5</v>
      </c>
      <c r="L11" s="1">
        <v>0.01</v>
      </c>
      <c r="M11">
        <f t="shared" si="0"/>
        <v>9.5633724147085014E-2</v>
      </c>
      <c r="N11">
        <f t="shared" si="1"/>
        <v>3.1490715860765961E-2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2137.2014701545982</v>
      </c>
      <c r="S11">
        <f t="shared" si="3"/>
        <v>0.87169165356282741</v>
      </c>
    </row>
    <row r="12" spans="1:19" x14ac:dyDescent="0.25">
      <c r="A12" t="s">
        <v>97</v>
      </c>
      <c r="B12">
        <v>0.158</v>
      </c>
      <c r="C12">
        <v>1E-3</v>
      </c>
      <c r="D12" s="1">
        <v>9.01</v>
      </c>
      <c r="E12" s="1">
        <v>3.0099999999999998E-2</v>
      </c>
      <c r="F12" s="1">
        <v>1E-4</v>
      </c>
      <c r="G12" s="1">
        <v>100</v>
      </c>
      <c r="H12" s="1">
        <v>5</v>
      </c>
      <c r="I12" s="1">
        <f>'Count-&gt;Actual Activity'!F12</f>
        <v>0.47763797517808193</v>
      </c>
      <c r="J12" s="1">
        <f>'Count-&gt;Actual Activity'!G12</f>
        <v>0.15745067498955981</v>
      </c>
      <c r="K12" s="1">
        <v>5</v>
      </c>
      <c r="L12" s="1">
        <v>0.01</v>
      </c>
      <c r="M12">
        <f t="shared" si="0"/>
        <v>9.5527595035616392E-2</v>
      </c>
      <c r="N12">
        <f t="shared" si="1"/>
        <v>3.1490714572273093E-2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2158.8550698952376</v>
      </c>
      <c r="S12">
        <f t="shared" si="3"/>
        <v>0.87183404319496638</v>
      </c>
    </row>
    <row r="13" spans="1:19" x14ac:dyDescent="0.25">
      <c r="A13" t="s">
        <v>98</v>
      </c>
      <c r="B13">
        <v>0.158</v>
      </c>
      <c r="C13">
        <v>1E-3</v>
      </c>
      <c r="D13" s="1">
        <v>8.99</v>
      </c>
      <c r="E13" s="1">
        <v>3.09E-2</v>
      </c>
      <c r="F13" s="1">
        <v>1E-4</v>
      </c>
      <c r="G13" s="1">
        <v>100</v>
      </c>
      <c r="H13" s="1">
        <v>5</v>
      </c>
      <c r="I13" s="1">
        <f>'Count-&gt;Actual Activity'!F13</f>
        <v>0.45800408955636318</v>
      </c>
      <c r="J13" s="1">
        <f>'Count-&gt;Actual Activity'!G13</f>
        <v>0.15745067498955981</v>
      </c>
      <c r="K13" s="1">
        <v>5</v>
      </c>
      <c r="L13" s="1">
        <v>0.01</v>
      </c>
      <c r="M13">
        <f t="shared" si="0"/>
        <v>9.1600817911272642E-2</v>
      </c>
      <c r="N13">
        <f t="shared" si="1"/>
        <v>3.1490667903778857E-2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2115.6703985851459</v>
      </c>
      <c r="S13">
        <f t="shared" si="3"/>
        <v>0.87710245958411526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8.99</v>
      </c>
      <c r="E14" s="1">
        <v>2.9100000000000001E-2</v>
      </c>
      <c r="F14" s="1">
        <v>1E-4</v>
      </c>
      <c r="G14" s="1">
        <v>100</v>
      </c>
      <c r="H14" s="1">
        <v>5</v>
      </c>
      <c r="I14" s="1">
        <f>'Count-&gt;Actual Activity'!F14</f>
        <v>0.94314679035785864</v>
      </c>
      <c r="J14" s="1">
        <f>'Count-&gt;Actual Activity'!G14</f>
        <v>0.15745067498955981</v>
      </c>
      <c r="K14" s="1">
        <v>5</v>
      </c>
      <c r="L14" s="1">
        <v>0.01</v>
      </c>
      <c r="M14">
        <f t="shared" si="0"/>
        <v>0.18862935807157172</v>
      </c>
      <c r="N14">
        <f t="shared" si="1"/>
        <v>3.1492394737866886E-2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5771.2901381101483</v>
      </c>
      <c r="S14">
        <f t="shared" si="3"/>
        <v>0.89902472895793173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8.99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0.87641811152188698</v>
      </c>
      <c r="J15" s="1">
        <f>'Count-&gt;Actual Activity'!G15</f>
        <v>0.15745067498955981</v>
      </c>
      <c r="K15" s="1">
        <v>5</v>
      </c>
      <c r="L15" s="1">
        <v>0.01</v>
      </c>
      <c r="M15">
        <f t="shared" si="0"/>
        <v>0.17528362230437738</v>
      </c>
      <c r="N15">
        <f t="shared" si="1"/>
        <v>3.1492086300842506E-2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5699.6335554116076</v>
      </c>
      <c r="S15">
        <f t="shared" si="3"/>
        <v>0.90616884109469131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8.99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1.0499392087732833</v>
      </c>
      <c r="J16" s="1">
        <f>'Count-&gt;Actual Activity'!G16</f>
        <v>0.15745067498955981</v>
      </c>
      <c r="K16" s="1">
        <v>5</v>
      </c>
      <c r="L16" s="1">
        <v>0.01</v>
      </c>
      <c r="M16">
        <f t="shared" si="0"/>
        <v>0.20998784175465665</v>
      </c>
      <c r="N16">
        <f t="shared" si="1"/>
        <v>3.1492935426242166E-2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5472.2341468876848</v>
      </c>
      <c r="S16">
        <f t="shared" si="3"/>
        <v>0.88759130893786908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8.99</v>
      </c>
      <c r="E17" s="1">
        <v>2.9899999999999999E-2</v>
      </c>
      <c r="F17" s="1">
        <v>1E-4</v>
      </c>
      <c r="G17" s="1">
        <v>100</v>
      </c>
      <c r="H17" s="1">
        <v>5</v>
      </c>
      <c r="I17" s="1">
        <f>'Count-&gt;Actual Activity'!F17</f>
        <v>2.4029527186104258</v>
      </c>
      <c r="J17" s="1">
        <f>'Count-&gt;Actual Activity'!G17</f>
        <v>0.15745067498955981</v>
      </c>
      <c r="K17" s="1">
        <v>5</v>
      </c>
      <c r="L17" s="1">
        <v>0.01</v>
      </c>
      <c r="M17">
        <f t="shared" si="0"/>
        <v>0.48059054372208515</v>
      </c>
      <c r="N17">
        <f t="shared" si="1"/>
        <v>3.1504800765432245E-2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10888.157300338346</v>
      </c>
      <c r="S17">
        <f t="shared" si="3"/>
        <v>0.87136742416792956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8.99</v>
      </c>
      <c r="E18" s="1">
        <v>2.9700000000000001E-2</v>
      </c>
      <c r="F18" s="1">
        <v>1E-4</v>
      </c>
      <c r="G18" s="1">
        <v>100</v>
      </c>
      <c r="H18" s="1">
        <v>5</v>
      </c>
      <c r="I18" s="1">
        <f>'Count-&gt;Actual Activity'!F18</f>
        <v>2.1804795686940719</v>
      </c>
      <c r="J18" s="1">
        <f>'Count-&gt;Actual Activity'!G18</f>
        <v>0.15745067498955981</v>
      </c>
      <c r="K18" s="1">
        <v>5</v>
      </c>
      <c r="L18" s="1">
        <v>0.01</v>
      </c>
      <c r="M18">
        <f t="shared" si="0"/>
        <v>0.4360959137388144</v>
      </c>
      <c r="N18">
        <f t="shared" si="1"/>
        <v>3.1502211363182722E-2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11111.29179388699</v>
      </c>
      <c r="S18">
        <f t="shared" si="3"/>
        <v>0.88327664489690161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8.99</v>
      </c>
      <c r="E19" s="1">
        <v>2.9700000000000001E-2</v>
      </c>
      <c r="F19" s="1">
        <v>1E-4</v>
      </c>
      <c r="G19" s="1">
        <v>100</v>
      </c>
      <c r="H19" s="1">
        <v>5</v>
      </c>
      <c r="I19" s="1">
        <f>'Count-&gt;Actual Activity'!F19</f>
        <v>2.2660461648157462</v>
      </c>
      <c r="J19" s="1">
        <f>'Count-&gt;Actual Activity'!G19</f>
        <v>0.15745067498955981</v>
      </c>
      <c r="K19" s="1">
        <v>5</v>
      </c>
      <c r="L19" s="1">
        <v>0.01</v>
      </c>
      <c r="M19">
        <f t="shared" si="0"/>
        <v>0.45320923296314924</v>
      </c>
      <c r="N19">
        <f t="shared" si="1"/>
        <v>3.1503177563891739E-2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11053.67119043805</v>
      </c>
      <c r="S19">
        <f t="shared" si="3"/>
        <v>0.8786961753857585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K8" sqref="K8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127</v>
      </c>
      <c r="L1" t="s">
        <v>128</v>
      </c>
      <c r="M1" t="s">
        <v>115</v>
      </c>
      <c r="N1" t="s">
        <v>116</v>
      </c>
    </row>
    <row r="2" spans="1:14" x14ac:dyDescent="0.25">
      <c r="A2">
        <v>0</v>
      </c>
      <c r="B2">
        <f>AVERAGE('Bottle Results'!M2:M4)</f>
        <v>2.5438161003133408E-2</v>
      </c>
      <c r="C2">
        <f>_xlfn.STDEV.S('Bottle Results'!M2:M4)</f>
        <v>1.1150924345819731E-3</v>
      </c>
      <c r="D2">
        <f>AVERAGE('Bottle Results'!Q2:Q4)</f>
        <v>-85.466087432864171</v>
      </c>
      <c r="E2">
        <f>_xlfn.STDEV.S('Bottle Results'!Q2:Q4)</f>
        <v>3.9606448562978227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8.99</v>
      </c>
      <c r="J2">
        <f>_xlfn.STDEV.S('Bottle Results'!D2:D4)</f>
        <v>9.9999999999997868E-3</v>
      </c>
      <c r="K2">
        <f>AVERAGE('Bottle Results'!E2:E4)</f>
        <v>2.9766666666666663E-2</v>
      </c>
      <c r="L2">
        <f>_xlfn.STDEV.S('Bottle Results'!E2:E4)</f>
        <v>1.5275252316519376E-4</v>
      </c>
      <c r="M2">
        <f>COUNT('Bottle Results'!I2:I4)</f>
        <v>3</v>
      </c>
      <c r="N2" t="s">
        <v>117</v>
      </c>
    </row>
    <row r="3" spans="1:14" x14ac:dyDescent="0.25">
      <c r="A3">
        <v>10</v>
      </c>
      <c r="B3">
        <f>AVERAGE('Bottle Results'!M5:M7)</f>
        <v>3.0284723760205978E-2</v>
      </c>
      <c r="C3">
        <f>_xlfn.STDEV.S('Bottle Results'!M5:M7)</f>
        <v>2.9185505653905632E-3</v>
      </c>
      <c r="D3">
        <f>AVERAGE('Bottle Results'!Q5:Q7)</f>
        <v>146.4990848485925</v>
      </c>
      <c r="E3">
        <f>_xlfn.STDEV.S('Bottle Results'!Q5:Q7)</f>
        <v>9.0611592116377686</v>
      </c>
      <c r="F3">
        <f>AVERAGE('Bottle Results'!O5:O7)</f>
        <v>7.4534297107408278</v>
      </c>
      <c r="G3">
        <f>AVERAGE('Bottle Results'!S5:S7)</f>
        <v>0.59368069552512281</v>
      </c>
      <c r="H3">
        <f>_xlfn.STDEV.S('Bottle Results'!S5:S7)</f>
        <v>3.9157148838269207E-2</v>
      </c>
      <c r="I3">
        <f>AVERAGE('Bottle Results'!D5:D7)</f>
        <v>8.9933333333333341</v>
      </c>
      <c r="J3">
        <f>_xlfn.STDEV.S('Bottle Results'!D5:D7)</f>
        <v>5.7735026918961348E-3</v>
      </c>
      <c r="K3">
        <f>AVERAGE('Bottle Results'!E5:E7)</f>
        <v>3.0200000000000001E-2</v>
      </c>
      <c r="L3">
        <f>_xlfn.STDEV.S('Bottle Results'!E5:E7)</f>
        <v>2.9999999999999992E-4</v>
      </c>
      <c r="M3">
        <f>COUNT('Bottle Results'!I5:I7)</f>
        <v>3</v>
      </c>
      <c r="N3" t="s">
        <v>117</v>
      </c>
    </row>
    <row r="4" spans="1:14" x14ac:dyDescent="0.25">
      <c r="A4">
        <v>50</v>
      </c>
      <c r="B4">
        <f>AVERAGE('Bottle Results'!M8:M10)</f>
        <v>5.6065253754488377E-2</v>
      </c>
      <c r="C4">
        <f>_xlfn.STDEV.S('Bottle Results'!M8:M10)</f>
        <v>2.5976351183485888E-3</v>
      </c>
      <c r="D4">
        <f>AVERAGE('Bottle Results'!Q8:Q10)</f>
        <v>1057.3248335934907</v>
      </c>
      <c r="E4">
        <f>_xlfn.STDEV.S('Bottle Results'!Q8:Q10)</f>
        <v>3.2855233722538006</v>
      </c>
      <c r="F4">
        <f>AVERAGE('Bottle Results'!O8:O10)</f>
        <v>37.361495765232505</v>
      </c>
      <c r="G4">
        <f>AVERAGE('Bottle Results'!S8:S10)</f>
        <v>0.84993841224456268</v>
      </c>
      <c r="H4">
        <f>_xlfn.STDEV.S('Bottle Results'!S8:S10)</f>
        <v>6.9527064298263502E-3</v>
      </c>
      <c r="I4">
        <f>AVERAGE('Bottle Results'!D8:D10)</f>
        <v>9.0033333333333321</v>
      </c>
      <c r="J4">
        <f>_xlfn.STDEV.S('Bottle Results'!D8:D10)</f>
        <v>1.527525231651914E-2</v>
      </c>
      <c r="K4">
        <f>AVERAGE('Bottle Results'!E8:E10)</f>
        <v>3.0033333333333332E-2</v>
      </c>
      <c r="L4">
        <f>_xlfn.STDEV.S('Bottle Results'!E8:E10)</f>
        <v>2.3094010767585091E-4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9.425404569799134E-2</v>
      </c>
      <c r="C5">
        <f>_xlfn.STDEV.S('Bottle Results'!M11:M13)</f>
        <v>2.2983753203594639E-3</v>
      </c>
      <c r="D5">
        <f>AVERAGE('Bottle Results'!Q11:Q13)</f>
        <v>2137.2423128783271</v>
      </c>
      <c r="E5">
        <f>_xlfn.STDEV.S('Bottle Results'!Q11:Q13)</f>
        <v>21.592364625863155</v>
      </c>
      <c r="F5">
        <f>AVERAGE('Bottle Results'!O11:O13)</f>
        <v>74.534297107408278</v>
      </c>
      <c r="G5">
        <f>AVERAGE('Bottle Results'!S11:S13)</f>
        <v>0.87354271878063638</v>
      </c>
      <c r="H5">
        <f>_xlfn.STDEV.S('Bottle Results'!S11:S13)</f>
        <v>3.0836479440428462E-3</v>
      </c>
      <c r="I5">
        <f>AVERAGE('Bottle Results'!D11:D13)</f>
        <v>8.9966666666666679</v>
      </c>
      <c r="J5">
        <f>_xlfn.STDEV.S('Bottle Results'!D3:D11)</f>
        <v>1.130388330520854E-2</v>
      </c>
      <c r="K5">
        <f>AVERAGE('Bottle Results'!E11:E13)</f>
        <v>3.0466666666666666E-2</v>
      </c>
      <c r="L5">
        <f>_xlfn.STDEV.S('Bottle Results'!E11:E13)</f>
        <v>4.0414518843273904E-4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0.19130027404353525</v>
      </c>
      <c r="C6">
        <f>_xlfn.STDEV.S('Bottle Results'!M14:M16)</f>
        <v>1.7505600704067623E-2</v>
      </c>
      <c r="D6">
        <f>AVERAGE('Bottle Results'!Q14:Q16)</f>
        <v>5647.7192801364799</v>
      </c>
      <c r="E6">
        <f>_xlfn.STDEV.S('Bottle Results'!Q14:Q16)</f>
        <v>156.1407712755346</v>
      </c>
      <c r="F6">
        <f>AVERAGE('Bottle Results'!O14:O16)</f>
        <v>186.80747882616251</v>
      </c>
      <c r="G6">
        <f>AVERAGE('Bottle Results'!S14:S16)</f>
        <v>0.89759495966349734</v>
      </c>
      <c r="H6">
        <f>_xlfn.STDEV.S('Bottle Results'!S14:S16)</f>
        <v>9.3709314070652278E-3</v>
      </c>
      <c r="I6">
        <f>AVERAGE('Bottle Results'!D14:D16)</f>
        <v>8.99</v>
      </c>
      <c r="J6">
        <f>_xlfn.STDEV.S('Bottle Results'!D14:D16)</f>
        <v>0</v>
      </c>
      <c r="K6">
        <f>AVERAGE('Bottle Results'!E14:E16)</f>
        <v>2.9700000000000004E-2</v>
      </c>
      <c r="L6">
        <f>_xlfn.STDEV.S('Bottle Results'!E14:E16)</f>
        <v>5.9999999999999984E-4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0.45663189680801625</v>
      </c>
      <c r="C7">
        <f>_xlfn.STDEV.S('Bottle Results'!M17:M19)</f>
        <v>2.2443907752066353E-2</v>
      </c>
      <c r="D7">
        <f>AVERAGE('Bottle Results'!Q17:Q19)</f>
        <v>11017.70676155446</v>
      </c>
      <c r="E7">
        <f>_xlfn.STDEV.S('Bottle Results'!Q17:Q19)</f>
        <v>115.83320189606503</v>
      </c>
      <c r="F7">
        <f>AVERAGE('Bottle Results'!O17:O19)</f>
        <v>373.61495765232502</v>
      </c>
      <c r="G7">
        <f>AVERAGE('Bottle Results'!S17:S19)</f>
        <v>0.87778008148352982</v>
      </c>
      <c r="H7">
        <f>_xlfn.STDEV.S('Bottle Results'!S17:S19)</f>
        <v>6.0072294463520961E-3</v>
      </c>
      <c r="I7">
        <f>AVERAGE('Bottle Results'!D17:D19)</f>
        <v>8.99</v>
      </c>
      <c r="J7">
        <f>_xlfn.STDEV.S('Bottle Results'!D17:D19)</f>
        <v>0</v>
      </c>
      <c r="K7">
        <f>AVERAGE('Bottle Results'!E17:E19)</f>
        <v>2.9766666666666667E-2</v>
      </c>
      <c r="L7">
        <f>_xlfn.STDEV.S('Bottle Results'!E17:E19)</f>
        <v>1.1547005383792445E-4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2017-07-20T20:11:02Z</dcterms:modified>
</cp:coreProperties>
</file>