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_pH7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8" l="1"/>
  <c r="K7" i="8"/>
  <c r="L6" i="8"/>
  <c r="K6" i="8"/>
  <c r="L5" i="8"/>
  <c r="K5" i="8"/>
  <c r="L4" i="8"/>
  <c r="K4" i="8"/>
  <c r="L3" i="8"/>
  <c r="K3" i="8"/>
  <c r="L2" i="8"/>
  <c r="K2" i="8"/>
  <c r="M7" i="8" l="1"/>
  <c r="M6" i="8"/>
  <c r="M5" i="8"/>
  <c r="M4" i="8"/>
  <c r="M3" i="8"/>
  <c r="M2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G2" i="2"/>
  <c r="F2" i="2"/>
  <c r="D10" i="9"/>
  <c r="C10" i="9"/>
  <c r="E10" i="9" s="1"/>
  <c r="F9" i="9"/>
  <c r="G9" i="9" s="1"/>
  <c r="E9" i="9"/>
  <c r="D9" i="9"/>
  <c r="H9" i="9" s="1"/>
  <c r="C9" i="9"/>
  <c r="J8" i="9"/>
  <c r="E8" i="9"/>
  <c r="D8" i="9"/>
  <c r="H8" i="9" s="1"/>
  <c r="J7" i="9"/>
  <c r="F7" i="9"/>
  <c r="G5" i="9" s="1"/>
  <c r="E7" i="9"/>
  <c r="D7" i="9"/>
  <c r="H7" i="9" s="1"/>
  <c r="J6" i="9"/>
  <c r="E6" i="9"/>
  <c r="D6" i="9"/>
  <c r="H6" i="9" s="1"/>
  <c r="H5" i="9"/>
  <c r="E5" i="9"/>
  <c r="D5" i="9"/>
  <c r="J5" i="9" s="1"/>
  <c r="H4" i="9"/>
  <c r="E4" i="9"/>
  <c r="D4" i="9"/>
  <c r="J4" i="9" s="1"/>
  <c r="E3" i="9"/>
  <c r="D3" i="9"/>
  <c r="J3" i="9" s="1"/>
  <c r="G2" i="9"/>
  <c r="E2" i="9"/>
  <c r="D2" i="9"/>
  <c r="J2" i="9" s="1"/>
  <c r="K2" i="9" s="1"/>
  <c r="C6" i="1"/>
  <c r="B6" i="1"/>
  <c r="G4" i="9" l="1"/>
  <c r="K4" i="9" s="1"/>
  <c r="I4" i="9"/>
  <c r="K5" i="9"/>
  <c r="I5" i="9"/>
  <c r="I9" i="9"/>
  <c r="G3" i="9"/>
  <c r="K3" i="9" s="1"/>
  <c r="J9" i="9"/>
  <c r="K9" i="9" s="1"/>
  <c r="H3" i="9"/>
  <c r="H2" i="9"/>
  <c r="I2" i="9" s="1"/>
  <c r="G8" i="9"/>
  <c r="I8" i="9" s="1"/>
  <c r="G6" i="9"/>
  <c r="K6" i="9" s="1"/>
  <c r="G7" i="9"/>
  <c r="I7" i="9" s="1"/>
  <c r="I6" i="9" l="1"/>
  <c r="I3" i="9"/>
  <c r="I11" i="9" s="1"/>
  <c r="K7" i="9"/>
  <c r="K11" i="9" s="1"/>
  <c r="K8" i="9"/>
  <c r="J7" i="8"/>
  <c r="J6" i="8"/>
  <c r="J5" i="8"/>
  <c r="J4" i="8"/>
  <c r="J3" i="8"/>
  <c r="I7" i="8"/>
  <c r="I6" i="8"/>
  <c r="I5" i="8"/>
  <c r="I4" i="8"/>
  <c r="I3" i="8"/>
  <c r="J2" i="8"/>
  <c r="I2" i="8"/>
  <c r="O3" i="5" l="1"/>
  <c r="P3" i="5" s="1"/>
  <c r="O4" i="5"/>
  <c r="P4" i="5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" i="5"/>
  <c r="P2" i="5" s="1"/>
  <c r="I10" i="5"/>
  <c r="M10" i="5" s="1"/>
  <c r="J11" i="5"/>
  <c r="J12" i="5"/>
  <c r="J17" i="5"/>
  <c r="S10" i="5" l="1"/>
  <c r="F4" i="8"/>
  <c r="Q10" i="5"/>
  <c r="F6" i="8"/>
  <c r="F3" i="8"/>
  <c r="F2" i="8"/>
  <c r="F5" i="8"/>
  <c r="F7" i="8"/>
  <c r="J18" i="5"/>
  <c r="I18" i="5"/>
  <c r="M18" i="5" s="1"/>
  <c r="Q18" i="5" s="1"/>
  <c r="J10" i="5"/>
  <c r="N10" i="5" s="1"/>
  <c r="J19" i="5"/>
  <c r="I19" i="5"/>
  <c r="M19" i="5" s="1"/>
  <c r="Q19" i="5" s="1"/>
  <c r="J3" i="5"/>
  <c r="I3" i="5"/>
  <c r="M3" i="5" s="1"/>
  <c r="Q3" i="5" s="1"/>
  <c r="J9" i="5"/>
  <c r="I9" i="5"/>
  <c r="M9" i="5" s="1"/>
  <c r="Q9" i="5" s="1"/>
  <c r="I16" i="5"/>
  <c r="M16" i="5" s="1"/>
  <c r="S16" i="5" s="1"/>
  <c r="J16" i="5"/>
  <c r="I8" i="5"/>
  <c r="M8" i="5" s="1"/>
  <c r="J8" i="5"/>
  <c r="J15" i="5"/>
  <c r="I15" i="5"/>
  <c r="M15" i="5" s="1"/>
  <c r="Q15" i="5" s="1"/>
  <c r="J7" i="5"/>
  <c r="I7" i="5"/>
  <c r="M7" i="5" s="1"/>
  <c r="S7" i="5" s="1"/>
  <c r="I14" i="5"/>
  <c r="M14" i="5" s="1"/>
  <c r="J14" i="5"/>
  <c r="J6" i="5"/>
  <c r="I6" i="5"/>
  <c r="M6" i="5" s="1"/>
  <c r="Q6" i="5" s="1"/>
  <c r="J13" i="5"/>
  <c r="I13" i="5"/>
  <c r="M13" i="5" s="1"/>
  <c r="S13" i="5" s="1"/>
  <c r="J5" i="5"/>
  <c r="I5" i="5"/>
  <c r="M5" i="5" s="1"/>
  <c r="S5" i="5" s="1"/>
  <c r="I4" i="5"/>
  <c r="M4" i="5" s="1"/>
  <c r="Q4" i="5" s="1"/>
  <c r="J4" i="5"/>
  <c r="I17" i="5"/>
  <c r="M17" i="5" s="1"/>
  <c r="I12" i="5"/>
  <c r="M12" i="5" s="1"/>
  <c r="Q12" i="5" s="1"/>
  <c r="I11" i="5"/>
  <c r="M11" i="5" s="1"/>
  <c r="S11" i="5" s="1"/>
  <c r="J2" i="5"/>
  <c r="N8" i="5" l="1"/>
  <c r="N4" i="5"/>
  <c r="N14" i="5"/>
  <c r="N18" i="5"/>
  <c r="N16" i="5"/>
  <c r="N17" i="5"/>
  <c r="N13" i="5"/>
  <c r="N12" i="5"/>
  <c r="N15" i="5"/>
  <c r="N6" i="5"/>
  <c r="N19" i="5"/>
  <c r="N5" i="5"/>
  <c r="N7" i="5"/>
  <c r="N9" i="5"/>
  <c r="N11" i="5"/>
  <c r="N3" i="5"/>
  <c r="S4" i="5"/>
  <c r="Q5" i="5"/>
  <c r="S15" i="5"/>
  <c r="B7" i="8"/>
  <c r="C7" i="8"/>
  <c r="B4" i="8"/>
  <c r="C4" i="8"/>
  <c r="Q13" i="5"/>
  <c r="S12" i="5"/>
  <c r="G5" i="8" s="1"/>
  <c r="S3" i="5"/>
  <c r="S6" i="5"/>
  <c r="H3" i="8" s="1"/>
  <c r="B6" i="8"/>
  <c r="C6" i="8"/>
  <c r="Q8" i="5"/>
  <c r="S8" i="5"/>
  <c r="C3" i="8"/>
  <c r="B3" i="8"/>
  <c r="Q16" i="5"/>
  <c r="S9" i="5"/>
  <c r="S19" i="5"/>
  <c r="S18" i="5"/>
  <c r="S17" i="5"/>
  <c r="Q7" i="5"/>
  <c r="S14" i="5"/>
  <c r="Q17" i="5"/>
  <c r="C5" i="8"/>
  <c r="B5" i="8"/>
  <c r="Q11" i="5"/>
  <c r="Q14" i="5"/>
  <c r="I2" i="5"/>
  <c r="M2" i="5" s="1"/>
  <c r="N2" i="5" s="1"/>
  <c r="H5" i="8" l="1"/>
  <c r="G3" i="8"/>
  <c r="D3" i="8"/>
  <c r="G6" i="8"/>
  <c r="H6" i="8"/>
  <c r="G4" i="8"/>
  <c r="H4" i="8"/>
  <c r="G7" i="8"/>
  <c r="H7" i="8"/>
  <c r="E3" i="8"/>
  <c r="E7" i="8"/>
  <c r="D7" i="8"/>
  <c r="C2" i="8"/>
  <c r="B2" i="8"/>
  <c r="Q2" i="5"/>
  <c r="S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<sst xmlns="http://schemas.openxmlformats.org/spreadsheetml/2006/main" count="309" uniqueCount="128">
  <si>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</si>
  <si>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</si>
  <si>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</si>
  <si>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</si>
  <si>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</si>
  <si>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</si>
  <si>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</si>
  <si>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</si>
  <si>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</si>
  <si>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</si>
  <si>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</si>
  <si>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</si>
  <si>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</si>
  <si>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</si>
  <si>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</si>
  <si>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</si>
  <si>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</si>
  <si>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</si>
  <si>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</si>
  <si>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</si>
  <si>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</si>
  <si>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</si>
  <si>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</si>
  <si>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</si>
  <si>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</si>
  <si>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</si>
  <si>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</si>
  <si>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</si>
  <si>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</si>
  <si>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</si>
  <si>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</si>
  <si>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</si>
  <si>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</si>
  <si>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</si>
  <si>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</si>
  <si>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</si>
  <si>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</si>
  <si>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</si>
  <si>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</si>
  <si>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</si>
  <si>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</si>
  <si>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</si>
  <si>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</si>
  <si>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</si>
  <si>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</si>
  <si>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</si>
  <si>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</si>
  <si>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</si>
  <si>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</si>
  <si>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</si>
  <si>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</si>
  <si>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</si>
  <si>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</si>
  <si>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</si>
  <si>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</si>
  <si>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</si>
  <si>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</si>
  <si>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</si>
  <si>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</si>
  <si>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</si>
  <si>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</si>
  <si>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</si>
  <si>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</si>
  <si>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</si>
  <si>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</si>
  <si>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</si>
  <si>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</si>
  <si>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</si>
  <si>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</si>
  <si>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</si>
  <si>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</si>
  <si>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</si>
  <si>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</si>
  <si>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</si>
  <si>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</si>
  <si>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</si>
  <si>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</si>
  <si>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</si>
  <si>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</si>
  <si>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</si>
  <si>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</si>
  <si>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</si>
  <si>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</si>
  <si>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</si>
  <si>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</si>
  <si>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</si>
  <si>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</si>
  <si>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</si>
  <si>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</si>
  <si>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</si>
  <si>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</si>
  <si>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</si>
  <si>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</si>
  <si>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</si>
  <si>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</si>
  <si>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</si>
  <si>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</si>
  <si>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</si>
  <si>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</si>
  <si>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</si>
  <si>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</si>
  <si>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</si>
  <si>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</si>
  <si>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</si>
  <si>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</si>
  <si>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</si>
  <si>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</si>
  <si>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</si>
  <si>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</si>
  <si>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</si>
  <si>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</si>
  <si>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Pyrite</t>
  </si>
  <si>
    <t>Ra_Stock_5</t>
  </si>
  <si>
    <t>RaStock5</t>
  </si>
  <si>
    <t>RaStock4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</si>
  <si>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</si>
  <si>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</si>
  <si>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</si>
  <si>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</si>
  <si>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</si>
  <si>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</si>
  <si>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</si>
  <si>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</si>
  <si>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</si>
  <si>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</t>
  </si>
  <si>
    <t>Counts below detection</t>
  </si>
  <si>
    <t>sMinMass (g)</t>
  </si>
  <si>
    <t>MinMass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</si>
</sst>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51664"/>
        <c:axId val="218748528"/>
      </c:scatterChart>
      <c:valAx>
        <c:axId val="21875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748528"/>
        <c:crosses val="autoZero"/>
        <c:crossBetween val="midCat"/>
      </c:valAx>
      <c:valAx>
        <c:axId val="218748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751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64272"/>
        <c:axId val="217064664"/>
      </c:scatterChart>
      <c:valAx>
        <c:axId val="21706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064664"/>
        <c:crosses val="autoZero"/>
        <c:crossBetween val="midCat"/>
      </c:valAx>
      <c:valAx>
        <c:axId val="217064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064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6">
        <v>42472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111</v>
      </c>
    </row>
    <row r="5" spans="1:5" x14ac:dyDescent="0.25">
      <c r="A5" t="s">
        <v>22</v>
      </c>
      <c r="B5" t="s">
        <v>112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C92" sqref="C92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42502.436805555553</v>
      </c>
      <c r="B2" t="s">
        <v>86</v>
      </c>
      <c r="C2">
        <v>75.7</v>
      </c>
      <c r="D2">
        <v>7.27</v>
      </c>
      <c r="E2">
        <v>0.21</v>
      </c>
      <c r="F2">
        <v>393.83</v>
      </c>
    </row>
    <row r="3" spans="1:6" x14ac:dyDescent="0.25">
      <c r="A3" s="15">
        <v>42502.436805555553</v>
      </c>
      <c r="B3" t="s">
        <v>87</v>
      </c>
      <c r="C3">
        <v>71.099999999999994</v>
      </c>
      <c r="D3">
        <v>7.5</v>
      </c>
      <c r="E3">
        <v>0.25</v>
      </c>
      <c r="F3">
        <v>404.47</v>
      </c>
    </row>
    <row r="4" spans="1:6" x14ac:dyDescent="0.25">
      <c r="A4" s="15">
        <v>42502.436805497688</v>
      </c>
      <c r="B4" t="s">
        <v>88</v>
      </c>
      <c r="C4">
        <v>78.599999999999994</v>
      </c>
      <c r="D4">
        <v>7.13</v>
      </c>
      <c r="E4">
        <v>0.19</v>
      </c>
      <c r="F4">
        <v>415.11</v>
      </c>
    </row>
    <row r="5" spans="1:6" x14ac:dyDescent="0.25">
      <c r="A5" s="15">
        <v>42502.436805497688</v>
      </c>
      <c r="B5" t="s">
        <v>89</v>
      </c>
      <c r="C5">
        <v>259.3</v>
      </c>
      <c r="D5">
        <v>3.93</v>
      </c>
      <c r="E5">
        <v>7.0000000000000007E-2</v>
      </c>
      <c r="F5">
        <v>425.75</v>
      </c>
    </row>
    <row r="6" spans="1:6" x14ac:dyDescent="0.25">
      <c r="A6" s="15">
        <v>42502.436805497688</v>
      </c>
      <c r="B6" t="s">
        <v>90</v>
      </c>
      <c r="C6">
        <v>262.89999999999998</v>
      </c>
      <c r="D6">
        <v>3.9</v>
      </c>
      <c r="E6">
        <v>7.0000000000000007E-2</v>
      </c>
      <c r="F6">
        <v>436.4</v>
      </c>
    </row>
    <row r="7" spans="1:6" x14ac:dyDescent="0.25">
      <c r="A7" s="15">
        <v>42502.436805497688</v>
      </c>
      <c r="B7" t="s">
        <v>91</v>
      </c>
      <c r="C7">
        <v>277.60000000000002</v>
      </c>
      <c r="D7">
        <v>3.8</v>
      </c>
      <c r="E7">
        <v>7.0000000000000007E-2</v>
      </c>
      <c r="F7">
        <v>447.04</v>
      </c>
    </row>
    <row r="8" spans="1:6" x14ac:dyDescent="0.25">
      <c r="A8" s="15">
        <v>42502.436805497688</v>
      </c>
      <c r="B8" t="s">
        <v>92</v>
      </c>
      <c r="C8">
        <v>1057.0999999999999</v>
      </c>
      <c r="D8">
        <v>1.95</v>
      </c>
      <c r="E8">
        <v>0.02</v>
      </c>
      <c r="F8">
        <v>457.66</v>
      </c>
    </row>
    <row r="9" spans="1:6" x14ac:dyDescent="0.25">
      <c r="A9" s="15">
        <v>42502.436805497688</v>
      </c>
      <c r="B9" t="s">
        <v>93</v>
      </c>
      <c r="C9">
        <v>1068.9000000000001</v>
      </c>
      <c r="D9">
        <v>1.93</v>
      </c>
      <c r="E9">
        <v>0.02</v>
      </c>
      <c r="F9">
        <v>468.32</v>
      </c>
    </row>
    <row r="10" spans="1:6" x14ac:dyDescent="0.25">
      <c r="A10" s="15">
        <v>42502.436805497688</v>
      </c>
      <c r="B10" t="s">
        <v>94</v>
      </c>
      <c r="C10">
        <v>1068.8</v>
      </c>
      <c r="D10">
        <v>1.93</v>
      </c>
      <c r="E10">
        <v>0.01</v>
      </c>
      <c r="F10">
        <v>478.95</v>
      </c>
    </row>
    <row r="11" spans="1:6" x14ac:dyDescent="0.25">
      <c r="A11" s="15">
        <v>42502.436805497688</v>
      </c>
      <c r="B11" t="s">
        <v>95</v>
      </c>
      <c r="C11">
        <v>2021.1</v>
      </c>
      <c r="D11">
        <v>1.41</v>
      </c>
      <c r="E11">
        <v>0.01</v>
      </c>
      <c r="F11">
        <v>489.61</v>
      </c>
    </row>
    <row r="12" spans="1:6" x14ac:dyDescent="0.25">
      <c r="A12" s="15">
        <v>42502.436805497688</v>
      </c>
      <c r="B12" t="s">
        <v>96</v>
      </c>
      <c r="C12">
        <v>2113</v>
      </c>
      <c r="D12">
        <v>1.38</v>
      </c>
      <c r="E12">
        <v>0.01</v>
      </c>
      <c r="F12">
        <v>500.24</v>
      </c>
    </row>
    <row r="13" spans="1:6" x14ac:dyDescent="0.25">
      <c r="A13" s="15">
        <v>42502.436805497688</v>
      </c>
      <c r="B13" t="s">
        <v>97</v>
      </c>
      <c r="C13">
        <v>2099.9</v>
      </c>
      <c r="D13">
        <v>1.38</v>
      </c>
      <c r="E13">
        <v>0.01</v>
      </c>
      <c r="F13">
        <v>510.89</v>
      </c>
    </row>
    <row r="14" spans="1:6" x14ac:dyDescent="0.25">
      <c r="A14" s="15">
        <v>42502.436805497688</v>
      </c>
      <c r="B14" t="s">
        <v>98</v>
      </c>
      <c r="C14">
        <v>4777.3999999999996</v>
      </c>
      <c r="D14">
        <v>0.92</v>
      </c>
      <c r="E14">
        <v>0</v>
      </c>
      <c r="F14">
        <v>521.65</v>
      </c>
    </row>
    <row r="15" spans="1:6" x14ac:dyDescent="0.25">
      <c r="A15" s="15">
        <v>42502.436805497688</v>
      </c>
      <c r="B15" t="s">
        <v>99</v>
      </c>
      <c r="C15">
        <v>5286.9</v>
      </c>
      <c r="D15">
        <v>0.87</v>
      </c>
      <c r="E15">
        <v>0</v>
      </c>
      <c r="F15">
        <v>532.29999999999995</v>
      </c>
    </row>
    <row r="16" spans="1:6" x14ac:dyDescent="0.25">
      <c r="A16" s="15">
        <v>42502.436805497688</v>
      </c>
      <c r="B16" t="s">
        <v>100</v>
      </c>
      <c r="C16">
        <v>5220.2</v>
      </c>
      <c r="D16">
        <v>0.88</v>
      </c>
      <c r="E16">
        <v>0</v>
      </c>
      <c r="F16">
        <v>542.95000000000005</v>
      </c>
    </row>
    <row r="17" spans="1:6" x14ac:dyDescent="0.25">
      <c r="A17" s="15">
        <v>42502.436805497688</v>
      </c>
      <c r="B17" t="s">
        <v>101</v>
      </c>
      <c r="C17">
        <v>10177.6</v>
      </c>
      <c r="D17">
        <v>0.63</v>
      </c>
      <c r="E17">
        <v>0</v>
      </c>
      <c r="F17">
        <v>553.62</v>
      </c>
    </row>
    <row r="18" spans="1:6" x14ac:dyDescent="0.25">
      <c r="A18" s="15">
        <v>42502.436805497688</v>
      </c>
      <c r="B18" t="s">
        <v>102</v>
      </c>
      <c r="C18">
        <v>10041.799999999999</v>
      </c>
      <c r="D18">
        <v>0.63</v>
      </c>
      <c r="E18">
        <v>0</v>
      </c>
      <c r="F18">
        <v>564.29999999999995</v>
      </c>
    </row>
    <row r="19" spans="1:6" x14ac:dyDescent="0.25">
      <c r="A19" s="15">
        <v>42502.436805497688</v>
      </c>
      <c r="B19" t="s">
        <v>103</v>
      </c>
      <c r="C19">
        <v>10039.1</v>
      </c>
      <c r="D19">
        <v>0.63</v>
      </c>
      <c r="E19">
        <v>0</v>
      </c>
      <c r="F19">
        <v>574.97</v>
      </c>
    </row>
    <row r="20" spans="1:6" x14ac:dyDescent="0.25">
      <c r="A20" s="15">
        <v>42505.584722222222</v>
      </c>
      <c r="B20" t="s">
        <v>86</v>
      </c>
      <c r="C20">
        <v>75.099999999999994</v>
      </c>
      <c r="D20">
        <v>7.3</v>
      </c>
      <c r="E20">
        <v>0.12</v>
      </c>
      <c r="F20">
        <v>393.77</v>
      </c>
    </row>
    <row r="21" spans="1:6" x14ac:dyDescent="0.25">
      <c r="A21" s="15">
        <v>42505.584722222222</v>
      </c>
      <c r="B21" t="s">
        <v>87</v>
      </c>
      <c r="C21">
        <v>77.400000000000006</v>
      </c>
      <c r="D21">
        <v>7.19</v>
      </c>
      <c r="E21">
        <v>0.11</v>
      </c>
      <c r="F21">
        <v>404.39</v>
      </c>
    </row>
    <row r="22" spans="1:6" x14ac:dyDescent="0.25">
      <c r="A22" s="15">
        <v>42505.584722164349</v>
      </c>
      <c r="B22" t="s">
        <v>88</v>
      </c>
      <c r="C22">
        <v>70.900000000000006</v>
      </c>
      <c r="D22">
        <v>7.51</v>
      </c>
      <c r="E22">
        <v>0.15</v>
      </c>
      <c r="F22">
        <v>415.03</v>
      </c>
    </row>
    <row r="23" spans="1:6" x14ac:dyDescent="0.25">
      <c r="A23" s="15">
        <v>42505.584722164349</v>
      </c>
      <c r="B23" t="s">
        <v>89</v>
      </c>
      <c r="C23">
        <v>259.2</v>
      </c>
      <c r="D23">
        <v>3.93</v>
      </c>
      <c r="E23">
        <v>0.03</v>
      </c>
      <c r="F23">
        <v>425.65</v>
      </c>
    </row>
    <row r="24" spans="1:6" x14ac:dyDescent="0.25">
      <c r="A24" s="15">
        <v>42505.584722164349</v>
      </c>
      <c r="B24" t="s">
        <v>90</v>
      </c>
      <c r="C24">
        <v>257.60000000000002</v>
      </c>
      <c r="D24">
        <v>3.94</v>
      </c>
      <c r="E24">
        <v>0.03</v>
      </c>
      <c r="F24">
        <v>436.28</v>
      </c>
    </row>
    <row r="25" spans="1:6" x14ac:dyDescent="0.25">
      <c r="A25" s="15">
        <v>42505.584722164349</v>
      </c>
      <c r="B25" t="s">
        <v>91</v>
      </c>
      <c r="C25">
        <v>273.8</v>
      </c>
      <c r="D25">
        <v>3.82</v>
      </c>
      <c r="E25">
        <v>0.09</v>
      </c>
      <c r="F25">
        <v>446.92</v>
      </c>
    </row>
    <row r="26" spans="1:6" x14ac:dyDescent="0.25">
      <c r="A26" s="15">
        <v>42505.584722164349</v>
      </c>
      <c r="B26" t="s">
        <v>92</v>
      </c>
      <c r="C26">
        <v>1041.4000000000001</v>
      </c>
      <c r="D26">
        <v>1.96</v>
      </c>
      <c r="E26">
        <v>0.01</v>
      </c>
      <c r="F26">
        <v>457.56</v>
      </c>
    </row>
    <row r="27" spans="1:6" x14ac:dyDescent="0.25">
      <c r="A27" s="15">
        <v>42505.584722164349</v>
      </c>
      <c r="B27" t="s">
        <v>93</v>
      </c>
      <c r="C27">
        <v>1064.5999999999999</v>
      </c>
      <c r="D27">
        <v>1.94</v>
      </c>
      <c r="E27">
        <v>0.01</v>
      </c>
      <c r="F27">
        <v>468.2</v>
      </c>
    </row>
    <row r="28" spans="1:6" x14ac:dyDescent="0.25">
      <c r="A28" s="15">
        <v>42505.584722164349</v>
      </c>
      <c r="B28" t="s">
        <v>94</v>
      </c>
      <c r="C28">
        <v>1065.8</v>
      </c>
      <c r="D28">
        <v>1.94</v>
      </c>
      <c r="E28">
        <v>0.01</v>
      </c>
      <c r="F28">
        <v>478.81</v>
      </c>
    </row>
    <row r="29" spans="1:6" x14ac:dyDescent="0.25">
      <c r="A29" s="15">
        <v>42505.584722164349</v>
      </c>
      <c r="B29" t="s">
        <v>95</v>
      </c>
      <c r="C29">
        <v>2048.3000000000002</v>
      </c>
      <c r="D29">
        <v>1.4</v>
      </c>
      <c r="E29">
        <v>0</v>
      </c>
      <c r="F29">
        <v>489.45</v>
      </c>
    </row>
    <row r="30" spans="1:6" x14ac:dyDescent="0.25">
      <c r="A30" s="15">
        <v>42505.584722164349</v>
      </c>
      <c r="B30" t="s">
        <v>96</v>
      </c>
      <c r="C30">
        <v>2122.1999999999998</v>
      </c>
      <c r="D30">
        <v>1.37</v>
      </c>
      <c r="E30">
        <v>0</v>
      </c>
      <c r="F30">
        <v>500.08</v>
      </c>
    </row>
    <row r="31" spans="1:6" x14ac:dyDescent="0.25">
      <c r="A31" s="15">
        <v>42505.584722164349</v>
      </c>
      <c r="B31" t="s">
        <v>97</v>
      </c>
      <c r="C31">
        <v>2073.5</v>
      </c>
      <c r="D31">
        <v>1.39</v>
      </c>
      <c r="E31">
        <v>0.02</v>
      </c>
      <c r="F31">
        <v>510.73</v>
      </c>
    </row>
    <row r="32" spans="1:6" x14ac:dyDescent="0.25">
      <c r="A32" s="15">
        <v>42505.584722164349</v>
      </c>
      <c r="B32" t="s">
        <v>98</v>
      </c>
      <c r="C32">
        <v>4746.3999999999996</v>
      </c>
      <c r="D32">
        <v>0.92</v>
      </c>
      <c r="E32">
        <v>0.01</v>
      </c>
      <c r="F32">
        <v>521.5</v>
      </c>
    </row>
    <row r="33" spans="1:6" x14ac:dyDescent="0.25">
      <c r="A33" s="15">
        <v>42505.584722164349</v>
      </c>
      <c r="B33" t="s">
        <v>99</v>
      </c>
      <c r="C33">
        <v>5181.2</v>
      </c>
      <c r="D33">
        <v>0.88</v>
      </c>
      <c r="E33">
        <v>0</v>
      </c>
      <c r="F33">
        <v>532.14</v>
      </c>
    </row>
    <row r="34" spans="1:6" x14ac:dyDescent="0.25">
      <c r="A34" s="15">
        <v>42505.584722164349</v>
      </c>
      <c r="B34" t="s">
        <v>100</v>
      </c>
      <c r="C34">
        <v>5177.1000000000004</v>
      </c>
      <c r="D34">
        <v>0.88</v>
      </c>
      <c r="E34">
        <v>0</v>
      </c>
      <c r="F34">
        <v>542.79</v>
      </c>
    </row>
    <row r="35" spans="1:6" x14ac:dyDescent="0.25">
      <c r="A35" s="15">
        <v>42505.584722164349</v>
      </c>
      <c r="B35" t="s">
        <v>101</v>
      </c>
      <c r="C35">
        <v>9997.7999999999993</v>
      </c>
      <c r="D35">
        <v>0.63</v>
      </c>
      <c r="E35">
        <v>0</v>
      </c>
      <c r="F35">
        <v>553.46</v>
      </c>
    </row>
    <row r="36" spans="1:6" x14ac:dyDescent="0.25">
      <c r="A36" s="15">
        <v>42505.584722164349</v>
      </c>
      <c r="B36" t="s">
        <v>102</v>
      </c>
      <c r="C36">
        <v>9897.2000000000007</v>
      </c>
      <c r="D36">
        <v>0.64</v>
      </c>
      <c r="E36">
        <v>0</v>
      </c>
      <c r="F36">
        <v>564.13</v>
      </c>
    </row>
    <row r="37" spans="1:6" x14ac:dyDescent="0.25">
      <c r="A37" s="15">
        <v>42505.584722164349</v>
      </c>
      <c r="B37" t="s">
        <v>103</v>
      </c>
      <c r="C37">
        <v>9970.2999999999993</v>
      </c>
      <c r="D37">
        <v>0.63</v>
      </c>
      <c r="E37">
        <v>0</v>
      </c>
      <c r="F37">
        <v>574.80999999999995</v>
      </c>
    </row>
    <row r="38" spans="1:6" x14ac:dyDescent="0.25">
      <c r="A38" s="15">
        <v>42506.541666666664</v>
      </c>
      <c r="B38" t="s">
        <v>86</v>
      </c>
      <c r="C38">
        <v>75.2</v>
      </c>
      <c r="D38">
        <v>7.29</v>
      </c>
      <c r="E38">
        <v>0.12</v>
      </c>
      <c r="F38">
        <v>393.85</v>
      </c>
    </row>
    <row r="39" spans="1:6" x14ac:dyDescent="0.25">
      <c r="A39" s="15">
        <v>42506.541666666664</v>
      </c>
      <c r="B39" t="s">
        <v>87</v>
      </c>
      <c r="C39">
        <v>72.8</v>
      </c>
      <c r="D39">
        <v>7.41</v>
      </c>
      <c r="E39">
        <v>0.16</v>
      </c>
      <c r="F39">
        <v>404.48</v>
      </c>
    </row>
    <row r="40" spans="1:6" x14ac:dyDescent="0.25">
      <c r="A40" s="15">
        <v>42506.541666666664</v>
      </c>
      <c r="B40" t="s">
        <v>88</v>
      </c>
      <c r="C40">
        <v>76.2</v>
      </c>
      <c r="D40">
        <v>7.25</v>
      </c>
      <c r="E40">
        <v>0.17</v>
      </c>
      <c r="F40">
        <v>415.11</v>
      </c>
    </row>
    <row r="41" spans="1:6" x14ac:dyDescent="0.25">
      <c r="A41" s="15">
        <v>42506.541666666664</v>
      </c>
      <c r="B41" t="s">
        <v>89</v>
      </c>
      <c r="C41">
        <v>249.1</v>
      </c>
      <c r="D41">
        <v>4.01</v>
      </c>
      <c r="E41">
        <v>0.04</v>
      </c>
      <c r="F41">
        <v>425.75</v>
      </c>
    </row>
    <row r="42" spans="1:6" x14ac:dyDescent="0.25">
      <c r="A42" s="15">
        <v>42506.541666666664</v>
      </c>
      <c r="B42" t="s">
        <v>90</v>
      </c>
      <c r="C42">
        <v>259.5</v>
      </c>
      <c r="D42">
        <v>3.93</v>
      </c>
      <c r="E42">
        <v>0.04</v>
      </c>
      <c r="F42">
        <v>436.38</v>
      </c>
    </row>
    <row r="43" spans="1:6" x14ac:dyDescent="0.25">
      <c r="A43" s="15">
        <v>42506.541666666664</v>
      </c>
      <c r="B43" t="s">
        <v>91</v>
      </c>
      <c r="C43">
        <v>274.8</v>
      </c>
      <c r="D43">
        <v>3.82</v>
      </c>
      <c r="E43">
        <v>0.09</v>
      </c>
      <c r="F43">
        <v>447.02</v>
      </c>
    </row>
    <row r="44" spans="1:6" x14ac:dyDescent="0.25">
      <c r="A44" s="15">
        <v>42506.541666666664</v>
      </c>
      <c r="B44" t="s">
        <v>92</v>
      </c>
      <c r="C44">
        <v>1056.7</v>
      </c>
      <c r="D44">
        <v>1.95</v>
      </c>
      <c r="E44">
        <v>0.01</v>
      </c>
      <c r="F44">
        <v>457.66</v>
      </c>
    </row>
    <row r="45" spans="1:6" x14ac:dyDescent="0.25">
      <c r="A45" s="15">
        <v>42506.541666666664</v>
      </c>
      <c r="B45" t="s">
        <v>93</v>
      </c>
      <c r="C45">
        <v>1070</v>
      </c>
      <c r="D45">
        <v>1.93</v>
      </c>
      <c r="E45">
        <v>0.01</v>
      </c>
      <c r="F45">
        <v>468.29</v>
      </c>
    </row>
    <row r="46" spans="1:6" x14ac:dyDescent="0.25">
      <c r="A46" s="15">
        <v>42506.541666666664</v>
      </c>
      <c r="B46" t="s">
        <v>94</v>
      </c>
      <c r="C46">
        <v>1061.7</v>
      </c>
      <c r="D46">
        <v>1.94</v>
      </c>
      <c r="E46">
        <v>0.01</v>
      </c>
      <c r="F46">
        <v>478.91</v>
      </c>
    </row>
    <row r="47" spans="1:6" x14ac:dyDescent="0.25">
      <c r="A47" s="15">
        <v>42506.541666666664</v>
      </c>
      <c r="B47" t="s">
        <v>95</v>
      </c>
      <c r="C47">
        <v>2018</v>
      </c>
      <c r="D47">
        <v>1.41</v>
      </c>
      <c r="E47">
        <v>0</v>
      </c>
      <c r="F47">
        <v>489.55</v>
      </c>
    </row>
    <row r="48" spans="1:6" x14ac:dyDescent="0.25">
      <c r="A48" s="15">
        <v>42506.541666666664</v>
      </c>
      <c r="B48" t="s">
        <v>96</v>
      </c>
      <c r="C48">
        <v>2068.1</v>
      </c>
      <c r="D48">
        <v>1.39</v>
      </c>
      <c r="E48">
        <v>0.01</v>
      </c>
      <c r="F48">
        <v>500.2</v>
      </c>
    </row>
    <row r="49" spans="1:6" x14ac:dyDescent="0.25">
      <c r="A49" s="15">
        <v>42506.541666666664</v>
      </c>
      <c r="B49" t="s">
        <v>97</v>
      </c>
      <c r="C49">
        <v>2049.9</v>
      </c>
      <c r="D49">
        <v>1.4</v>
      </c>
      <c r="E49">
        <v>0.02</v>
      </c>
      <c r="F49">
        <v>510.85</v>
      </c>
    </row>
    <row r="50" spans="1:6" x14ac:dyDescent="0.25">
      <c r="A50" s="15">
        <v>42506.541666666664</v>
      </c>
      <c r="B50" t="s">
        <v>98</v>
      </c>
      <c r="C50">
        <v>4730.3</v>
      </c>
      <c r="D50">
        <v>0.92</v>
      </c>
      <c r="E50">
        <v>0.01</v>
      </c>
      <c r="F50">
        <v>521.62</v>
      </c>
    </row>
    <row r="51" spans="1:6" x14ac:dyDescent="0.25">
      <c r="A51" s="15">
        <v>42506.541666666664</v>
      </c>
      <c r="B51" t="s">
        <v>99</v>
      </c>
      <c r="C51">
        <v>5143.2</v>
      </c>
      <c r="D51">
        <v>0.88</v>
      </c>
      <c r="E51">
        <v>0</v>
      </c>
      <c r="F51">
        <v>532.26</v>
      </c>
    </row>
    <row r="52" spans="1:6" x14ac:dyDescent="0.25">
      <c r="A52" s="15">
        <v>42506.541666666664</v>
      </c>
      <c r="B52" t="s">
        <v>100</v>
      </c>
      <c r="C52">
        <v>5203.1000000000004</v>
      </c>
      <c r="D52">
        <v>0.88</v>
      </c>
      <c r="E52">
        <v>0</v>
      </c>
      <c r="F52">
        <v>542.91</v>
      </c>
    </row>
    <row r="53" spans="1:6" x14ac:dyDescent="0.25">
      <c r="A53" s="15">
        <v>42506.541666666664</v>
      </c>
      <c r="B53" t="s">
        <v>101</v>
      </c>
      <c r="C53">
        <v>10083.4</v>
      </c>
      <c r="D53">
        <v>0.63</v>
      </c>
      <c r="E53">
        <v>0</v>
      </c>
      <c r="F53">
        <v>553.58000000000004</v>
      </c>
    </row>
    <row r="54" spans="1:6" x14ac:dyDescent="0.25">
      <c r="A54" s="15">
        <v>42506.541666666664</v>
      </c>
      <c r="B54" t="s">
        <v>102</v>
      </c>
      <c r="C54">
        <v>9889.7000000000007</v>
      </c>
      <c r="D54">
        <v>0.64</v>
      </c>
      <c r="E54">
        <v>0</v>
      </c>
      <c r="F54">
        <v>564.26</v>
      </c>
    </row>
    <row r="55" spans="1:6" x14ac:dyDescent="0.25">
      <c r="A55" s="15">
        <v>42506.541666666664</v>
      </c>
      <c r="B55" t="s">
        <v>103</v>
      </c>
      <c r="C55">
        <v>9879.2999999999993</v>
      </c>
      <c r="D55">
        <v>0.64</v>
      </c>
      <c r="E55">
        <v>0</v>
      </c>
      <c r="F55">
        <v>574.94000000000005</v>
      </c>
    </row>
    <row r="56" spans="1:6" x14ac:dyDescent="0.25">
      <c r="A56" s="15">
        <v>42530.357638888891</v>
      </c>
      <c r="B56" t="s">
        <v>86</v>
      </c>
      <c r="C56">
        <v>78</v>
      </c>
      <c r="D56">
        <v>7.16</v>
      </c>
      <c r="E56">
        <v>0.17</v>
      </c>
      <c r="F56">
        <v>393.83</v>
      </c>
    </row>
    <row r="57" spans="1:6" x14ac:dyDescent="0.25">
      <c r="A57" s="15">
        <v>42530.357638888891</v>
      </c>
      <c r="B57" t="s">
        <v>87</v>
      </c>
      <c r="C57">
        <v>73.8</v>
      </c>
      <c r="D57">
        <v>7.36</v>
      </c>
      <c r="E57">
        <v>0.72</v>
      </c>
      <c r="F57">
        <v>404.48</v>
      </c>
    </row>
    <row r="58" spans="1:6" x14ac:dyDescent="0.25">
      <c r="A58" s="15">
        <v>42530.357638888891</v>
      </c>
      <c r="B58" t="s">
        <v>88</v>
      </c>
      <c r="C58">
        <v>77.7</v>
      </c>
      <c r="D58">
        <v>7.17</v>
      </c>
      <c r="E58">
        <v>0.08</v>
      </c>
      <c r="F58">
        <v>415.1</v>
      </c>
    </row>
    <row r="59" spans="1:6" x14ac:dyDescent="0.25">
      <c r="A59" s="15">
        <v>42530.357638888891</v>
      </c>
      <c r="B59" t="s">
        <v>89</v>
      </c>
      <c r="C59">
        <v>265.2</v>
      </c>
      <c r="D59">
        <v>3.88</v>
      </c>
      <c r="E59">
        <v>0.03</v>
      </c>
      <c r="F59">
        <v>425.74</v>
      </c>
    </row>
    <row r="60" spans="1:6" x14ac:dyDescent="0.25">
      <c r="A60" s="15">
        <v>42530.357638888891</v>
      </c>
      <c r="B60" t="s">
        <v>90</v>
      </c>
      <c r="C60">
        <v>269.5</v>
      </c>
      <c r="D60">
        <v>3.85</v>
      </c>
      <c r="E60">
        <v>0.03</v>
      </c>
      <c r="F60">
        <v>436.38</v>
      </c>
    </row>
    <row r="61" spans="1:6" x14ac:dyDescent="0.25">
      <c r="A61" s="15">
        <v>42530.357638888891</v>
      </c>
      <c r="B61" t="s">
        <v>91</v>
      </c>
      <c r="C61">
        <v>276.3</v>
      </c>
      <c r="D61">
        <v>3.8</v>
      </c>
      <c r="E61">
        <v>0.26</v>
      </c>
      <c r="F61">
        <v>447.04</v>
      </c>
    </row>
    <row r="62" spans="1:6" x14ac:dyDescent="0.25">
      <c r="A62" s="15">
        <v>42530.357638888891</v>
      </c>
      <c r="B62" t="s">
        <v>92</v>
      </c>
      <c r="C62">
        <v>1073</v>
      </c>
      <c r="D62">
        <v>1.93</v>
      </c>
      <c r="E62">
        <v>0.01</v>
      </c>
      <c r="F62">
        <v>457.66</v>
      </c>
    </row>
    <row r="63" spans="1:6" x14ac:dyDescent="0.25">
      <c r="A63" s="15">
        <v>42530.357638888891</v>
      </c>
      <c r="B63" t="s">
        <v>93</v>
      </c>
      <c r="C63">
        <v>1065.2</v>
      </c>
      <c r="D63">
        <v>1.94</v>
      </c>
      <c r="E63">
        <v>0.01</v>
      </c>
      <c r="F63">
        <v>468.29</v>
      </c>
    </row>
    <row r="64" spans="1:6" x14ac:dyDescent="0.25">
      <c r="A64" s="15">
        <v>42530.357638888891</v>
      </c>
      <c r="B64" t="s">
        <v>94</v>
      </c>
      <c r="C64">
        <v>1100.2</v>
      </c>
      <c r="D64">
        <v>1.91</v>
      </c>
      <c r="E64">
        <v>0.01</v>
      </c>
      <c r="F64">
        <v>478.93</v>
      </c>
    </row>
    <row r="65" spans="1:6" x14ac:dyDescent="0.25">
      <c r="A65" s="15">
        <v>42530.357638888891</v>
      </c>
      <c r="B65" t="s">
        <v>95</v>
      </c>
      <c r="C65">
        <v>2074.4</v>
      </c>
      <c r="D65">
        <v>1.39</v>
      </c>
      <c r="E65">
        <v>0</v>
      </c>
      <c r="F65">
        <v>489.56</v>
      </c>
    </row>
    <row r="66" spans="1:6" x14ac:dyDescent="0.25">
      <c r="A66" s="15">
        <v>42530.357638888891</v>
      </c>
      <c r="B66" t="s">
        <v>96</v>
      </c>
      <c r="C66">
        <v>2062.6</v>
      </c>
      <c r="D66">
        <v>1.39</v>
      </c>
      <c r="E66">
        <v>0</v>
      </c>
      <c r="F66">
        <v>500.2</v>
      </c>
    </row>
    <row r="67" spans="1:6" x14ac:dyDescent="0.25">
      <c r="A67" s="15">
        <v>42530.357638888891</v>
      </c>
      <c r="B67" t="s">
        <v>97</v>
      </c>
      <c r="C67">
        <v>2052.6999999999998</v>
      </c>
      <c r="D67">
        <v>1.4</v>
      </c>
      <c r="E67">
        <v>0.03</v>
      </c>
      <c r="F67">
        <v>510.86</v>
      </c>
    </row>
    <row r="68" spans="1:6" x14ac:dyDescent="0.25">
      <c r="A68" s="15">
        <v>42530.357638888891</v>
      </c>
      <c r="B68" t="s">
        <v>98</v>
      </c>
      <c r="C68">
        <v>4697</v>
      </c>
      <c r="D68">
        <v>0.92</v>
      </c>
      <c r="E68">
        <v>0.01</v>
      </c>
      <c r="F68">
        <v>521.63</v>
      </c>
    </row>
    <row r="69" spans="1:6" x14ac:dyDescent="0.25">
      <c r="A69" s="15">
        <v>42530.357638888891</v>
      </c>
      <c r="B69" t="s">
        <v>99</v>
      </c>
      <c r="C69">
        <v>5114.5</v>
      </c>
      <c r="D69">
        <v>0.88</v>
      </c>
      <c r="E69">
        <v>0</v>
      </c>
      <c r="F69">
        <v>532.27</v>
      </c>
    </row>
    <row r="70" spans="1:6" x14ac:dyDescent="0.25">
      <c r="A70" s="15">
        <v>42530.357638888891</v>
      </c>
      <c r="B70" t="s">
        <v>100</v>
      </c>
      <c r="C70">
        <v>5175.2</v>
      </c>
      <c r="D70">
        <v>0.88</v>
      </c>
      <c r="E70">
        <v>0</v>
      </c>
      <c r="F70">
        <v>542.91</v>
      </c>
    </row>
    <row r="71" spans="1:6" x14ac:dyDescent="0.25">
      <c r="A71" s="15">
        <v>42530.357638888891</v>
      </c>
      <c r="B71" t="s">
        <v>101</v>
      </c>
      <c r="C71">
        <v>10202.700000000001</v>
      </c>
      <c r="D71">
        <v>0.63</v>
      </c>
      <c r="E71">
        <v>0</v>
      </c>
      <c r="F71">
        <v>553.58000000000004</v>
      </c>
    </row>
    <row r="72" spans="1:6" x14ac:dyDescent="0.25">
      <c r="A72" s="15">
        <v>42530.357638888891</v>
      </c>
      <c r="B72" t="s">
        <v>102</v>
      </c>
      <c r="C72">
        <v>10001.700000000001</v>
      </c>
      <c r="D72">
        <v>0.63</v>
      </c>
      <c r="E72">
        <v>0</v>
      </c>
      <c r="F72">
        <v>564.24</v>
      </c>
    </row>
    <row r="73" spans="1:6" x14ac:dyDescent="0.25">
      <c r="A73" s="15">
        <v>42530.357638888891</v>
      </c>
      <c r="B73" t="s">
        <v>103</v>
      </c>
      <c r="C73">
        <v>10004.5</v>
      </c>
      <c r="D73">
        <v>0.63</v>
      </c>
      <c r="E73">
        <v>0</v>
      </c>
      <c r="F73">
        <v>574.91999999999996</v>
      </c>
    </row>
    <row r="74" spans="1:6" x14ac:dyDescent="0.25">
      <c r="A74" s="15">
        <v>42531.56527777778</v>
      </c>
      <c r="B74" t="s">
        <v>86</v>
      </c>
      <c r="C74">
        <v>70.5</v>
      </c>
      <c r="D74">
        <v>7.53</v>
      </c>
      <c r="E74">
        <v>0.17</v>
      </c>
      <c r="F74">
        <v>393.71</v>
      </c>
    </row>
    <row r="75" spans="1:6" x14ac:dyDescent="0.25">
      <c r="A75" s="15">
        <v>42531.56527777778</v>
      </c>
      <c r="B75" t="s">
        <v>87</v>
      </c>
      <c r="C75">
        <v>70</v>
      </c>
      <c r="D75">
        <v>7.56</v>
      </c>
      <c r="E75">
        <v>0.33</v>
      </c>
      <c r="F75">
        <v>404.35</v>
      </c>
    </row>
    <row r="76" spans="1:6" x14ac:dyDescent="0.25">
      <c r="A76" s="15">
        <v>42531.56527777778</v>
      </c>
      <c r="B76" t="s">
        <v>88</v>
      </c>
      <c r="C76">
        <v>73.8</v>
      </c>
      <c r="D76">
        <v>7.36</v>
      </c>
      <c r="E76">
        <v>0.08</v>
      </c>
      <c r="F76">
        <v>414.97</v>
      </c>
    </row>
    <row r="77" spans="1:6" x14ac:dyDescent="0.25">
      <c r="A77" s="15">
        <v>42531.56527777778</v>
      </c>
      <c r="B77" t="s">
        <v>89</v>
      </c>
      <c r="C77">
        <v>248.5</v>
      </c>
      <c r="D77">
        <v>4.01</v>
      </c>
      <c r="E77">
        <v>0.02</v>
      </c>
      <c r="F77">
        <v>425.59</v>
      </c>
    </row>
    <row r="78" spans="1:6" x14ac:dyDescent="0.25">
      <c r="A78" s="15">
        <v>42531.56527777778</v>
      </c>
      <c r="B78" t="s">
        <v>90</v>
      </c>
      <c r="C78">
        <v>259.89999999999998</v>
      </c>
      <c r="D78">
        <v>3.92</v>
      </c>
      <c r="E78">
        <v>0.03</v>
      </c>
      <c r="F78">
        <v>436.22</v>
      </c>
    </row>
    <row r="79" spans="1:6" x14ac:dyDescent="0.25">
      <c r="A79" s="15">
        <v>42531.56527777778</v>
      </c>
      <c r="B79" t="s">
        <v>91</v>
      </c>
      <c r="C79">
        <v>287.2</v>
      </c>
      <c r="D79">
        <v>3.73</v>
      </c>
      <c r="E79">
        <v>0.16</v>
      </c>
      <c r="F79">
        <v>446.86</v>
      </c>
    </row>
    <row r="80" spans="1:6" x14ac:dyDescent="0.25">
      <c r="A80" s="15">
        <v>42531.56527777778</v>
      </c>
      <c r="B80" t="s">
        <v>92</v>
      </c>
      <c r="C80">
        <v>1052.7</v>
      </c>
      <c r="D80">
        <v>1.95</v>
      </c>
      <c r="E80">
        <v>0.01</v>
      </c>
      <c r="F80">
        <v>457.49</v>
      </c>
    </row>
    <row r="81" spans="1:6" x14ac:dyDescent="0.25">
      <c r="A81" s="15">
        <v>42531.56527777778</v>
      </c>
      <c r="B81" t="s">
        <v>93</v>
      </c>
      <c r="C81">
        <v>1055.3</v>
      </c>
      <c r="D81">
        <v>1.95</v>
      </c>
      <c r="E81">
        <v>0</v>
      </c>
      <c r="F81">
        <v>468.12</v>
      </c>
    </row>
    <row r="82" spans="1:6" x14ac:dyDescent="0.25">
      <c r="A82" s="15">
        <v>42531.56527777778</v>
      </c>
      <c r="B82" t="s">
        <v>94</v>
      </c>
      <c r="C82">
        <v>1080.2</v>
      </c>
      <c r="D82">
        <v>1.92</v>
      </c>
      <c r="E82">
        <v>0.01</v>
      </c>
      <c r="F82">
        <v>478.74</v>
      </c>
    </row>
    <row r="83" spans="1:6" x14ac:dyDescent="0.25">
      <c r="A83" s="15">
        <v>42531.56527777778</v>
      </c>
      <c r="B83" t="s">
        <v>95</v>
      </c>
      <c r="C83">
        <v>2026.8</v>
      </c>
      <c r="D83">
        <v>1.4</v>
      </c>
      <c r="E83">
        <v>0</v>
      </c>
      <c r="F83">
        <v>489.38</v>
      </c>
    </row>
    <row r="84" spans="1:6" x14ac:dyDescent="0.25">
      <c r="A84" s="15">
        <v>42531.56527777778</v>
      </c>
      <c r="B84" t="s">
        <v>96</v>
      </c>
      <c r="C84">
        <v>2082.1</v>
      </c>
      <c r="D84">
        <v>1.39</v>
      </c>
      <c r="E84">
        <v>0</v>
      </c>
      <c r="F84">
        <v>500.01</v>
      </c>
    </row>
    <row r="85" spans="1:6" x14ac:dyDescent="0.25">
      <c r="A85" s="15">
        <v>42531.56527777778</v>
      </c>
      <c r="B85" t="s">
        <v>97</v>
      </c>
      <c r="C85">
        <v>2097.5</v>
      </c>
      <c r="D85">
        <v>1.38</v>
      </c>
      <c r="E85">
        <v>0.02</v>
      </c>
      <c r="F85">
        <v>510.67</v>
      </c>
    </row>
    <row r="86" spans="1:6" x14ac:dyDescent="0.25">
      <c r="A86" s="15">
        <v>42531.56527777778</v>
      </c>
      <c r="B86" t="s">
        <v>98</v>
      </c>
      <c r="C86">
        <v>4650.6000000000004</v>
      </c>
      <c r="D86">
        <v>0.93</v>
      </c>
      <c r="E86">
        <v>0.01</v>
      </c>
      <c r="F86">
        <v>521.42999999999995</v>
      </c>
    </row>
    <row r="87" spans="1:6" x14ac:dyDescent="0.25">
      <c r="A87" s="15">
        <v>42531.56527777778</v>
      </c>
      <c r="B87" t="s">
        <v>99</v>
      </c>
      <c r="C87">
        <v>5146.5</v>
      </c>
      <c r="D87">
        <v>0.88</v>
      </c>
      <c r="E87">
        <v>0</v>
      </c>
      <c r="F87">
        <v>532.07000000000005</v>
      </c>
    </row>
    <row r="88" spans="1:6" x14ac:dyDescent="0.25">
      <c r="A88" s="15">
        <v>42531.56527777778</v>
      </c>
      <c r="B88" t="s">
        <v>100</v>
      </c>
      <c r="C88">
        <v>5167.3999999999996</v>
      </c>
      <c r="D88">
        <v>0.88</v>
      </c>
      <c r="E88">
        <v>0</v>
      </c>
      <c r="F88">
        <v>542.72</v>
      </c>
    </row>
    <row r="89" spans="1:6" x14ac:dyDescent="0.25">
      <c r="A89" s="15">
        <v>42531.56527777778</v>
      </c>
      <c r="B89" t="s">
        <v>101</v>
      </c>
      <c r="C89">
        <v>10092.5</v>
      </c>
      <c r="D89">
        <v>0.63</v>
      </c>
      <c r="E89">
        <v>0</v>
      </c>
      <c r="F89">
        <v>553.38</v>
      </c>
    </row>
    <row r="90" spans="1:6" x14ac:dyDescent="0.25">
      <c r="A90" s="15">
        <v>42531.56527777778</v>
      </c>
      <c r="B90" t="s">
        <v>102</v>
      </c>
      <c r="C90">
        <v>10097.5</v>
      </c>
      <c r="D90">
        <v>0.63</v>
      </c>
      <c r="E90">
        <v>0</v>
      </c>
      <c r="F90">
        <v>564.04</v>
      </c>
    </row>
    <row r="91" spans="1:6" x14ac:dyDescent="0.25">
      <c r="A91" s="15">
        <v>42531.56527777778</v>
      </c>
      <c r="B91" t="s">
        <v>103</v>
      </c>
      <c r="C91">
        <v>9948.9</v>
      </c>
      <c r="D91">
        <v>0.63</v>
      </c>
      <c r="E91">
        <v>0</v>
      </c>
      <c r="F91">
        <v>574.72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D32" sqref="D32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2" customWidth="1"/>
    <col min="26" max="16384" width="9.140625" style="22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115</v>
      </c>
      <c r="G1" s="2" t="s">
        <v>116</v>
      </c>
      <c r="H1" s="2" t="s">
        <v>117</v>
      </c>
      <c r="I1" s="23" t="s">
        <v>118</v>
      </c>
      <c r="J1" s="23" t="s">
        <v>119</v>
      </c>
      <c r="K1" s="2" t="s">
        <v>118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113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4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114</v>
      </c>
      <c r="B10" s="23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7" t="s">
        <v>121</v>
      </c>
      <c r="B12" s="18"/>
      <c r="C12" s="18"/>
      <c r="D12" s="18"/>
      <c r="E12" s="18"/>
      <c r="F12" s="18"/>
      <c r="G12" s="18"/>
      <c r="H12" s="18"/>
      <c r="I12" s="18"/>
      <c r="J12" s="19"/>
      <c r="K12" s="18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2"/>
      <c r="W12" s="22"/>
      <c r="X12" s="22"/>
    </row>
    <row r="13" spans="1:24" x14ac:dyDescent="0.25">
      <c r="A13" s="22" t="s">
        <v>122</v>
      </c>
      <c r="B13" s="22"/>
      <c r="C13" s="22"/>
      <c r="D13" s="22"/>
      <c r="E13" s="22"/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25">
      <c r="A16" s="6" t="s">
        <v>47</v>
      </c>
      <c r="B16" s="6"/>
      <c r="C16"/>
      <c r="D16"/>
      <c r="E16"/>
      <c r="F16"/>
      <c r="G16"/>
      <c r="H16"/>
      <c r="I16"/>
      <c r="J16" s="8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25">
      <c r="A17" s="7" t="s">
        <v>48</v>
      </c>
      <c r="B17" s="7">
        <v>0.99999829960800457</v>
      </c>
      <c r="C17"/>
      <c r="D17"/>
      <c r="E17"/>
      <c r="F17"/>
      <c r="G17"/>
      <c r="H17"/>
      <c r="I17"/>
      <c r="J17" s="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25">
      <c r="A18" s="7" t="s">
        <v>49</v>
      </c>
      <c r="B18" s="7">
        <v>0.99999659921890038</v>
      </c>
      <c r="C18"/>
      <c r="D18"/>
      <c r="E18"/>
      <c r="F18"/>
      <c r="G18"/>
      <c r="H18"/>
      <c r="I18"/>
      <c r="J18" s="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25">
      <c r="A19" s="7" t="s">
        <v>50</v>
      </c>
      <c r="B19" s="7">
        <v>0.99999591906268037</v>
      </c>
      <c r="C19"/>
      <c r="D19"/>
      <c r="E19"/>
      <c r="F19"/>
      <c r="G19"/>
      <c r="H19"/>
      <c r="I19"/>
      <c r="J19" s="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25">
      <c r="A20" s="7" t="s">
        <v>51</v>
      </c>
      <c r="B20" s="7">
        <v>0.15745067498955981</v>
      </c>
      <c r="C20"/>
      <c r="D20"/>
      <c r="E20"/>
      <c r="F20"/>
      <c r="G20"/>
      <c r="H20"/>
      <c r="I20"/>
      <c r="J20" s="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thickBot="1" x14ac:dyDescent="0.3">
      <c r="A21" s="9" t="s">
        <v>52</v>
      </c>
      <c r="B21" s="9">
        <v>7</v>
      </c>
      <c r="C21"/>
      <c r="D21"/>
      <c r="E21"/>
      <c r="F21"/>
      <c r="G21"/>
      <c r="H21"/>
      <c r="I21"/>
      <c r="J21" s="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25">
      <c r="A24" s="10"/>
      <c r="B24" s="10" t="s">
        <v>54</v>
      </c>
      <c r="C24" s="10" t="s">
        <v>55</v>
      </c>
      <c r="D24" s="10" t="s">
        <v>56</v>
      </c>
      <c r="E24" s="10" t="s">
        <v>57</v>
      </c>
      <c r="F24" s="10" t="s">
        <v>58</v>
      </c>
      <c r="G24"/>
      <c r="H24"/>
      <c r="I24"/>
      <c r="J24" s="1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25">
      <c r="A25" s="7" t="s">
        <v>59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25">
      <c r="A26" s="7" t="s">
        <v>60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thickBot="1" x14ac:dyDescent="0.3">
      <c r="A27" s="9" t="s">
        <v>61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25">
      <c r="A29" s="10"/>
      <c r="B29" s="10" t="s">
        <v>62</v>
      </c>
      <c r="C29" s="10" t="s">
        <v>51</v>
      </c>
      <c r="D29" s="10" t="s">
        <v>63</v>
      </c>
      <c r="E29" s="10" t="s">
        <v>64</v>
      </c>
      <c r="F29" s="10" t="s">
        <v>65</v>
      </c>
      <c r="G29" s="10" t="s">
        <v>66</v>
      </c>
      <c r="H29" s="10" t="s">
        <v>67</v>
      </c>
      <c r="I29" s="10" t="s">
        <v>68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25">
      <c r="A30" s="7" t="s">
        <v>69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thickBot="1" x14ac:dyDescent="0.3">
      <c r="A31" s="9" t="s">
        <v>70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25">
      <c r="A32"/>
      <c r="B32"/>
      <c r="C32"/>
      <c r="D32"/>
      <c r="E32"/>
      <c r="F32"/>
      <c r="G32"/>
      <c r="H32"/>
      <c r="I3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25">
      <c r="A33"/>
      <c r="B33"/>
      <c r="C33"/>
      <c r="D33"/>
      <c r="E33"/>
      <c r="F33"/>
      <c r="G33"/>
      <c r="H33"/>
      <c r="I3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25">
      <c r="A34"/>
      <c r="B34"/>
      <c r="C34"/>
      <c r="D34"/>
      <c r="E34"/>
      <c r="F34"/>
      <c r="G34"/>
      <c r="H34"/>
      <c r="I34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25">
      <c r="A37" s="10" t="s">
        <v>72</v>
      </c>
      <c r="B37" s="10" t="s">
        <v>73</v>
      </c>
      <c r="C37" s="10" t="s">
        <v>74</v>
      </c>
      <c r="D37"/>
      <c r="E37"/>
      <c r="F37"/>
      <c r="G37"/>
      <c r="H37"/>
      <c r="I37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25">
      <c r="A47" s="22" t="s">
        <v>123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25">
      <c r="A50" s="6" t="s">
        <v>47</v>
      </c>
      <c r="B50" s="6"/>
      <c r="C50"/>
      <c r="D50"/>
      <c r="E50"/>
      <c r="F50"/>
      <c r="G50"/>
      <c r="H50"/>
      <c r="I50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25">
      <c r="A51" s="7" t="s">
        <v>48</v>
      </c>
      <c r="B51" s="7">
        <v>0.99997693899899576</v>
      </c>
      <c r="C51"/>
      <c r="D51"/>
      <c r="E51"/>
      <c r="F51"/>
      <c r="G51"/>
      <c r="H51"/>
      <c r="I5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25">
      <c r="A52" s="7" t="s">
        <v>49</v>
      </c>
      <c r="B52" s="7">
        <v>0.99995387852980122</v>
      </c>
      <c r="C52"/>
      <c r="D52"/>
      <c r="E52"/>
      <c r="F52"/>
      <c r="G52"/>
      <c r="H52"/>
      <c r="I5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25">
      <c r="A53" s="7" t="s">
        <v>50</v>
      </c>
      <c r="B53" s="7">
        <v>0.99994619161810139</v>
      </c>
      <c r="C53"/>
      <c r="D53"/>
      <c r="E53"/>
      <c r="F53"/>
      <c r="G53"/>
      <c r="H53"/>
      <c r="I5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25">
      <c r="A54" s="7" t="s">
        <v>51</v>
      </c>
      <c r="B54" s="7">
        <v>2.3454898264593513</v>
      </c>
      <c r="C54"/>
      <c r="D54"/>
      <c r="E54"/>
      <c r="F54"/>
      <c r="G54"/>
      <c r="H54"/>
      <c r="I5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thickBot="1" x14ac:dyDescent="0.3">
      <c r="A55" s="9" t="s">
        <v>52</v>
      </c>
      <c r="B55" s="9">
        <v>8</v>
      </c>
      <c r="C55"/>
      <c r="D55"/>
      <c r="E55"/>
      <c r="F55"/>
      <c r="G55"/>
      <c r="H55"/>
      <c r="I55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25">
      <c r="A56"/>
      <c r="B56"/>
      <c r="C56"/>
      <c r="D56"/>
      <c r="E56"/>
      <c r="F56"/>
      <c r="G56"/>
      <c r="H56"/>
      <c r="I56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5">
      <c r="A58" s="10"/>
      <c r="B58" s="10" t="s">
        <v>54</v>
      </c>
      <c r="C58" s="10" t="s">
        <v>55</v>
      </c>
      <c r="D58" s="10" t="s">
        <v>56</v>
      </c>
      <c r="E58" s="10" t="s">
        <v>57</v>
      </c>
      <c r="F58" s="10" t="s">
        <v>58</v>
      </c>
      <c r="G58"/>
      <c r="H58"/>
      <c r="I58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25">
      <c r="A59" s="7" t="s">
        <v>59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25">
      <c r="A60" s="7" t="s">
        <v>60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thickBot="1" x14ac:dyDescent="0.3">
      <c r="A61" s="9" t="s">
        <v>61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25">
      <c r="A63" s="10"/>
      <c r="B63" s="10" t="s">
        <v>62</v>
      </c>
      <c r="C63" s="10" t="s">
        <v>51</v>
      </c>
      <c r="D63" s="10" t="s">
        <v>63</v>
      </c>
      <c r="E63" s="10" t="s">
        <v>64</v>
      </c>
      <c r="F63" s="10" t="s">
        <v>65</v>
      </c>
      <c r="G63" s="10" t="s">
        <v>66</v>
      </c>
      <c r="H63" s="10" t="s">
        <v>67</v>
      </c>
      <c r="I63" s="10" t="s">
        <v>68</v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25">
      <c r="A64" s="7" t="s">
        <v>69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thickBot="1" x14ac:dyDescent="0.3">
      <c r="A65" s="9" t="s">
        <v>70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25">
      <c r="A66"/>
      <c r="B66"/>
      <c r="C66"/>
      <c r="D66"/>
      <c r="E66"/>
      <c r="F66"/>
      <c r="G66"/>
      <c r="H66"/>
      <c r="I66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25">
      <c r="A67"/>
      <c r="B67"/>
      <c r="C67"/>
      <c r="D67"/>
      <c r="E67"/>
      <c r="F67"/>
      <c r="G67"/>
      <c r="H67"/>
      <c r="I67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25">
      <c r="A68"/>
      <c r="B68"/>
      <c r="C68"/>
      <c r="D68"/>
      <c r="E68"/>
      <c r="F68"/>
      <c r="G68"/>
      <c r="H68"/>
      <c r="I68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25">
      <c r="A71" s="10" t="s">
        <v>72</v>
      </c>
      <c r="B71" s="10" t="s">
        <v>73</v>
      </c>
      <c r="C71" s="10" t="s">
        <v>74</v>
      </c>
      <c r="D71"/>
      <c r="E71"/>
      <c r="F71"/>
      <c r="G71"/>
      <c r="H71"/>
      <c r="I71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25">
      <c r="A80"/>
      <c r="B80"/>
      <c r="C80"/>
      <c r="D80"/>
      <c r="E80"/>
      <c r="F80"/>
      <c r="G80"/>
      <c r="H80"/>
      <c r="I80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25">
      <c r="A81"/>
      <c r="B81"/>
      <c r="C81"/>
      <c r="D81"/>
      <c r="E81"/>
      <c r="F81"/>
      <c r="G81"/>
      <c r="H81"/>
      <c r="I81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25">
      <c r="A82"/>
      <c r="B82"/>
      <c r="C82"/>
      <c r="D82"/>
      <c r="E82"/>
      <c r="F82"/>
      <c r="G82"/>
      <c r="H82"/>
      <c r="I8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25">
      <c r="A83"/>
      <c r="B83"/>
      <c r="C83"/>
      <c r="D83"/>
      <c r="E83"/>
      <c r="F83"/>
      <c r="G83"/>
      <c r="H83"/>
      <c r="I83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25">
      <c r="A84"/>
      <c r="B84"/>
      <c r="C84"/>
      <c r="D84"/>
      <c r="E84"/>
      <c r="F84"/>
      <c r="G84"/>
      <c r="H84"/>
      <c r="I84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25">
      <c r="A85"/>
      <c r="B85"/>
      <c r="C85"/>
      <c r="D85"/>
      <c r="E85"/>
      <c r="F85"/>
      <c r="G85"/>
      <c r="H85"/>
      <c r="I85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25">
      <c r="A86"/>
      <c r="B86"/>
      <c r="C86"/>
      <c r="D86"/>
      <c r="E86"/>
      <c r="F86"/>
      <c r="G86"/>
      <c r="H86"/>
      <c r="I86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25">
      <c r="A87"/>
      <c r="B87"/>
      <c r="C87"/>
      <c r="D87"/>
      <c r="E87"/>
      <c r="F87"/>
      <c r="G87"/>
      <c r="H87"/>
      <c r="I87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25">
      <c r="A88"/>
      <c r="B88"/>
      <c r="C88"/>
      <c r="D88"/>
      <c r="E88"/>
      <c r="F88"/>
      <c r="G88"/>
      <c r="H88"/>
      <c r="I88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25">
      <c r="A89"/>
      <c r="B89"/>
      <c r="C89"/>
      <c r="D89"/>
      <c r="E89"/>
      <c r="F89"/>
      <c r="G89"/>
      <c r="H89"/>
      <c r="I89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25">
      <c r="A90"/>
      <c r="B90"/>
      <c r="C90"/>
      <c r="D90"/>
      <c r="E90"/>
      <c r="F90"/>
      <c r="G90"/>
      <c r="H90"/>
      <c r="I90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25">
      <c r="A91"/>
      <c r="B91"/>
      <c r="C91"/>
      <c r="D91"/>
      <c r="E91"/>
      <c r="F91"/>
      <c r="G91"/>
      <c r="H91"/>
      <c r="I91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25">
      <c r="A92"/>
      <c r="B92"/>
      <c r="C92"/>
      <c r="D92"/>
      <c r="E92"/>
      <c r="F92"/>
      <c r="G92"/>
      <c r="H92"/>
      <c r="I9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25">
      <c r="A93"/>
      <c r="B93"/>
      <c r="C93"/>
      <c r="D93"/>
      <c r="E93"/>
      <c r="F93"/>
      <c r="G93"/>
      <c r="H93"/>
      <c r="I93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25">
      <c r="A94"/>
      <c r="B94"/>
      <c r="C94"/>
      <c r="D94"/>
      <c r="E94"/>
      <c r="F94"/>
      <c r="G94"/>
      <c r="H94"/>
      <c r="I94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25">
      <c r="A95"/>
      <c r="B95"/>
      <c r="C95"/>
      <c r="D95"/>
      <c r="E95"/>
      <c r="F95"/>
      <c r="G95"/>
      <c r="H95"/>
      <c r="I95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25">
      <c r="A96"/>
      <c r="B96"/>
      <c r="C96"/>
      <c r="D96"/>
      <c r="E96"/>
      <c r="F96"/>
      <c r="G96"/>
      <c r="H96"/>
      <c r="I96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x14ac:dyDescent="0.25">
      <c r="A97"/>
      <c r="B97"/>
      <c r="C97"/>
      <c r="D97"/>
      <c r="E97"/>
      <c r="F97"/>
      <c r="G97"/>
      <c r="H97"/>
      <c r="I97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x14ac:dyDescent="0.25">
      <c r="A98"/>
      <c r="B98"/>
      <c r="C98"/>
      <c r="D98"/>
      <c r="E98"/>
      <c r="F98"/>
      <c r="G98"/>
      <c r="H98"/>
      <c r="I98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x14ac:dyDescent="0.25">
      <c r="A99"/>
      <c r="B99"/>
      <c r="C99"/>
      <c r="D99"/>
      <c r="E99"/>
      <c r="F99"/>
      <c r="G99"/>
      <c r="H99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x14ac:dyDescent="0.25">
      <c r="A100"/>
      <c r="B100"/>
      <c r="C100"/>
      <c r="D100"/>
      <c r="E100"/>
      <c r="F100"/>
      <c r="G100"/>
      <c r="H10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x14ac:dyDescent="0.25">
      <c r="A101"/>
      <c r="B101"/>
      <c r="C101"/>
      <c r="D101"/>
      <c r="E101"/>
      <c r="F101"/>
      <c r="G101"/>
      <c r="H101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x14ac:dyDescent="0.25">
      <c r="A102"/>
      <c r="B102"/>
      <c r="C102"/>
      <c r="D102"/>
      <c r="E102"/>
      <c r="F102"/>
      <c r="G102"/>
      <c r="H102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x14ac:dyDescent="0.25">
      <c r="A103"/>
      <c r="B103"/>
      <c r="C103"/>
      <c r="D103"/>
      <c r="E103"/>
      <c r="F103"/>
      <c r="G103"/>
      <c r="H103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x14ac:dyDescent="0.25">
      <c r="A104"/>
      <c r="B104"/>
      <c r="C104"/>
      <c r="D104"/>
      <c r="E104"/>
      <c r="F104"/>
      <c r="G104"/>
      <c r="H104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x14ac:dyDescent="0.25">
      <c r="A105"/>
      <c r="B105"/>
      <c r="C105"/>
      <c r="D105"/>
      <c r="E105"/>
      <c r="F105"/>
      <c r="G105"/>
      <c r="H105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x14ac:dyDescent="0.25">
      <c r="A106"/>
      <c r="B106"/>
      <c r="C106"/>
      <c r="D106"/>
      <c r="E106"/>
      <c r="F106"/>
      <c r="G106"/>
      <c r="H106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x14ac:dyDescent="0.25">
      <c r="A107"/>
      <c r="B107"/>
      <c r="C107"/>
      <c r="D107"/>
      <c r="E107"/>
      <c r="F107"/>
      <c r="G107"/>
      <c r="H107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x14ac:dyDescent="0.25">
      <c r="A108"/>
      <c r="B108"/>
      <c r="C108"/>
      <c r="D108"/>
      <c r="E108"/>
      <c r="F108"/>
      <c r="G108"/>
      <c r="H108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x14ac:dyDescent="0.25">
      <c r="A109"/>
      <c r="B109"/>
      <c r="C109"/>
      <c r="D109"/>
      <c r="E109"/>
      <c r="F109"/>
      <c r="G109"/>
      <c r="H109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x14ac:dyDescent="0.25">
      <c r="A110"/>
      <c r="B110"/>
      <c r="C110"/>
      <c r="D110"/>
      <c r="E110"/>
      <c r="F110"/>
      <c r="G110"/>
      <c r="H11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x14ac:dyDescent="0.25">
      <c r="A111"/>
      <c r="B111"/>
      <c r="C111"/>
      <c r="D111"/>
      <c r="E111"/>
      <c r="F111"/>
      <c r="G111"/>
      <c r="H111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18" sqref="D18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86</v>
      </c>
      <c r="B2" s="13" t="s">
        <v>85</v>
      </c>
      <c r="C2">
        <v>1.24833333333333</v>
      </c>
      <c r="D2">
        <v>9.1253166666666705E-2</v>
      </c>
      <c r="E2" s="1" t="s">
        <v>45</v>
      </c>
      <c r="F2" s="1">
        <f>C2*'Calibration Data'!$B$31+'Calibration Data'!$B$30</f>
        <v>0.15911797938251326</v>
      </c>
      <c r="G2" s="14">
        <f>'Calibration Data'!$B$20</f>
        <v>0.15745067498955981</v>
      </c>
    </row>
    <row r="3" spans="1:7" x14ac:dyDescent="0.25">
      <c r="A3" t="s">
        <v>87</v>
      </c>
      <c r="B3" s="13" t="s">
        <v>85</v>
      </c>
      <c r="C3">
        <v>1.2170000000000001</v>
      </c>
      <c r="D3">
        <v>9.0106679999999995E-2</v>
      </c>
      <c r="E3" s="1" t="s">
        <v>45</v>
      </c>
      <c r="F3" s="1">
        <f>C3*'Calibration Data'!$B$31+'Calibration Data'!$B$30</f>
        <v>0.15412991114348285</v>
      </c>
      <c r="G3" s="14">
        <f>'Calibration Data'!$B$20</f>
        <v>0.15745067498955981</v>
      </c>
    </row>
    <row r="4" spans="1:7" x14ac:dyDescent="0.25">
      <c r="A4" t="s">
        <v>88</v>
      </c>
      <c r="B4" s="13" t="s">
        <v>85</v>
      </c>
      <c r="C4">
        <v>1.2573333333333301</v>
      </c>
      <c r="D4">
        <v>9.1584159999999998E-2</v>
      </c>
      <c r="E4" s="1" t="s">
        <v>45</v>
      </c>
      <c r="F4" s="1">
        <f>C4*'Calibration Data'!$B$31+'Calibration Data'!$B$30</f>
        <v>0.16055072238734133</v>
      </c>
      <c r="G4" s="14">
        <f>'Calibration Data'!$B$20</f>
        <v>0.15745067498955981</v>
      </c>
    </row>
    <row r="5" spans="1:7" x14ac:dyDescent="0.25">
      <c r="A5" t="s">
        <v>89</v>
      </c>
      <c r="B5" s="13" t="s">
        <v>85</v>
      </c>
      <c r="C5">
        <v>4.2709999999999999</v>
      </c>
      <c r="D5">
        <v>0.16878992000000001</v>
      </c>
      <c r="E5" s="1" t="s">
        <v>45</v>
      </c>
      <c r="F5" s="1">
        <f>C5*'Calibration Data'!$B$31+'Calibration Data'!$B$30</f>
        <v>0.64030737078179856</v>
      </c>
      <c r="G5" s="14">
        <f>'Calibration Data'!$B$20</f>
        <v>0.15745067498955981</v>
      </c>
    </row>
    <row r="6" spans="1:7" x14ac:dyDescent="0.25">
      <c r="A6" t="s">
        <v>90</v>
      </c>
      <c r="B6" s="13" t="s">
        <v>85</v>
      </c>
      <c r="C6">
        <v>4.36466666666667</v>
      </c>
      <c r="D6">
        <v>0.17057117333333299</v>
      </c>
      <c r="E6" s="1" t="s">
        <v>45</v>
      </c>
      <c r="F6" s="1">
        <f>C6*'Calibration Data'!$B$31+'Calibration Data'!$B$30</f>
        <v>0.65521851094315753</v>
      </c>
      <c r="G6" s="14">
        <f>'Calibration Data'!$B$20</f>
        <v>0.15745067498955981</v>
      </c>
    </row>
    <row r="7" spans="1:7" x14ac:dyDescent="0.25">
      <c r="A7" t="s">
        <v>91</v>
      </c>
      <c r="B7" s="13" t="s">
        <v>85</v>
      </c>
      <c r="C7">
        <v>4.6323333333333299</v>
      </c>
      <c r="D7">
        <v>0.175750726666667</v>
      </c>
      <c r="E7" s="1" t="s">
        <v>45</v>
      </c>
      <c r="F7" s="1">
        <f>C7*'Calibration Data'!$B$31+'Calibration Data'!$B$30</f>
        <v>0.69782934919785711</v>
      </c>
      <c r="G7" s="14">
        <f>'Calibration Data'!$B$20</f>
        <v>0.15745067498955981</v>
      </c>
    </row>
    <row r="8" spans="1:7" ht="15.75" customHeight="1" x14ac:dyDescent="0.25">
      <c r="A8" t="s">
        <v>92</v>
      </c>
      <c r="B8" s="13" t="s">
        <v>85</v>
      </c>
      <c r="C8">
        <v>17.603000000000002</v>
      </c>
      <c r="D8">
        <v>0.34290643999999998</v>
      </c>
      <c r="E8" s="1" t="s">
        <v>45</v>
      </c>
      <c r="F8" s="1">
        <f>C8*'Calibration Data'!$B$31+'Calibration Data'!$B$30</f>
        <v>2.7626773419337387</v>
      </c>
      <c r="G8" s="14">
        <f>'Calibration Data'!$B$20</f>
        <v>0.15745067498955981</v>
      </c>
    </row>
    <row r="9" spans="1:7" x14ac:dyDescent="0.25">
      <c r="A9" t="s">
        <v>93</v>
      </c>
      <c r="B9" s="13" t="s">
        <v>85</v>
      </c>
      <c r="C9">
        <v>17.746666666666702</v>
      </c>
      <c r="D9">
        <v>0.34393040000000002</v>
      </c>
      <c r="E9" s="1" t="s">
        <v>45</v>
      </c>
      <c r="F9" s="1">
        <f>C9*'Calibration Data'!$B$31+'Calibration Data'!$B$30</f>
        <v>2.7855481654552583</v>
      </c>
      <c r="G9" s="14">
        <f>'Calibration Data'!$B$20</f>
        <v>0.15745067498955981</v>
      </c>
    </row>
    <row r="10" spans="1:7" x14ac:dyDescent="0.25">
      <c r="A10" t="s">
        <v>94</v>
      </c>
      <c r="B10" s="13" t="s">
        <v>85</v>
      </c>
      <c r="C10">
        <v>17.922333333333299</v>
      </c>
      <c r="D10">
        <v>0.34554258666666698</v>
      </c>
      <c r="E10" s="1" t="s">
        <v>45</v>
      </c>
      <c r="F10" s="1">
        <f>C10*'Calibration Data'!$B$31+'Calibration Data'!$B$30</f>
        <v>2.8135131863272616</v>
      </c>
      <c r="G10" s="14">
        <f>'Calibration Data'!$B$20</f>
        <v>0.15745067498955981</v>
      </c>
    </row>
    <row r="11" spans="1:7" x14ac:dyDescent="0.25">
      <c r="A11" t="s">
        <v>95</v>
      </c>
      <c r="B11" s="13" t="s">
        <v>85</v>
      </c>
      <c r="C11">
        <v>33.962000000000003</v>
      </c>
      <c r="D11">
        <v>0.47614724000000003</v>
      </c>
      <c r="E11" s="1" t="s">
        <v>45</v>
      </c>
      <c r="F11" s="1">
        <f>C11*'Calibration Data'!$B$31+'Calibration Data'!$B$30</f>
        <v>5.3669265437095106</v>
      </c>
      <c r="G11" s="14">
        <f>'Calibration Data'!$B$20</f>
        <v>0.15745067498955981</v>
      </c>
    </row>
    <row r="12" spans="1:7" x14ac:dyDescent="0.25">
      <c r="A12" t="s">
        <v>96</v>
      </c>
      <c r="B12" s="13" t="s">
        <v>85</v>
      </c>
      <c r="C12">
        <v>34.826666666666704</v>
      </c>
      <c r="D12">
        <v>0.48200106666666698</v>
      </c>
      <c r="E12" s="1" t="s">
        <v>45</v>
      </c>
      <c r="F12" s="1">
        <f>C12*'Calibration Data'!$B$31+'Calibration Data'!$B$30</f>
        <v>5.5045760012844767</v>
      </c>
      <c r="G12" s="14">
        <f>'Calibration Data'!$B$20</f>
        <v>0.15745067498955981</v>
      </c>
    </row>
    <row r="13" spans="1:7" x14ac:dyDescent="0.25">
      <c r="A13" t="s">
        <v>97</v>
      </c>
      <c r="B13" s="13" t="s">
        <v>85</v>
      </c>
      <c r="C13">
        <v>34.578333333333298</v>
      </c>
      <c r="D13">
        <v>0.48063883333333302</v>
      </c>
      <c r="E13" s="1" t="s">
        <v>45</v>
      </c>
      <c r="F13" s="1">
        <f>C13*'Calibration Data'!$B$31+'Calibration Data'!$B$30</f>
        <v>5.4650429072623581</v>
      </c>
      <c r="G13" s="14">
        <f>'Calibration Data'!$B$20</f>
        <v>0.15745067498955981</v>
      </c>
    </row>
    <row r="14" spans="1:7" x14ac:dyDescent="0.25">
      <c r="A14" t="s">
        <v>98</v>
      </c>
      <c r="B14" s="13" t="s">
        <v>85</v>
      </c>
      <c r="C14">
        <v>78.672333333333299</v>
      </c>
      <c r="D14">
        <v>0.72535891333333302</v>
      </c>
      <c r="E14" s="1" t="s">
        <v>45</v>
      </c>
      <c r="F14" s="1">
        <f>C14*'Calibration Data'!$B$31+'Calibration Data'!$B$30</f>
        <v>12.484528468916547</v>
      </c>
      <c r="G14" s="14">
        <f>'Calibration Data'!$B$20</f>
        <v>0.15745067498955981</v>
      </c>
    </row>
    <row r="15" spans="1:7" x14ac:dyDescent="0.25">
      <c r="A15" t="s">
        <v>99</v>
      </c>
      <c r="B15" s="13" t="s">
        <v>85</v>
      </c>
      <c r="C15">
        <v>86.241</v>
      </c>
      <c r="D15">
        <v>0.75719597999999999</v>
      </c>
      <c r="E15" s="1" t="s">
        <v>45</v>
      </c>
      <c r="F15" s="1">
        <f>C15*'Calibration Data'!$B$31+'Calibration Data'!$B$30</f>
        <v>13.689412271421201</v>
      </c>
      <c r="G15" s="14">
        <f>'Calibration Data'!$B$20</f>
        <v>0.15745067498955981</v>
      </c>
    </row>
    <row r="16" spans="1:7" x14ac:dyDescent="0.25">
      <c r="A16" t="s">
        <v>100</v>
      </c>
      <c r="B16" s="13" t="s">
        <v>85</v>
      </c>
      <c r="C16">
        <v>86.476666666666702</v>
      </c>
      <c r="D16">
        <v>0.76099466666666704</v>
      </c>
      <c r="E16" s="1" t="s">
        <v>45</v>
      </c>
      <c r="F16" s="1">
        <f>C16*'Calibration Data'!$B$31+'Calibration Data'!$B$30</f>
        <v>13.726928912325409</v>
      </c>
      <c r="G16" s="14">
        <f>'Calibration Data'!$B$20</f>
        <v>0.15745067498955981</v>
      </c>
    </row>
    <row r="17" spans="1:7" x14ac:dyDescent="0.25">
      <c r="A17" t="s">
        <v>101</v>
      </c>
      <c r="B17" s="13" t="s">
        <v>85</v>
      </c>
      <c r="C17">
        <v>168.51333333333301</v>
      </c>
      <c r="D17">
        <v>1.061634</v>
      </c>
      <c r="E17" s="1" t="s">
        <v>45</v>
      </c>
      <c r="F17" s="1">
        <f>C17*'Calibration Data'!$B$31+'Calibration Data'!$B$30</f>
        <v>26.786646724111627</v>
      </c>
      <c r="G17" s="14">
        <f>'Calibration Data'!$B$20</f>
        <v>0.15745067498955981</v>
      </c>
    </row>
    <row r="18" spans="1:7" x14ac:dyDescent="0.25">
      <c r="A18" t="s">
        <v>102</v>
      </c>
      <c r="B18" s="13" t="s">
        <v>85</v>
      </c>
      <c r="C18">
        <v>166.42633333333299</v>
      </c>
      <c r="D18">
        <v>1.0551429533333301</v>
      </c>
      <c r="E18" s="1" t="s">
        <v>45</v>
      </c>
      <c r="F18" s="1">
        <f>C18*'Calibration Data'!$B$31+'Calibration Data'!$B$30</f>
        <v>26.454409540658723</v>
      </c>
      <c r="G18" s="14">
        <f>'Calibration Data'!$B$20</f>
        <v>0.15745067498955981</v>
      </c>
    </row>
    <row r="19" spans="1:7" x14ac:dyDescent="0.25">
      <c r="A19" t="s">
        <v>103</v>
      </c>
      <c r="B19" s="13" t="s">
        <v>85</v>
      </c>
      <c r="C19">
        <v>166.14033333333299</v>
      </c>
      <c r="D19">
        <v>1.05000690666667</v>
      </c>
      <c r="E19" s="1" t="s">
        <v>45</v>
      </c>
      <c r="F19" s="1">
        <f>C19*'Calibration Data'!$B$31+'Calibration Data'!$B$30</f>
        <v>26.40888015183863</v>
      </c>
      <c r="G19" s="14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L12" sqref="L12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77</v>
      </c>
      <c r="H1" t="s">
        <v>78</v>
      </c>
      <c r="I1" t="s">
        <v>75</v>
      </c>
      <c r="J1" t="s">
        <v>76</v>
      </c>
      <c r="K1" t="s">
        <v>79</v>
      </c>
      <c r="L1" t="s">
        <v>80</v>
      </c>
      <c r="M1" t="s">
        <v>29</v>
      </c>
      <c r="N1" t="s">
        <v>30</v>
      </c>
      <c r="O1" t="s">
        <v>33</v>
      </c>
      <c r="P1" t="s">
        <v>34</v>
      </c>
      <c r="Q1" t="s">
        <v>31</v>
      </c>
      <c r="R1" t="s">
        <v>32</v>
      </c>
      <c r="S1" t="s">
        <v>107</v>
      </c>
    </row>
    <row r="2" spans="1:19" x14ac:dyDescent="0.25">
      <c r="A2" t="s">
        <v>86</v>
      </c>
      <c r="B2">
        <v>0</v>
      </c>
      <c r="C2">
        <v>0</v>
      </c>
      <c r="D2" s="1">
        <v>6.97</v>
      </c>
      <c r="E2" s="1">
        <v>4.3999999999999997E-2</v>
      </c>
      <c r="F2" s="1">
        <v>1E-3</v>
      </c>
      <c r="G2" s="1">
        <v>100</v>
      </c>
      <c r="H2" s="1">
        <v>5</v>
      </c>
      <c r="I2" s="1">
        <f>'Count-&gt;Actual Activity'!F2</f>
        <v>0.15911797938251326</v>
      </c>
      <c r="J2" s="1">
        <f>'Count-&gt;Actual Activity'!G2</f>
        <v>0.15745067498955981</v>
      </c>
      <c r="K2" s="1">
        <v>10</v>
      </c>
      <c r="L2" s="1">
        <v>0.02</v>
      </c>
      <c r="M2">
        <f t="shared" ref="M2:M19" si="0">I2/K2</f>
        <v>1.5911797938251326E-2</v>
      </c>
      <c r="N2">
        <f t="shared" ref="N2:N19" si="1">SQRT((L2/K2)^2+(J2/I2)^2)*M2</f>
        <v>1.5745099659511031E-2</v>
      </c>
      <c r="O2">
        <f>B2*Parameters!$B$6</f>
        <v>0</v>
      </c>
      <c r="P2" t="e">
        <f>SQRT((C2/B2)^2+(Parameters!$C$6/Parameters!$B$6)^2)*'Bottle Results'!O2</f>
        <v>#DIV/0!</v>
      </c>
      <c r="Q2">
        <f t="shared" ref="Q2:Q19" si="2">(O2-M2*G2)/E2</f>
        <v>-36.163177132389379</v>
      </c>
      <c r="S2" t="e">
        <f t="shared" ref="S2:S19" si="3">(O2-M2*G2)/O2</f>
        <v>#DIV/0!</v>
      </c>
    </row>
    <row r="3" spans="1:19" x14ac:dyDescent="0.25">
      <c r="A3" t="s">
        <v>87</v>
      </c>
      <c r="B3">
        <v>0</v>
      </c>
      <c r="C3">
        <v>0</v>
      </c>
      <c r="D3" s="1">
        <v>6.99</v>
      </c>
      <c r="E3" s="1">
        <v>4.1000000000000002E-2</v>
      </c>
      <c r="F3" s="1">
        <v>1E-3</v>
      </c>
      <c r="G3" s="1">
        <v>100</v>
      </c>
      <c r="H3" s="1">
        <v>5</v>
      </c>
      <c r="I3" s="1">
        <f>'Count-&gt;Actual Activity'!F3</f>
        <v>0.15412991114348285</v>
      </c>
      <c r="J3" s="1">
        <f>'Count-&gt;Actual Activity'!G3</f>
        <v>0.15745067498955981</v>
      </c>
      <c r="K3" s="1">
        <v>10</v>
      </c>
      <c r="L3" s="1">
        <v>0.02</v>
      </c>
      <c r="M3">
        <f t="shared" si="0"/>
        <v>1.5412991114348285E-2</v>
      </c>
      <c r="N3">
        <f t="shared" si="1"/>
        <v>1.574509767476405E-2</v>
      </c>
      <c r="O3">
        <f>B3*Parameters!$B$6</f>
        <v>0</v>
      </c>
      <c r="P3" t="e">
        <f>SQRT((C3/B3)^2+(Parameters!$C$6/Parameters!$B$6)^2)*'Bottle Results'!O3</f>
        <v>#DIV/0!</v>
      </c>
      <c r="Q3">
        <f t="shared" si="2"/>
        <v>-37.592661254508009</v>
      </c>
      <c r="S3" t="e">
        <f t="shared" si="3"/>
        <v>#DIV/0!</v>
      </c>
    </row>
    <row r="4" spans="1:19" x14ac:dyDescent="0.25">
      <c r="A4" t="s">
        <v>88</v>
      </c>
      <c r="B4">
        <v>0</v>
      </c>
      <c r="C4">
        <v>0</v>
      </c>
      <c r="D4" s="1">
        <v>6.99</v>
      </c>
      <c r="E4" s="1">
        <v>4.7E-2</v>
      </c>
      <c r="F4" s="1">
        <v>1E-3</v>
      </c>
      <c r="G4" s="1">
        <v>100</v>
      </c>
      <c r="H4" s="1">
        <v>5</v>
      </c>
      <c r="I4" s="1">
        <f>'Count-&gt;Actual Activity'!F4</f>
        <v>0.16055072238734133</v>
      </c>
      <c r="J4" s="1">
        <f>'Count-&gt;Actual Activity'!G4</f>
        <v>0.15745067498955981</v>
      </c>
      <c r="K4" s="1">
        <v>10</v>
      </c>
      <c r="L4" s="1">
        <v>0.02</v>
      </c>
      <c r="M4">
        <f t="shared" si="0"/>
        <v>1.6055072238734133E-2</v>
      </c>
      <c r="N4">
        <f t="shared" si="1"/>
        <v>1.5745100241283262E-2</v>
      </c>
      <c r="O4">
        <f>B4*Parameters!$B$6</f>
        <v>0</v>
      </c>
      <c r="P4" t="e">
        <f>SQRT((C4/B4)^2+(Parameters!$C$6/Parameters!$B$6)^2)*'Bottle Results'!O4</f>
        <v>#DIV/0!</v>
      </c>
      <c r="Q4">
        <f t="shared" si="2"/>
        <v>-34.159728167519432</v>
      </c>
      <c r="S4" t="e">
        <f t="shared" si="3"/>
        <v>#DIV/0!</v>
      </c>
    </row>
    <row r="5" spans="1:19" x14ac:dyDescent="0.25">
      <c r="A5" t="s">
        <v>89</v>
      </c>
      <c r="B5" s="14">
        <v>6.9499999999999996E-3</v>
      </c>
      <c r="C5" s="14">
        <v>1.0000000000000001E-5</v>
      </c>
      <c r="D5" s="1">
        <v>6.95</v>
      </c>
      <c r="E5" s="1">
        <v>3.3000000000000002E-2</v>
      </c>
      <c r="F5" s="1">
        <v>1E-3</v>
      </c>
      <c r="G5" s="1">
        <v>100</v>
      </c>
      <c r="H5" s="1">
        <v>5</v>
      </c>
      <c r="I5" s="1">
        <f>'Count-&gt;Actual Activity'!F5</f>
        <v>0.64030737078179856</v>
      </c>
      <c r="J5" s="1">
        <f>'Count-&gt;Actual Activity'!G5</f>
        <v>0.15745067498955981</v>
      </c>
      <c r="K5" s="1">
        <v>10</v>
      </c>
      <c r="L5" s="1">
        <v>0.02</v>
      </c>
      <c r="M5">
        <f t="shared" si="0"/>
        <v>6.4030737078179856E-2</v>
      </c>
      <c r="N5">
        <f t="shared" si="1"/>
        <v>1.574558828014511E-2</v>
      </c>
      <c r="O5">
        <f>B5*Parameters!$B$6</f>
        <v>6.4061380281690141</v>
      </c>
      <c r="P5">
        <f>SQRT((C5/B5)^2+(Parameters!$C$6/Parameters!$B$6)^2)*'Bottle Results'!O5</f>
        <v>0.28157696433321128</v>
      </c>
      <c r="Q5">
        <f t="shared" si="2"/>
        <v>9.2858192455410563E-2</v>
      </c>
      <c r="S5">
        <f t="shared" si="3"/>
        <v>4.783412935459939E-4</v>
      </c>
    </row>
    <row r="6" spans="1:19" x14ac:dyDescent="0.25">
      <c r="A6" t="s">
        <v>90</v>
      </c>
      <c r="B6" s="14">
        <v>6.9499999999999996E-3</v>
      </c>
      <c r="C6" s="14">
        <v>1.0000000000000001E-5</v>
      </c>
      <c r="D6" s="1">
        <v>7.01</v>
      </c>
      <c r="E6" s="1">
        <v>4.7E-2</v>
      </c>
      <c r="F6" s="1">
        <v>1E-3</v>
      </c>
      <c r="G6" s="1">
        <v>100</v>
      </c>
      <c r="H6" s="1">
        <v>5</v>
      </c>
      <c r="I6" s="1">
        <f>'Count-&gt;Actual Activity'!F6</f>
        <v>0.65521851094315753</v>
      </c>
      <c r="J6" s="1">
        <f>'Count-&gt;Actual Activity'!G6</f>
        <v>0.15745067498955981</v>
      </c>
      <c r="K6" s="1">
        <v>10</v>
      </c>
      <c r="L6" s="1">
        <v>0.02</v>
      </c>
      <c r="M6">
        <f t="shared" si="0"/>
        <v>6.5521851094315756E-2</v>
      </c>
      <c r="N6">
        <f t="shared" si="1"/>
        <v>1.5745612817498186E-2</v>
      </c>
      <c r="O6">
        <f>B6*Parameters!$B$6</f>
        <v>6.4061380281690141</v>
      </c>
      <c r="P6">
        <f>SQRT((C6/B6)^2+(Parameters!$C$6/Parameters!$B$6)^2)*'Bottle Results'!O6</f>
        <v>0.28157696433321128</v>
      </c>
      <c r="Q6">
        <f t="shared" si="2"/>
        <v>-3.1073847077140719</v>
      </c>
      <c r="S6">
        <f t="shared" si="3"/>
        <v>-2.2797991648066968E-2</v>
      </c>
    </row>
    <row r="7" spans="1:19" x14ac:dyDescent="0.25">
      <c r="A7" t="s">
        <v>91</v>
      </c>
      <c r="B7" s="14">
        <v>6.9499999999999996E-3</v>
      </c>
      <c r="C7" s="14">
        <v>1.0000000000000001E-5</v>
      </c>
      <c r="D7" s="1">
        <v>6.96</v>
      </c>
      <c r="E7" s="1">
        <v>3.6999999999999998E-2</v>
      </c>
      <c r="F7" s="1">
        <v>1E-3</v>
      </c>
      <c r="G7" s="1">
        <v>100</v>
      </c>
      <c r="H7" s="1">
        <v>5</v>
      </c>
      <c r="I7" s="1">
        <f>'Count-&gt;Actual Activity'!F7</f>
        <v>0.69782934919785711</v>
      </c>
      <c r="J7" s="1">
        <f>'Count-&gt;Actual Activity'!G7</f>
        <v>0.15745067498955981</v>
      </c>
      <c r="K7" s="1">
        <v>10</v>
      </c>
      <c r="L7" s="1">
        <v>0.02</v>
      </c>
      <c r="M7">
        <f t="shared" si="0"/>
        <v>6.9782934919785711E-2</v>
      </c>
      <c r="N7">
        <f t="shared" si="1"/>
        <v>1.5745686049794844E-2</v>
      </c>
      <c r="O7">
        <f>B7*Parameters!$B$6</f>
        <v>6.4061380281690141</v>
      </c>
      <c r="P7">
        <f>SQRT((C7/B7)^2+(Parameters!$C$6/Parameters!$B$6)^2)*'Bottle Results'!O7</f>
        <v>0.28157696433321128</v>
      </c>
      <c r="Q7">
        <f t="shared" si="2"/>
        <v>-15.463661184042069</v>
      </c>
      <c r="S7">
        <f t="shared" si="3"/>
        <v>-8.9313633470537085E-2</v>
      </c>
    </row>
    <row r="8" spans="1:19" ht="15.75" customHeight="1" x14ac:dyDescent="0.25">
      <c r="A8" t="s">
        <v>92</v>
      </c>
      <c r="B8" s="14">
        <v>3.4799999999999998E-2</v>
      </c>
      <c r="C8" s="14">
        <v>1E-4</v>
      </c>
      <c r="D8" s="1">
        <v>6.99</v>
      </c>
      <c r="E8" s="1">
        <v>3.5000000000000003E-2</v>
      </c>
      <c r="F8" s="1">
        <v>1E-3</v>
      </c>
      <c r="G8" s="1">
        <v>100</v>
      </c>
      <c r="H8" s="1">
        <v>5</v>
      </c>
      <c r="I8" s="1">
        <f>'Count-&gt;Actual Activity'!F8</f>
        <v>2.7626773419337387</v>
      </c>
      <c r="J8" s="1">
        <f>'Count-&gt;Actual Activity'!G8</f>
        <v>0.15745067498955981</v>
      </c>
      <c r="K8" s="1">
        <v>10</v>
      </c>
      <c r="L8" s="1">
        <v>0.02</v>
      </c>
      <c r="M8">
        <f t="shared" si="0"/>
        <v>0.27626773419337386</v>
      </c>
      <c r="N8">
        <f t="shared" si="1"/>
        <v>1.5754759471045734E-2</v>
      </c>
      <c r="O8">
        <f>B8*Parameters!$B$6</f>
        <v>32.076777464788734</v>
      </c>
      <c r="P8">
        <f>SQRT((C8/B8)^2+(Parameters!$C$6/Parameters!$B$6)^2)*'Bottle Results'!O8</f>
        <v>1.412166343341188</v>
      </c>
      <c r="Q8">
        <f t="shared" si="2"/>
        <v>127.14297272718134</v>
      </c>
      <c r="S8">
        <f t="shared" si="3"/>
        <v>0.13872977266298644</v>
      </c>
    </row>
    <row r="9" spans="1:19" x14ac:dyDescent="0.25">
      <c r="A9" t="s">
        <v>93</v>
      </c>
      <c r="B9" s="14">
        <v>3.4799999999999998E-2</v>
      </c>
      <c r="C9" s="14">
        <v>1E-4</v>
      </c>
      <c r="D9" s="1">
        <v>7.01</v>
      </c>
      <c r="E9" s="1">
        <v>3.5000000000000003E-2</v>
      </c>
      <c r="F9" s="1">
        <v>1E-3</v>
      </c>
      <c r="G9" s="1">
        <v>100</v>
      </c>
      <c r="H9" s="1">
        <v>5</v>
      </c>
      <c r="I9" s="1">
        <f>'Count-&gt;Actual Activity'!F9</f>
        <v>2.7855481654552583</v>
      </c>
      <c r="J9" s="1">
        <f>'Count-&gt;Actual Activity'!G9</f>
        <v>0.15745067498955981</v>
      </c>
      <c r="K9" s="1">
        <v>10</v>
      </c>
      <c r="L9" s="1">
        <v>0.02</v>
      </c>
      <c r="M9">
        <f t="shared" si="0"/>
        <v>0.27855481654552583</v>
      </c>
      <c r="N9">
        <f t="shared" si="1"/>
        <v>1.5754920554860403E-2</v>
      </c>
      <c r="O9">
        <f>B9*Parameters!$B$6</f>
        <v>32.076777464788734</v>
      </c>
      <c r="P9">
        <f>SQRT((C9/B9)^2+(Parameters!$C$6/Parameters!$B$6)^2)*'Bottle Results'!O9</f>
        <v>1.412166343341188</v>
      </c>
      <c r="Q9">
        <f t="shared" si="2"/>
        <v>120.60845172103284</v>
      </c>
      <c r="S9">
        <f t="shared" si="3"/>
        <v>0.13159974735211302</v>
      </c>
    </row>
    <row r="10" spans="1:19" x14ac:dyDescent="0.25">
      <c r="A10" t="s">
        <v>94</v>
      </c>
      <c r="B10" s="14">
        <v>3.4799999999999998E-2</v>
      </c>
      <c r="C10" s="14">
        <v>1E-4</v>
      </c>
      <c r="D10" s="1">
        <v>6.95</v>
      </c>
      <c r="E10" s="1">
        <v>3.9E-2</v>
      </c>
      <c r="F10" s="1">
        <v>1E-3</v>
      </c>
      <c r="G10" s="1">
        <v>100</v>
      </c>
      <c r="H10" s="1">
        <v>5</v>
      </c>
      <c r="I10" s="1">
        <f>'Count-&gt;Actual Activity'!F10</f>
        <v>2.8135131863272616</v>
      </c>
      <c r="J10" s="1">
        <f>'Count-&gt;Actual Activity'!G10</f>
        <v>0.15745067498955981</v>
      </c>
      <c r="K10" s="1">
        <v>10</v>
      </c>
      <c r="L10" s="1">
        <v>0.02</v>
      </c>
      <c r="M10">
        <f t="shared" si="0"/>
        <v>0.28135131863272617</v>
      </c>
      <c r="N10">
        <f t="shared" si="1"/>
        <v>1.5755119320546747E-2</v>
      </c>
      <c r="O10">
        <f>B10*Parameters!$B$6</f>
        <v>32.076777464788734</v>
      </c>
      <c r="P10">
        <f>SQRT((C10/B10)^2+(Parameters!$C$6/Parameters!$B$6)^2)*'Bottle Results'!O10</f>
        <v>1.412166343341188</v>
      </c>
      <c r="Q10">
        <f t="shared" si="2"/>
        <v>101.06783593631071</v>
      </c>
      <c r="S10">
        <f t="shared" si="3"/>
        <v>0.12288159575390435</v>
      </c>
    </row>
    <row r="11" spans="1:19" x14ac:dyDescent="0.25">
      <c r="A11" t="s">
        <v>95</v>
      </c>
      <c r="B11" s="14">
        <v>6.9500000000000006E-2</v>
      </c>
      <c r="C11" s="14">
        <v>1E-4</v>
      </c>
      <c r="D11" s="1">
        <v>6.95</v>
      </c>
      <c r="E11" s="1">
        <v>3.5999999999999997E-2</v>
      </c>
      <c r="F11" s="1">
        <v>1E-3</v>
      </c>
      <c r="G11" s="1">
        <v>100</v>
      </c>
      <c r="H11" s="1">
        <v>5</v>
      </c>
      <c r="I11" s="1">
        <f>'Count-&gt;Actual Activity'!F11</f>
        <v>5.3669265437095106</v>
      </c>
      <c r="J11" s="1">
        <f>'Count-&gt;Actual Activity'!G11</f>
        <v>0.15745067498955981</v>
      </c>
      <c r="K11" s="1">
        <v>10</v>
      </c>
      <c r="L11" s="1">
        <v>0.02</v>
      </c>
      <c r="M11">
        <f t="shared" si="0"/>
        <v>0.53669265437095104</v>
      </c>
      <c r="N11">
        <f t="shared" si="1"/>
        <v>1.578161292668474E-2</v>
      </c>
      <c r="O11">
        <f>B11*Parameters!$B$6</f>
        <v>64.061380281690148</v>
      </c>
      <c r="P11">
        <f>SQRT((C11/B11)^2+(Parameters!$C$6/Parameters!$B$6)^2)*'Bottle Results'!O11</f>
        <v>2.8157696433321129</v>
      </c>
      <c r="Q11">
        <f t="shared" si="2"/>
        <v>288.66985679430672</v>
      </c>
      <c r="S11">
        <f t="shared" si="3"/>
        <v>0.16222121345027105</v>
      </c>
    </row>
    <row r="12" spans="1:19" x14ac:dyDescent="0.25">
      <c r="A12" t="s">
        <v>96</v>
      </c>
      <c r="B12" s="14">
        <v>6.9500000000000006E-2</v>
      </c>
      <c r="C12" s="14">
        <v>1E-4</v>
      </c>
      <c r="D12" s="1">
        <v>6.96</v>
      </c>
      <c r="E12" s="1">
        <v>4.2000000000000003E-2</v>
      </c>
      <c r="F12" s="1">
        <v>1E-3</v>
      </c>
      <c r="G12" s="1">
        <v>100</v>
      </c>
      <c r="H12" s="1">
        <v>5</v>
      </c>
      <c r="I12" s="1">
        <f>'Count-&gt;Actual Activity'!F12</f>
        <v>5.5045760012844767</v>
      </c>
      <c r="J12" s="1">
        <f>'Count-&gt;Actual Activity'!G12</f>
        <v>0.15745067498955981</v>
      </c>
      <c r="K12" s="1">
        <v>10</v>
      </c>
      <c r="L12" s="1">
        <v>0.02</v>
      </c>
      <c r="M12">
        <f t="shared" si="0"/>
        <v>0.55045760012844769</v>
      </c>
      <c r="N12">
        <f t="shared" si="1"/>
        <v>1.5783509268373644E-2</v>
      </c>
      <c r="O12">
        <f>B12*Parameters!$B$6</f>
        <v>64.061380281690148</v>
      </c>
      <c r="P12">
        <f>SQRT((C12/B12)^2+(Parameters!$C$6/Parameters!$B$6)^2)*'Bottle Results'!O12</f>
        <v>2.8157696433321129</v>
      </c>
      <c r="Q12">
        <f t="shared" si="2"/>
        <v>214.65762544869955</v>
      </c>
      <c r="S12">
        <f t="shared" si="3"/>
        <v>0.14073409328993497</v>
      </c>
    </row>
    <row r="13" spans="1:19" x14ac:dyDescent="0.25">
      <c r="A13" t="s">
        <v>97</v>
      </c>
      <c r="B13" s="14">
        <v>6.9500000000000006E-2</v>
      </c>
      <c r="C13" s="14">
        <v>1E-4</v>
      </c>
      <c r="D13" s="1">
        <v>7.01</v>
      </c>
      <c r="E13" s="1">
        <v>3.3000000000000002E-2</v>
      </c>
      <c r="F13" s="1">
        <v>1E-3</v>
      </c>
      <c r="G13" s="1">
        <v>100</v>
      </c>
      <c r="H13" s="1">
        <v>5</v>
      </c>
      <c r="I13" s="1">
        <f>'Count-&gt;Actual Activity'!F13</f>
        <v>5.4650429072623581</v>
      </c>
      <c r="J13" s="1">
        <f>'Count-&gt;Actual Activity'!G13</f>
        <v>0.15745067498955981</v>
      </c>
      <c r="K13" s="1">
        <v>10</v>
      </c>
      <c r="L13" s="1">
        <v>0.02</v>
      </c>
      <c r="M13">
        <f t="shared" si="0"/>
        <v>0.54650429072623585</v>
      </c>
      <c r="N13">
        <f t="shared" si="1"/>
        <v>1.5782959744794663E-2</v>
      </c>
      <c r="O13">
        <f>B13*Parameters!$B$6</f>
        <v>64.061380281690148</v>
      </c>
      <c r="P13">
        <f>SQRT((C13/B13)^2+(Parameters!$C$6/Parameters!$B$6)^2)*'Bottle Results'!O13</f>
        <v>2.8157696433321129</v>
      </c>
      <c r="Q13">
        <f t="shared" si="2"/>
        <v>285.18033966868364</v>
      </c>
      <c r="S13">
        <f t="shared" si="3"/>
        <v>0.14690522070684095</v>
      </c>
    </row>
    <row r="14" spans="1:19" x14ac:dyDescent="0.25">
      <c r="A14" t="s">
        <v>98</v>
      </c>
      <c r="B14" s="14">
        <v>0.17399999999999999</v>
      </c>
      <c r="C14" s="14">
        <v>1E-3</v>
      </c>
      <c r="D14" s="1">
        <v>6.99</v>
      </c>
      <c r="E14" s="1">
        <v>3.3000000000000002E-2</v>
      </c>
      <c r="F14" s="1">
        <v>1E-3</v>
      </c>
      <c r="G14" s="1">
        <v>100</v>
      </c>
      <c r="H14" s="1">
        <v>5</v>
      </c>
      <c r="I14" s="1">
        <f>'Count-&gt;Actual Activity'!F14</f>
        <v>12.484528468916547</v>
      </c>
      <c r="J14" s="1">
        <f>'Count-&gt;Actual Activity'!G14</f>
        <v>0.15745067498955981</v>
      </c>
      <c r="K14" s="1">
        <v>10</v>
      </c>
      <c r="L14" s="1">
        <v>0.02</v>
      </c>
      <c r="M14">
        <f t="shared" si="0"/>
        <v>1.2484528468916547</v>
      </c>
      <c r="N14">
        <f t="shared" si="1"/>
        <v>1.5941821997197417E-2</v>
      </c>
      <c r="O14">
        <f>B14*Parameters!$B$6</f>
        <v>160.38388732394367</v>
      </c>
      <c r="P14">
        <f>SQRT((C14/B14)^2+(Parameters!$C$6/Parameters!$B$6)^2)*'Bottle Results'!O14</f>
        <v>7.1058114920202442</v>
      </c>
      <c r="Q14">
        <f t="shared" si="2"/>
        <v>1076.9273525690364</v>
      </c>
      <c r="S14">
        <f t="shared" si="3"/>
        <v>0.22158461942624738</v>
      </c>
    </row>
    <row r="15" spans="1:19" x14ac:dyDescent="0.25">
      <c r="A15" t="s">
        <v>99</v>
      </c>
      <c r="B15" s="14">
        <v>0.17399999999999999</v>
      </c>
      <c r="C15" s="14">
        <v>1E-3</v>
      </c>
      <c r="D15" s="1">
        <v>7.02</v>
      </c>
      <c r="E15" s="1">
        <v>3.1E-2</v>
      </c>
      <c r="F15" s="1">
        <v>1E-3</v>
      </c>
      <c r="G15" s="1">
        <v>100</v>
      </c>
      <c r="H15" s="1">
        <v>5</v>
      </c>
      <c r="I15" s="1">
        <f>'Count-&gt;Actual Activity'!F15</f>
        <v>13.689412271421201</v>
      </c>
      <c r="J15" s="1">
        <f>'Count-&gt;Actual Activity'!G15</f>
        <v>0.15745067498955981</v>
      </c>
      <c r="K15" s="1">
        <v>10</v>
      </c>
      <c r="L15" s="1">
        <v>0.02</v>
      </c>
      <c r="M15">
        <f t="shared" si="0"/>
        <v>1.3689412271421202</v>
      </c>
      <c r="N15">
        <f t="shared" si="1"/>
        <v>1.5981337581071162E-2</v>
      </c>
      <c r="O15">
        <f>B15*Parameters!$B$6</f>
        <v>160.38388732394367</v>
      </c>
      <c r="P15">
        <f>SQRT((C15/B15)^2+(Parameters!$C$6/Parameters!$B$6)^2)*'Bottle Results'!O15</f>
        <v>7.1058114920202442</v>
      </c>
      <c r="Q15">
        <f t="shared" si="2"/>
        <v>757.73434224940809</v>
      </c>
      <c r="S15">
        <f t="shared" si="3"/>
        <v>0.14645962884218527</v>
      </c>
    </row>
    <row r="16" spans="1:19" x14ac:dyDescent="0.25">
      <c r="A16" t="s">
        <v>100</v>
      </c>
      <c r="B16" s="14">
        <v>0.17399999999999999</v>
      </c>
      <c r="C16" s="14">
        <v>1E-3</v>
      </c>
      <c r="D16" s="1">
        <v>7.04</v>
      </c>
      <c r="E16" s="1">
        <v>4.4999999999999998E-2</v>
      </c>
      <c r="F16" s="1">
        <v>1E-3</v>
      </c>
      <c r="G16" s="1">
        <v>100</v>
      </c>
      <c r="H16" s="1">
        <v>5</v>
      </c>
      <c r="I16" s="1">
        <f>'Count-&gt;Actual Activity'!F16</f>
        <v>13.726928912325409</v>
      </c>
      <c r="J16" s="1">
        <f>'Count-&gt;Actual Activity'!G16</f>
        <v>0.15745067498955981</v>
      </c>
      <c r="K16" s="1">
        <v>10</v>
      </c>
      <c r="L16" s="1">
        <v>0.02</v>
      </c>
      <c r="M16">
        <f t="shared" si="0"/>
        <v>1.3726928912325409</v>
      </c>
      <c r="N16">
        <f t="shared" si="1"/>
        <v>1.5982624741926507E-2</v>
      </c>
      <c r="O16">
        <f>B16*Parameters!$B$6</f>
        <v>160.38388732394367</v>
      </c>
      <c r="P16">
        <f>SQRT((C16/B16)^2+(Parameters!$C$6/Parameters!$B$6)^2)*'Bottle Results'!O16</f>
        <v>7.1058114920202442</v>
      </c>
      <c r="Q16">
        <f t="shared" si="2"/>
        <v>513.65773779310189</v>
      </c>
      <c r="S16">
        <f t="shared" si="3"/>
        <v>0.14412045116478989</v>
      </c>
    </row>
    <row r="17" spans="1:19" x14ac:dyDescent="0.25">
      <c r="A17" t="s">
        <v>101</v>
      </c>
      <c r="B17" s="14">
        <v>0.34799999999999998</v>
      </c>
      <c r="C17" s="14">
        <v>1E-3</v>
      </c>
      <c r="D17" s="1">
        <v>6.97</v>
      </c>
      <c r="E17" s="1">
        <v>4.1000000000000002E-2</v>
      </c>
      <c r="F17" s="1">
        <v>1E-3</v>
      </c>
      <c r="G17" s="1">
        <v>100</v>
      </c>
      <c r="H17" s="1">
        <v>5</v>
      </c>
      <c r="I17" s="1">
        <f>'Count-&gt;Actual Activity'!F17</f>
        <v>26.786646724111627</v>
      </c>
      <c r="J17" s="1">
        <f>'Count-&gt;Actual Activity'!G17</f>
        <v>0.15745067498955981</v>
      </c>
      <c r="K17" s="1">
        <v>10</v>
      </c>
      <c r="L17" s="1">
        <v>0.02</v>
      </c>
      <c r="M17">
        <f t="shared" si="0"/>
        <v>2.6786646724111627</v>
      </c>
      <c r="N17">
        <f t="shared" si="1"/>
        <v>1.66315401648667E-2</v>
      </c>
      <c r="O17">
        <f>B17*Parameters!$B$6</f>
        <v>320.76777464788734</v>
      </c>
      <c r="P17">
        <f>SQRT((C17/B17)^2+(Parameters!$C$6/Parameters!$B$6)^2)*'Bottle Results'!O17</f>
        <v>14.121663433411879</v>
      </c>
      <c r="Q17">
        <f t="shared" si="2"/>
        <v>1290.2757904090506</v>
      </c>
      <c r="S17">
        <f t="shared" si="3"/>
        <v>0.16492089164767817</v>
      </c>
    </row>
    <row r="18" spans="1:19" x14ac:dyDescent="0.25">
      <c r="A18" t="s">
        <v>102</v>
      </c>
      <c r="B18" s="14">
        <v>0.34799999999999998</v>
      </c>
      <c r="C18" s="14">
        <v>1E-3</v>
      </c>
      <c r="D18" s="1">
        <v>7.02</v>
      </c>
      <c r="E18" s="1">
        <v>3.4000000000000002E-2</v>
      </c>
      <c r="F18" s="1">
        <v>1E-3</v>
      </c>
      <c r="G18" s="1">
        <v>100</v>
      </c>
      <c r="H18" s="1">
        <v>5</v>
      </c>
      <c r="I18" s="1">
        <f>'Count-&gt;Actual Activity'!F18</f>
        <v>26.454409540658723</v>
      </c>
      <c r="J18" s="1">
        <f>'Count-&gt;Actual Activity'!G18</f>
        <v>0.15745067498955981</v>
      </c>
      <c r="K18" s="1">
        <v>10</v>
      </c>
      <c r="L18" s="1">
        <v>0.02</v>
      </c>
      <c r="M18">
        <f t="shared" si="0"/>
        <v>2.6454409540658723</v>
      </c>
      <c r="N18">
        <f t="shared" si="1"/>
        <v>1.6610255323518532E-2</v>
      </c>
      <c r="O18">
        <f>B18*Parameters!$B$6</f>
        <v>320.76777464788734</v>
      </c>
      <c r="P18">
        <f>SQRT((C18/B18)^2+(Parameters!$C$6/Parameters!$B$6)^2)*'Bottle Results'!O18</f>
        <v>14.121663433411879</v>
      </c>
      <c r="Q18">
        <f t="shared" si="2"/>
        <v>1653.6376247441201</v>
      </c>
      <c r="S18">
        <f t="shared" si="3"/>
        <v>0.17527845277792586</v>
      </c>
    </row>
    <row r="19" spans="1:19" x14ac:dyDescent="0.25">
      <c r="A19" t="s">
        <v>103</v>
      </c>
      <c r="B19" s="14">
        <v>0.34799999999999998</v>
      </c>
      <c r="C19" s="14">
        <v>1E-3</v>
      </c>
      <c r="D19" s="1">
        <v>6.96</v>
      </c>
      <c r="E19" s="1">
        <v>3.7999999999999999E-2</v>
      </c>
      <c r="F19" s="1">
        <v>1E-3</v>
      </c>
      <c r="G19" s="1">
        <v>100</v>
      </c>
      <c r="H19" s="1">
        <v>5</v>
      </c>
      <c r="I19" s="1">
        <f>'Count-&gt;Actual Activity'!F19</f>
        <v>26.40888015183863</v>
      </c>
      <c r="J19" s="1">
        <f>'Count-&gt;Actual Activity'!G19</f>
        <v>0.15745067498955981</v>
      </c>
      <c r="K19" s="1">
        <v>10</v>
      </c>
      <c r="L19" s="1">
        <v>0.02</v>
      </c>
      <c r="M19">
        <f t="shared" si="0"/>
        <v>2.640888015183863</v>
      </c>
      <c r="N19">
        <f t="shared" si="1"/>
        <v>1.6607357061906237E-2</v>
      </c>
      <c r="O19">
        <f>B19*Parameters!$B$6</f>
        <v>320.76777464788734</v>
      </c>
      <c r="P19">
        <f>SQRT((C19/B19)^2+(Parameters!$C$6/Parameters!$B$6)^2)*'Bottle Results'!O19</f>
        <v>14.121663433411879</v>
      </c>
      <c r="Q19">
        <f t="shared" si="2"/>
        <v>1491.5519244605543</v>
      </c>
      <c r="S19">
        <f t="shared" si="3"/>
        <v>0.17669784064723648</v>
      </c>
    </row>
  </sheetData>
  <conditionalFormatting sqref="I2:I19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B6" sqref="B6:M6"/>
    </sheetView>
  </sheetViews>
  <sheetFormatPr defaultColWidth="9.28515625" defaultRowHeight="15" x14ac:dyDescent="0.25"/>
  <cols>
    <col min="1" max="1" width="7.5703125" bestFit="1" customWidth="1"/>
    <col min="2" max="2" width="12" bestFit="1" customWidth="1"/>
    <col min="3" max="3" width="12.140625" bestFit="1" customWidth="1"/>
    <col min="4" max="4" width="12.7109375" bestFit="1" customWidth="1"/>
    <col min="5" max="6" width="12" bestFit="1" customWidth="1"/>
    <col min="7" max="7" width="12.7109375" bestFit="1" customWidth="1"/>
    <col min="8" max="10" width="12" bestFit="1" customWidth="1"/>
    <col min="11" max="11" width="11.7109375" bestFit="1" customWidth="1"/>
    <col min="12" max="12" width="12.5703125" bestFit="1" customWidth="1"/>
    <col min="13" max="13" width="6.28515625" bestFit="1" customWidth="1"/>
    <col min="14" max="14" width="22.5703125" bestFit="1" customWidth="1"/>
  </cols>
  <sheetData>
    <row r="1" spans="1:14" x14ac:dyDescent="0.25">
      <c r="A1" t="s">
        <v>15</v>
      </c>
      <c r="B1" t="s">
        <v>29</v>
      </c>
      <c r="C1" t="s">
        <v>104</v>
      </c>
      <c r="D1" t="s">
        <v>31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127</v>
      </c>
      <c r="L1" t="s">
        <v>126</v>
      </c>
      <c r="M1" t="s">
        <v>124</v>
      </c>
      <c r="N1" t="s">
        <v>7</v>
      </c>
    </row>
    <row r="2" spans="1:14" x14ac:dyDescent="0.25">
      <c r="A2">
        <v>0</v>
      </c>
      <c r="B2">
        <f>AVERAGE('Bottle Results'!M2:M4)</f>
        <v>1.5793287097111249E-2</v>
      </c>
      <c r="C2">
        <f>_xlfn.STDEV.S('Bottle Results'!M2:M4)</f>
        <v>3.3704696582812497E-4</v>
      </c>
      <c r="D2">
        <f>AVERAGE('Bottle Results'!Q2:Q4)</f>
        <v>-35.971855518138938</v>
      </c>
      <c r="E2">
        <f>_xlfn.STDEV.S('Bottle Results'!Q2:Q4)</f>
        <v>1.7244449440312017</v>
      </c>
      <c r="F2">
        <f>AVERAGE('Bottle Results'!O2:O4)</f>
        <v>0</v>
      </c>
      <c r="G2" t="e">
        <f>AVERAGE('Bottle Results'!S2:S4)</f>
        <v>#DIV/0!</v>
      </c>
      <c r="I2">
        <f>AVERAGE('Bottle Results'!D2:D4)</f>
        <v>6.9833333333333343</v>
      </c>
      <c r="J2">
        <f>_xlfn.STDEV.S('Bottle Results'!D2:D4)</f>
        <v>1.1547005383792781E-2</v>
      </c>
      <c r="K2">
        <f>AVERAGE('Bottle Results'!E2:E4)</f>
        <v>4.4000000000000004E-2</v>
      </c>
      <c r="L2">
        <f>_xlfn.STDEV.S('Bottle Results'!E2:E4)</f>
        <v>2.9999999999999992E-3</v>
      </c>
      <c r="M2">
        <f>0</f>
        <v>0</v>
      </c>
      <c r="N2" t="s">
        <v>125</v>
      </c>
    </row>
    <row r="3" spans="1:14" x14ac:dyDescent="0.25">
      <c r="A3">
        <v>10</v>
      </c>
      <c r="B3">
        <f>AVERAGE('Bottle Results'!M5:M7)</f>
        <v>6.6445174364093765E-2</v>
      </c>
      <c r="C3">
        <f>_xlfn.STDEV.S('Bottle Results'!M5:M7)</f>
        <v>2.9851866604333039E-3</v>
      </c>
      <c r="D3">
        <f>AVERAGE('Bottle Results'!Q5:Q7)</f>
        <v>-6.1593958997669098</v>
      </c>
      <c r="E3">
        <f>_xlfn.STDEV.S('Bottle Results'!Q5:Q7)</f>
        <v>8.2150716987222463</v>
      </c>
      <c r="F3">
        <f>AVERAGE('Bottle Results'!O5:O7)</f>
        <v>6.4061380281690141</v>
      </c>
      <c r="G3">
        <f>AVERAGE('Bottle Results'!S5:S7)</f>
        <v>-3.7211094608352688E-2</v>
      </c>
      <c r="H3">
        <f>_xlfn.STDEV.S('Bottle Results'!S5:S7)</f>
        <v>4.6598850154443525E-2</v>
      </c>
      <c r="I3">
        <f>AVERAGE('Bottle Results'!D5:D7)</f>
        <v>6.9733333333333336</v>
      </c>
      <c r="J3">
        <f>_xlfn.STDEV.S('Bottle Results'!D5:D7)</f>
        <v>3.2145502536643E-2</v>
      </c>
      <c r="K3">
        <f>AVERAGE('Bottle Results'!E5:E7)</f>
        <v>3.9E-2</v>
      </c>
      <c r="L3">
        <f>_xlfn.STDEV.S('Bottle Results'!E5:E7)</f>
        <v>7.211102550928006E-3</v>
      </c>
      <c r="M3">
        <f>COUNT('Bottle Results'!I5:I7)</f>
        <v>3</v>
      </c>
    </row>
    <row r="4" spans="1:14" x14ac:dyDescent="0.25">
      <c r="A4">
        <v>50</v>
      </c>
      <c r="B4">
        <f>AVERAGE('Bottle Results'!M8:M10)</f>
        <v>0.2787246231238753</v>
      </c>
      <c r="C4">
        <f>_xlfn.STDEV.S('Bottle Results'!M8:M10)</f>
        <v>2.5460426927968608E-3</v>
      </c>
      <c r="D4">
        <f>AVERAGE('Bottle Results'!Q8:Q10)</f>
        <v>116.27308679484163</v>
      </c>
      <c r="E4">
        <f>_xlfn.STDEV.S('Bottle Results'!Q8:Q10)</f>
        <v>13.567414324332047</v>
      </c>
      <c r="F4">
        <f>AVERAGE('Bottle Results'!O8:O10)</f>
        <v>32.076777464788734</v>
      </c>
      <c r="G4">
        <f>AVERAGE('Bottle Results'!S8:S10)</f>
        <v>0.13107037192300128</v>
      </c>
      <c r="H4">
        <f>_xlfn.STDEV.S('Bottle Results'!S8:S10)</f>
        <v>7.9373393901294876E-3</v>
      </c>
      <c r="I4">
        <f>AVERAGE('Bottle Results'!D8:D10)</f>
        <v>6.9833333333333334</v>
      </c>
      <c r="J4">
        <f>_xlfn.STDEV.S('Bottle Results'!D8:D10)</f>
        <v>3.0550504633038766E-2</v>
      </c>
      <c r="K4">
        <f>AVERAGE('Bottle Results'!E8:E10)</f>
        <v>3.6333333333333336E-2</v>
      </c>
      <c r="L4">
        <f>_xlfn.STDEV.S('Bottle Results'!E8:E10)</f>
        <v>2.309401076758501E-3</v>
      </c>
      <c r="M4">
        <f>COUNT('Bottle Results'!I8:I10)</f>
        <v>3</v>
      </c>
    </row>
    <row r="5" spans="1:14" x14ac:dyDescent="0.25">
      <c r="A5">
        <v>100</v>
      </c>
      <c r="B5">
        <f>AVERAGE('Bottle Results'!M11:M13)</f>
        <v>0.54455151507521149</v>
      </c>
      <c r="C5">
        <f>_xlfn.STDEV.S('Bottle Results'!M11:M13)</f>
        <v>7.0872020208352579E-3</v>
      </c>
      <c r="D5">
        <f>AVERAGE('Bottle Results'!Q11:Q13)</f>
        <v>262.83594063722995</v>
      </c>
      <c r="E5">
        <f>_xlfn.STDEV.S('Bottle Results'!Q11:Q13)</f>
        <v>41.760109234130738</v>
      </c>
      <c r="F5">
        <f>AVERAGE('Bottle Results'!O11:O13)</f>
        <v>64.061380281690148</v>
      </c>
      <c r="G5">
        <f>AVERAGE('Bottle Results'!S11:S13)</f>
        <v>0.14995350914901565</v>
      </c>
      <c r="H5">
        <f>_xlfn.STDEV.S('Bottle Results'!S11:S13)</f>
        <v>1.1063142863409212E-2</v>
      </c>
      <c r="I5">
        <f>AVERAGE('Bottle Results'!D11:D13)</f>
        <v>6.9733333333333336</v>
      </c>
      <c r="J5">
        <f>_xlfn.STDEV.S('Bottle Results'!D3:D11)</f>
        <v>2.5385910352879595E-2</v>
      </c>
      <c r="K5">
        <f>AVERAGE('Bottle Results'!E11:E13)</f>
        <v>3.6999999999999998E-2</v>
      </c>
      <c r="L5">
        <f>_xlfn.STDEV.S('Bottle Results'!E11:E13)</f>
        <v>4.5825756949558413E-3</v>
      </c>
      <c r="M5">
        <f>COUNT('Bottle Results'!I11:I13)</f>
        <v>3</v>
      </c>
    </row>
    <row r="6" spans="1:14" x14ac:dyDescent="0.25">
      <c r="A6">
        <v>250</v>
      </c>
      <c r="B6">
        <f>AVERAGE('Bottle Results'!M14:M16)</f>
        <v>1.3300289884221053</v>
      </c>
      <c r="C6">
        <f>_xlfn.STDEV.S('Bottle Results'!M14:M16)</f>
        <v>7.0671910233903498E-2</v>
      </c>
      <c r="D6">
        <f>AVERAGE('Bottle Results'!Q14:Q16)</f>
        <v>782.7731442038488</v>
      </c>
      <c r="E6">
        <f>_xlfn.STDEV.S('Bottle Results'!Q14:Q16)</f>
        <v>282.46835386453978</v>
      </c>
      <c r="F6">
        <f>AVERAGE('Bottle Results'!O14:O16)</f>
        <v>160.38388732394367</v>
      </c>
      <c r="G6">
        <f>AVERAGE('Bottle Results'!S14:S16)</f>
        <v>0.17072156647774084</v>
      </c>
      <c r="H6">
        <f>_xlfn.STDEV.S('Bottle Results'!S14:S16)</f>
        <v>4.4064220797417376E-2</v>
      </c>
      <c r="I6">
        <f>AVERAGE('Bottle Results'!D14:D16)</f>
        <v>7.0166666666666666</v>
      </c>
      <c r="J6">
        <f>_xlfn.STDEV.S('Bottle Results'!D14:D16)</f>
        <v>2.5166114784235707E-2</v>
      </c>
      <c r="K6">
        <f>AVERAGE('Bottle Results'!E14:E16)</f>
        <v>3.6333333333333336E-2</v>
      </c>
      <c r="L6">
        <f>_xlfn.STDEV.S('Bottle Results'!E14:E16)</f>
        <v>7.5718777944003904E-3</v>
      </c>
      <c r="M6">
        <f>COUNT('Bottle Results'!I14:I16)</f>
        <v>3</v>
      </c>
    </row>
    <row r="7" spans="1:14" x14ac:dyDescent="0.25">
      <c r="A7">
        <v>500</v>
      </c>
      <c r="B7">
        <f>AVERAGE('Bottle Results'!M17:M19)</f>
        <v>2.6549978805536329</v>
      </c>
      <c r="C7">
        <f>_xlfn.STDEV.S('Bottle Results'!M17:M19)</f>
        <v>2.0622077750230831E-2</v>
      </c>
      <c r="D7">
        <f>AVERAGE('Bottle Results'!Q17:Q19)</f>
        <v>1478.4884465379084</v>
      </c>
      <c r="E7">
        <f>_xlfn.STDEV.S('Bottle Results'!Q17:Q19)</f>
        <v>182.03281710837933</v>
      </c>
      <c r="F7">
        <f>AVERAGE('Bottle Results'!O17:O19)</f>
        <v>320.76777464788734</v>
      </c>
      <c r="G7">
        <f>AVERAGE('Bottle Results'!S17:S19)</f>
        <v>0.17229906169094686</v>
      </c>
      <c r="H7">
        <f>_xlfn.STDEV.S('Bottle Results'!S17:S19)</f>
        <v>6.4289742861071454E-3</v>
      </c>
      <c r="I7">
        <f>AVERAGE('Bottle Results'!D17:D19)</f>
        <v>6.9833333333333334</v>
      </c>
      <c r="J7">
        <f>_xlfn.STDEV.S('Bottle Results'!D17:D19)</f>
        <v>3.2145502536643007E-2</v>
      </c>
      <c r="K7">
        <f>AVERAGE('Bottle Results'!E17:E19)</f>
        <v>3.7666666666666675E-2</v>
      </c>
      <c r="L7">
        <f>_xlfn.STDEV.S('Bottle Results'!E17:E19)</f>
        <v>3.5118845842842458E-3</v>
      </c>
      <c r="M7">
        <f>COUNT('Bottle Results'!I17:I19)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2017-07-20T19:16:24Z</dcterms:modified>
</cp:coreProperties>
</file>