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3\"/>
    </mc:Choice>
  </mc:AlternateContent>
  <bookViews>
    <workbookView xWindow="0" yWindow="0" windowWidth="7470" windowHeight="12285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 s="1"/>
  <c r="F5" i="2"/>
  <c r="G5" i="2" s="1"/>
  <c r="F6" i="2"/>
  <c r="G6" i="2"/>
  <c r="F7" i="2"/>
  <c r="G7" i="2"/>
  <c r="F8" i="2"/>
  <c r="G8" i="2" s="1"/>
  <c r="F9" i="2"/>
  <c r="G9" i="2"/>
  <c r="F10" i="2"/>
  <c r="G10" i="2"/>
  <c r="F11" i="2"/>
  <c r="G11" i="2"/>
  <c r="F12" i="2"/>
  <c r="G12" i="2" s="1"/>
  <c r="F13" i="2"/>
  <c r="G13" i="2"/>
  <c r="F14" i="2"/>
  <c r="G14" i="2"/>
  <c r="F15" i="2"/>
  <c r="G15" i="2"/>
  <c r="F16" i="2"/>
  <c r="G16" i="2" s="1"/>
  <c r="F17" i="2"/>
  <c r="G17" i="2"/>
  <c r="F18" i="2"/>
  <c r="G18" i="2"/>
  <c r="F19" i="2"/>
  <c r="G19" i="2"/>
  <c r="G2" i="2"/>
  <c r="F2" i="2"/>
  <c r="L10" i="7" l="1"/>
  <c r="K9" i="7"/>
  <c r="G9" i="7"/>
  <c r="D9" i="7"/>
  <c r="L9" i="7" s="1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H6" i="7"/>
  <c r="I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6" i="7" l="1"/>
  <c r="J8" i="7"/>
  <c r="J7" i="7"/>
  <c r="J3" i="7"/>
  <c r="J5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4" i="5"/>
  <c r="R14" i="5"/>
  <c r="R16" i="5"/>
  <c r="R8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<sst xmlns="http://schemas.openxmlformats.org/spreadsheetml/2006/main" count="338" uniqueCount="147">
  <si>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</si>
  <si>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</si>
  <si>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</si>
  <si>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</si>
  <si>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</si>
  <si>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</si>
  <si>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</si>
  <si>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</si>
  <si>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</si>
  <si>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</si>
  <si>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</si>
  <si>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</si>
  <si>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</si>
  <si>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</si>
  <si>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</si>
  <si>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</si>
  <si>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</si>
  <si>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</si>
  <si>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</si>
  <si>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</si>
  <si>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</si>
  <si>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</si>
  <si>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</si>
  <si>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</si>
  <si>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</si>
  <si>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</si>
  <si>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</si>
  <si>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</si>
  <si>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</si>
  <si>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</si>
  <si>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</si>
  <si>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</si>
  <si>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</si>
  <si>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</si>
  <si>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</si>
  <si>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</si>
  <si>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</si>
  <si>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</si>
  <si>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</si>
  <si>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</si>
  <si>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</si>
  <si>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</si>
  <si>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</si>
  <si>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</si>
  <si>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</si>
  <si>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</si>
  <si>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</si>
  <si>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</si>
  <si>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</si>
  <si>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</si>
  <si>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</si>
  <si>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</si>
  <si>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</si>
  <si>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</si>
  <si>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</si>
  <si>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</si>
  <si>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</si>
  <si>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</si>
  <si>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</si>
  <si>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</si>
  <si>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</si>
  <si>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</si>
  <si>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</si>
  <si>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</si>
  <si>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</si>
  <si>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</si>
  <si>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</si>
  <si>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</si>
  <si>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</si>
  <si>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</si>
  <si>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</si>
  <si>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</si>
  <si>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</si>
  <si>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</si>
  <si>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</si>
  <si>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</si>
  <si>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</si>
  <si>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</si>
  <si>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</si>
  <si>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</si>
  <si>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</si>
  <si>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</si>
  <si>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</si>
  <si>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</si>
  <si>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</si>
  <si>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</si>
  <si>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</si>
  <si>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</si>
  <si>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</si>
  <si>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</si>
  <si>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</si>
  <si>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</si>
  <si>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</si>
  <si>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</si>
  <si>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</si>
  <si>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</si>
  <si>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</si>
  <si>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</si>
  <si>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</si>
  <si>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</si>
  <si>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</si>
  <si>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</si>
  <si>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</si>
  <si>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</si>
  <si>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</si>
  <si>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</si>
  <si>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</si>
  <si>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</si>
  <si>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</si>
  <si>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</si>
  <si>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</si>
  <si>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</si>
  <si>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</si>
  <si>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</si>
  <si>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</si>
  <si>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</si>
  <si>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</si>
  <si>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</si>
  <si>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</si>
  <si>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</si>
  <si>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</si>
  <si>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</si>
  <si>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</si>
  <si>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</si>
  <si>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</si>
  <si>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</si>
  <si>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</si>
  <si>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</si>
  <si>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</si>
  <si>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</si>
  <si>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</si>
  <si>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</si>
  <si>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</si>
  <si>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</si>
  <si>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</si>
  <si>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</si>
  <si>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</si>
  <si>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</si>
  <si>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</si>
  <si>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</si>
  <si>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</si>
  <si>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</si>
  <si>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Pyrite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</si>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</sst>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45704"/>
        <c:axId val="501443744"/>
      </c:scatterChart>
      <c:valAx>
        <c:axId val="5014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43744"/>
        <c:crosses val="autoZero"/>
        <c:crossBetween val="midCat"/>
      </c:valAx>
      <c:valAx>
        <c:axId val="50144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1445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42464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142</v>
      </c>
    </row>
    <row r="5" spans="1:5" x14ac:dyDescent="0.25">
      <c r="A5" t="s">
        <v>22</v>
      </c>
      <c r="B5" t="s">
        <v>141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activeCell="C14" sqref="C14:C15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6" workbookViewId="0">
      <selection activeCell="C37" sqref="C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79.5</v>
      </c>
      <c r="D2">
        <v>7.09</v>
      </c>
      <c r="E2">
        <v>0.12</v>
      </c>
      <c r="F2">
        <v>10.53</v>
      </c>
    </row>
    <row r="3" spans="1:6" x14ac:dyDescent="0.25">
      <c r="A3" s="18">
        <v>42502.436805555553</v>
      </c>
      <c r="B3" t="s">
        <v>117</v>
      </c>
      <c r="C3">
        <v>102.9</v>
      </c>
      <c r="D3">
        <v>6.23</v>
      </c>
      <c r="E3">
        <v>0.08</v>
      </c>
      <c r="F3">
        <v>21.14</v>
      </c>
    </row>
    <row r="4" spans="1:6" x14ac:dyDescent="0.25">
      <c r="A4" s="18">
        <v>42502.436805497688</v>
      </c>
      <c r="B4" t="s">
        <v>118</v>
      </c>
      <c r="C4">
        <v>76.400000000000006</v>
      </c>
      <c r="D4">
        <v>7.24</v>
      </c>
      <c r="E4">
        <v>0.09</v>
      </c>
      <c r="F4">
        <v>31.74</v>
      </c>
    </row>
    <row r="5" spans="1:6" x14ac:dyDescent="0.25">
      <c r="A5" s="18">
        <v>42502.436805497688</v>
      </c>
      <c r="B5" t="s">
        <v>119</v>
      </c>
      <c r="C5">
        <v>336.2</v>
      </c>
      <c r="D5">
        <v>3.45</v>
      </c>
      <c r="E5">
        <v>0.02</v>
      </c>
      <c r="F5">
        <v>42.37</v>
      </c>
    </row>
    <row r="6" spans="1:6" x14ac:dyDescent="0.25">
      <c r="A6" s="18">
        <v>42502.436805497688</v>
      </c>
      <c r="B6" t="s">
        <v>120</v>
      </c>
      <c r="C6">
        <v>298.39999999999998</v>
      </c>
      <c r="D6">
        <v>3.66</v>
      </c>
      <c r="E6">
        <v>0.03</v>
      </c>
      <c r="F6">
        <v>52.99</v>
      </c>
    </row>
    <row r="7" spans="1:6" x14ac:dyDescent="0.25">
      <c r="A7" s="18">
        <v>42502.436805497688</v>
      </c>
      <c r="B7" t="s">
        <v>121</v>
      </c>
      <c r="C7">
        <v>320.10000000000002</v>
      </c>
      <c r="D7">
        <v>3.53</v>
      </c>
      <c r="E7">
        <v>0.02</v>
      </c>
      <c r="F7">
        <v>63.62</v>
      </c>
    </row>
    <row r="8" spans="1:6" x14ac:dyDescent="0.25">
      <c r="A8" s="18">
        <v>42502.436805497688</v>
      </c>
      <c r="B8" t="s">
        <v>122</v>
      </c>
      <c r="C8">
        <v>1163</v>
      </c>
      <c r="D8">
        <v>1.85</v>
      </c>
      <c r="E8">
        <v>0.01</v>
      </c>
      <c r="F8">
        <v>74.239999999999995</v>
      </c>
    </row>
    <row r="9" spans="1:6" x14ac:dyDescent="0.25">
      <c r="A9" s="18">
        <v>42502.436805497688</v>
      </c>
      <c r="B9" t="s">
        <v>123</v>
      </c>
      <c r="C9">
        <v>1191.3</v>
      </c>
      <c r="D9">
        <v>1.83</v>
      </c>
      <c r="E9">
        <v>0.01</v>
      </c>
      <c r="F9">
        <v>84.86</v>
      </c>
    </row>
    <row r="10" spans="1:6" x14ac:dyDescent="0.25">
      <c r="A10" s="18">
        <v>42502.436805497688</v>
      </c>
      <c r="B10" t="s">
        <v>124</v>
      </c>
      <c r="C10">
        <v>1135.5</v>
      </c>
      <c r="D10">
        <v>1.88</v>
      </c>
      <c r="E10">
        <v>0.01</v>
      </c>
      <c r="F10">
        <v>95.48</v>
      </c>
    </row>
    <row r="11" spans="1:6" x14ac:dyDescent="0.25">
      <c r="A11" s="18">
        <v>42502.436805497688</v>
      </c>
      <c r="B11" t="s">
        <v>125</v>
      </c>
      <c r="C11">
        <v>2266.6999999999998</v>
      </c>
      <c r="D11">
        <v>1.33</v>
      </c>
      <c r="E11">
        <v>0</v>
      </c>
      <c r="F11">
        <v>106.12</v>
      </c>
    </row>
    <row r="12" spans="1:6" x14ac:dyDescent="0.25">
      <c r="A12" s="18">
        <v>42502.436805497688</v>
      </c>
      <c r="B12" t="s">
        <v>126</v>
      </c>
      <c r="C12">
        <v>2310.5</v>
      </c>
      <c r="D12">
        <v>1.32</v>
      </c>
      <c r="E12">
        <v>0</v>
      </c>
      <c r="F12">
        <v>116.75</v>
      </c>
    </row>
    <row r="13" spans="1:6" x14ac:dyDescent="0.25">
      <c r="A13" s="18">
        <v>42502.436805497688</v>
      </c>
      <c r="B13" t="s">
        <v>127</v>
      </c>
      <c r="C13">
        <v>2302</v>
      </c>
      <c r="D13">
        <v>1.32</v>
      </c>
      <c r="E13">
        <v>0</v>
      </c>
      <c r="F13">
        <v>127.38</v>
      </c>
    </row>
    <row r="14" spans="1:6" x14ac:dyDescent="0.25">
      <c r="A14" s="18">
        <v>42502.436805497688</v>
      </c>
      <c r="B14" t="s">
        <v>128</v>
      </c>
      <c r="C14">
        <v>5560.9</v>
      </c>
      <c r="D14">
        <v>0.85</v>
      </c>
      <c r="E14">
        <v>0</v>
      </c>
      <c r="F14">
        <v>138.13</v>
      </c>
    </row>
    <row r="15" spans="1:6" x14ac:dyDescent="0.25">
      <c r="A15" s="18">
        <v>42502.436805497688</v>
      </c>
      <c r="B15" t="s">
        <v>129</v>
      </c>
      <c r="C15">
        <v>5704.7</v>
      </c>
      <c r="D15">
        <v>0.84</v>
      </c>
      <c r="E15">
        <v>0</v>
      </c>
      <c r="F15">
        <v>148.78</v>
      </c>
    </row>
    <row r="16" spans="1:6" x14ac:dyDescent="0.25">
      <c r="A16" s="18">
        <v>42502.436805497688</v>
      </c>
      <c r="B16" t="s">
        <v>130</v>
      </c>
      <c r="C16">
        <v>5946.5</v>
      </c>
      <c r="D16">
        <v>0.82</v>
      </c>
      <c r="E16">
        <v>0</v>
      </c>
      <c r="F16">
        <v>159.43</v>
      </c>
    </row>
    <row r="17" spans="1:6" x14ac:dyDescent="0.25">
      <c r="A17" s="18">
        <v>42502.436805497688</v>
      </c>
      <c r="B17" t="s">
        <v>131</v>
      </c>
      <c r="C17">
        <v>11582.9</v>
      </c>
      <c r="D17">
        <v>0.59</v>
      </c>
      <c r="E17">
        <v>0</v>
      </c>
      <c r="F17">
        <v>170.1</v>
      </c>
    </row>
    <row r="18" spans="1:6" x14ac:dyDescent="0.25">
      <c r="A18" s="18">
        <v>42502.436805497688</v>
      </c>
      <c r="B18" t="s">
        <v>132</v>
      </c>
      <c r="C18">
        <v>11649.9</v>
      </c>
      <c r="D18">
        <v>0.59</v>
      </c>
      <c r="E18">
        <v>0</v>
      </c>
      <c r="F18">
        <v>180.79</v>
      </c>
    </row>
    <row r="19" spans="1:6" x14ac:dyDescent="0.25">
      <c r="A19" s="18">
        <v>42502.436805497688</v>
      </c>
      <c r="B19" t="s">
        <v>133</v>
      </c>
      <c r="C19">
        <v>11594.9</v>
      </c>
      <c r="D19">
        <v>0.59</v>
      </c>
      <c r="E19">
        <v>0</v>
      </c>
      <c r="F19">
        <v>191.45</v>
      </c>
    </row>
    <row r="20" spans="1:6" x14ac:dyDescent="0.25">
      <c r="A20" s="18">
        <v>42505.584722222222</v>
      </c>
      <c r="B20" t="s">
        <v>116</v>
      </c>
      <c r="C20">
        <v>77</v>
      </c>
      <c r="D20">
        <v>7.21</v>
      </c>
      <c r="E20">
        <v>0.11</v>
      </c>
      <c r="F20">
        <v>10.52</v>
      </c>
    </row>
    <row r="21" spans="1:6" x14ac:dyDescent="0.25">
      <c r="A21" s="18">
        <v>42505.584722222222</v>
      </c>
      <c r="B21" t="s">
        <v>117</v>
      </c>
      <c r="C21">
        <v>106.6</v>
      </c>
      <c r="D21">
        <v>6.13</v>
      </c>
      <c r="E21">
        <v>7.0000000000000007E-2</v>
      </c>
      <c r="F21">
        <v>21.14</v>
      </c>
    </row>
    <row r="22" spans="1:6" x14ac:dyDescent="0.25">
      <c r="A22" s="18">
        <v>42505.584722164349</v>
      </c>
      <c r="B22" t="s">
        <v>118</v>
      </c>
      <c r="C22">
        <v>78.3</v>
      </c>
      <c r="D22">
        <v>7.15</v>
      </c>
      <c r="E22">
        <v>0.1</v>
      </c>
      <c r="F22">
        <v>31.74</v>
      </c>
    </row>
    <row r="23" spans="1:6" x14ac:dyDescent="0.25">
      <c r="A23" s="18">
        <v>42505.584722164349</v>
      </c>
      <c r="B23" t="s">
        <v>119</v>
      </c>
      <c r="C23">
        <v>330.4</v>
      </c>
      <c r="D23">
        <v>3.48</v>
      </c>
      <c r="E23">
        <v>0.03</v>
      </c>
      <c r="F23">
        <v>42.36</v>
      </c>
    </row>
    <row r="24" spans="1:6" x14ac:dyDescent="0.25">
      <c r="A24" s="18">
        <v>42505.584722164349</v>
      </c>
      <c r="B24" t="s">
        <v>120</v>
      </c>
      <c r="C24">
        <v>281.8</v>
      </c>
      <c r="D24">
        <v>3.77</v>
      </c>
      <c r="E24">
        <v>0.04</v>
      </c>
      <c r="F24">
        <v>52.99</v>
      </c>
    </row>
    <row r="25" spans="1:6" x14ac:dyDescent="0.25">
      <c r="A25" s="18">
        <v>42505.584722164349</v>
      </c>
      <c r="B25" t="s">
        <v>121</v>
      </c>
      <c r="C25">
        <v>312.5</v>
      </c>
      <c r="D25">
        <v>3.58</v>
      </c>
      <c r="E25">
        <v>0.03</v>
      </c>
      <c r="F25">
        <v>63.61</v>
      </c>
    </row>
    <row r="26" spans="1:6" x14ac:dyDescent="0.25">
      <c r="A26" s="18">
        <v>42505.584722164349</v>
      </c>
      <c r="B26" t="s">
        <v>122</v>
      </c>
      <c r="C26">
        <v>1153.2</v>
      </c>
      <c r="D26">
        <v>1.86</v>
      </c>
      <c r="E26">
        <v>0.01</v>
      </c>
      <c r="F26">
        <v>74.239999999999995</v>
      </c>
    </row>
    <row r="27" spans="1:6" x14ac:dyDescent="0.25">
      <c r="A27" s="18">
        <v>42505.584722164349</v>
      </c>
      <c r="B27" t="s">
        <v>123</v>
      </c>
      <c r="C27">
        <v>1169</v>
      </c>
      <c r="D27">
        <v>1.85</v>
      </c>
      <c r="E27">
        <v>0.01</v>
      </c>
      <c r="F27">
        <v>84.86</v>
      </c>
    </row>
    <row r="28" spans="1:6" x14ac:dyDescent="0.25">
      <c r="A28" s="18">
        <v>42505.584722164349</v>
      </c>
      <c r="B28" t="s">
        <v>124</v>
      </c>
      <c r="C28">
        <v>1127.9000000000001</v>
      </c>
      <c r="D28">
        <v>1.88</v>
      </c>
      <c r="E28">
        <v>0.01</v>
      </c>
      <c r="F28">
        <v>95.5</v>
      </c>
    </row>
    <row r="29" spans="1:6" x14ac:dyDescent="0.25">
      <c r="A29" s="18">
        <v>42505.584722164349</v>
      </c>
      <c r="B29" t="s">
        <v>125</v>
      </c>
      <c r="C29">
        <v>2251</v>
      </c>
      <c r="D29">
        <v>1.33</v>
      </c>
      <c r="E29">
        <v>0</v>
      </c>
      <c r="F29">
        <v>106.11</v>
      </c>
    </row>
    <row r="30" spans="1:6" x14ac:dyDescent="0.25">
      <c r="A30" s="18">
        <v>42505.584722164349</v>
      </c>
      <c r="B30" t="s">
        <v>126</v>
      </c>
      <c r="C30">
        <v>2315</v>
      </c>
      <c r="D30">
        <v>1.31</v>
      </c>
      <c r="E30">
        <v>0</v>
      </c>
      <c r="F30">
        <v>116.75</v>
      </c>
    </row>
    <row r="31" spans="1:6" x14ac:dyDescent="0.25">
      <c r="A31" s="18">
        <v>42505.584722164349</v>
      </c>
      <c r="B31" t="s">
        <v>127</v>
      </c>
      <c r="C31">
        <v>2306.6999999999998</v>
      </c>
      <c r="D31">
        <v>1.32</v>
      </c>
      <c r="E31">
        <v>0</v>
      </c>
      <c r="F31">
        <v>127.38</v>
      </c>
    </row>
    <row r="32" spans="1:6" x14ac:dyDescent="0.25">
      <c r="A32" s="18">
        <v>42505.584722164349</v>
      </c>
      <c r="B32" t="s">
        <v>128</v>
      </c>
      <c r="C32">
        <v>5341.2</v>
      </c>
      <c r="D32">
        <v>0.87</v>
      </c>
      <c r="E32">
        <v>0</v>
      </c>
      <c r="F32">
        <v>138.13999999999999</v>
      </c>
    </row>
    <row r="33" spans="1:6" x14ac:dyDescent="0.25">
      <c r="A33" s="18">
        <v>42505.584722164349</v>
      </c>
      <c r="B33" t="s">
        <v>129</v>
      </c>
      <c r="C33">
        <v>5624.4</v>
      </c>
      <c r="D33">
        <v>0.84</v>
      </c>
      <c r="E33">
        <v>0</v>
      </c>
      <c r="F33">
        <v>148.77000000000001</v>
      </c>
    </row>
    <row r="34" spans="1:6" x14ac:dyDescent="0.25">
      <c r="A34" s="18">
        <v>42505.584722164349</v>
      </c>
      <c r="B34" t="s">
        <v>130</v>
      </c>
      <c r="C34">
        <v>5751.7</v>
      </c>
      <c r="D34">
        <v>0.83</v>
      </c>
      <c r="E34">
        <v>0</v>
      </c>
      <c r="F34">
        <v>159.43</v>
      </c>
    </row>
    <row r="35" spans="1:6" x14ac:dyDescent="0.25">
      <c r="A35" s="18">
        <v>42505.584722164349</v>
      </c>
      <c r="B35" t="s">
        <v>131</v>
      </c>
      <c r="C35">
        <v>11441.4</v>
      </c>
      <c r="D35">
        <v>0.59</v>
      </c>
      <c r="E35">
        <v>0</v>
      </c>
      <c r="F35">
        <v>170.1</v>
      </c>
    </row>
    <row r="36" spans="1:6" x14ac:dyDescent="0.25">
      <c r="A36" s="18">
        <v>42505.584722164349</v>
      </c>
      <c r="B36" t="s">
        <v>132</v>
      </c>
      <c r="C36">
        <v>11426.7</v>
      </c>
      <c r="D36">
        <v>0.59</v>
      </c>
      <c r="E36">
        <v>0</v>
      </c>
      <c r="F36">
        <v>180.77</v>
      </c>
    </row>
    <row r="37" spans="1:6" x14ac:dyDescent="0.25">
      <c r="A37" s="18">
        <v>42505.584722164349</v>
      </c>
      <c r="B37" t="s">
        <v>133</v>
      </c>
      <c r="C37">
        <v>11318.5</v>
      </c>
      <c r="D37">
        <v>0.59</v>
      </c>
      <c r="E37">
        <v>0</v>
      </c>
      <c r="F37">
        <v>191.45</v>
      </c>
    </row>
    <row r="38" spans="1:6" x14ac:dyDescent="0.25">
      <c r="A38" s="18">
        <v>42506.541666666664</v>
      </c>
      <c r="B38" t="s">
        <v>116</v>
      </c>
      <c r="C38">
        <v>78.400000000000006</v>
      </c>
      <c r="D38">
        <v>7.14</v>
      </c>
      <c r="E38">
        <v>7.0000000000000007E-2</v>
      </c>
      <c r="F38">
        <v>10.5</v>
      </c>
    </row>
    <row r="39" spans="1:6" x14ac:dyDescent="0.25">
      <c r="A39" s="18">
        <v>42506.541666666664</v>
      </c>
      <c r="B39" t="s">
        <v>117</v>
      </c>
      <c r="C39">
        <v>106.2</v>
      </c>
      <c r="D39">
        <v>6.14</v>
      </c>
      <c r="E39">
        <v>7.0000000000000007E-2</v>
      </c>
      <c r="F39">
        <v>21.12</v>
      </c>
    </row>
    <row r="40" spans="1:6" x14ac:dyDescent="0.25">
      <c r="A40" s="18">
        <v>42506.541666666664</v>
      </c>
      <c r="B40" t="s">
        <v>118</v>
      </c>
      <c r="C40">
        <v>71</v>
      </c>
      <c r="D40">
        <v>7.51</v>
      </c>
      <c r="E40">
        <v>0.11</v>
      </c>
      <c r="F40">
        <v>31.72</v>
      </c>
    </row>
    <row r="41" spans="1:6" x14ac:dyDescent="0.25">
      <c r="A41" s="18">
        <v>42506.541666666664</v>
      </c>
      <c r="B41" t="s">
        <v>119</v>
      </c>
      <c r="C41">
        <v>328.8</v>
      </c>
      <c r="D41">
        <v>3.49</v>
      </c>
      <c r="E41">
        <v>0.03</v>
      </c>
      <c r="F41">
        <v>42.35</v>
      </c>
    </row>
    <row r="42" spans="1:6" x14ac:dyDescent="0.25">
      <c r="A42" s="18">
        <v>42506.541666666664</v>
      </c>
      <c r="B42" t="s">
        <v>120</v>
      </c>
      <c r="C42">
        <v>289.10000000000002</v>
      </c>
      <c r="D42">
        <v>3.72</v>
      </c>
      <c r="E42">
        <v>3.2000000000000001E-2</v>
      </c>
      <c r="F42">
        <v>52.98</v>
      </c>
    </row>
    <row r="43" spans="1:6" x14ac:dyDescent="0.25">
      <c r="A43" s="18">
        <v>42506.541666666664</v>
      </c>
      <c r="B43" t="s">
        <v>121</v>
      </c>
      <c r="C43">
        <v>296.60000000000002</v>
      </c>
      <c r="D43">
        <v>3.67</v>
      </c>
      <c r="E43">
        <v>0.03</v>
      </c>
      <c r="F43">
        <v>63.6</v>
      </c>
    </row>
    <row r="44" spans="1:6" x14ac:dyDescent="0.25">
      <c r="A44" s="18">
        <v>42506.541666666664</v>
      </c>
      <c r="B44" t="s">
        <v>122</v>
      </c>
      <c r="C44">
        <v>1136.5999999999999</v>
      </c>
      <c r="D44">
        <v>1.88</v>
      </c>
      <c r="E44">
        <v>0.01</v>
      </c>
      <c r="F44">
        <v>74.23</v>
      </c>
    </row>
    <row r="45" spans="1:6" x14ac:dyDescent="0.25">
      <c r="A45" s="18">
        <v>42506.541666666664</v>
      </c>
      <c r="B45" t="s">
        <v>123</v>
      </c>
      <c r="C45">
        <v>1177.5</v>
      </c>
      <c r="D45">
        <v>1.84</v>
      </c>
      <c r="E45">
        <v>0.01</v>
      </c>
      <c r="F45">
        <v>84.84</v>
      </c>
    </row>
    <row r="46" spans="1:6" x14ac:dyDescent="0.25">
      <c r="A46" s="18">
        <v>42506.541666666664</v>
      </c>
      <c r="B46" t="s">
        <v>124</v>
      </c>
      <c r="C46">
        <v>1115</v>
      </c>
      <c r="D46">
        <v>1.89</v>
      </c>
      <c r="E46">
        <v>0.01</v>
      </c>
      <c r="F46">
        <v>95.48</v>
      </c>
    </row>
    <row r="47" spans="1:6" x14ac:dyDescent="0.25">
      <c r="A47" s="18">
        <v>42506.541666666664</v>
      </c>
      <c r="B47" t="s">
        <v>125</v>
      </c>
      <c r="C47">
        <v>2247.5</v>
      </c>
      <c r="D47">
        <v>1.33</v>
      </c>
      <c r="E47">
        <v>0</v>
      </c>
      <c r="F47">
        <v>106.1</v>
      </c>
    </row>
    <row r="48" spans="1:6" x14ac:dyDescent="0.25">
      <c r="A48" s="18">
        <v>42506.541666666664</v>
      </c>
      <c r="B48" t="s">
        <v>126</v>
      </c>
      <c r="C48">
        <v>2296.9</v>
      </c>
      <c r="D48">
        <v>1.32</v>
      </c>
      <c r="E48">
        <v>0</v>
      </c>
      <c r="F48">
        <v>116.73</v>
      </c>
    </row>
    <row r="49" spans="1:6" x14ac:dyDescent="0.25">
      <c r="A49" s="18">
        <v>42506.541666666664</v>
      </c>
      <c r="B49" t="s">
        <v>127</v>
      </c>
      <c r="C49">
        <v>2288</v>
      </c>
      <c r="D49">
        <v>1.32</v>
      </c>
      <c r="E49">
        <v>0</v>
      </c>
      <c r="F49">
        <v>127.38</v>
      </c>
    </row>
    <row r="50" spans="1:6" x14ac:dyDescent="0.25">
      <c r="A50" s="18">
        <v>42506.541666666664</v>
      </c>
      <c r="B50" t="s">
        <v>128</v>
      </c>
      <c r="C50">
        <v>5419.4</v>
      </c>
      <c r="D50">
        <v>0.86</v>
      </c>
      <c r="E50">
        <v>0</v>
      </c>
      <c r="F50">
        <v>138.13</v>
      </c>
    </row>
    <row r="51" spans="1:6" x14ac:dyDescent="0.25">
      <c r="A51" s="18">
        <v>42506.541666666664</v>
      </c>
      <c r="B51" t="s">
        <v>129</v>
      </c>
      <c r="C51">
        <v>5543.3</v>
      </c>
      <c r="D51">
        <v>0.85</v>
      </c>
      <c r="E51">
        <v>0</v>
      </c>
      <c r="F51">
        <v>148.78</v>
      </c>
    </row>
    <row r="52" spans="1:6" x14ac:dyDescent="0.25">
      <c r="A52" s="18">
        <v>42506.541666666664</v>
      </c>
      <c r="B52" t="s">
        <v>130</v>
      </c>
      <c r="C52">
        <v>5788.4</v>
      </c>
      <c r="D52">
        <v>0.83</v>
      </c>
      <c r="E52">
        <v>0</v>
      </c>
      <c r="F52">
        <v>159.43</v>
      </c>
    </row>
    <row r="53" spans="1:6" x14ac:dyDescent="0.25">
      <c r="A53" s="18">
        <v>42506.541666666664</v>
      </c>
      <c r="B53" t="s">
        <v>131</v>
      </c>
      <c r="C53">
        <v>11391.6</v>
      </c>
      <c r="D53">
        <v>0.59</v>
      </c>
      <c r="E53">
        <v>0</v>
      </c>
      <c r="F53">
        <v>170.1</v>
      </c>
    </row>
    <row r="54" spans="1:6" x14ac:dyDescent="0.25">
      <c r="A54" s="18">
        <v>42506.541666666664</v>
      </c>
      <c r="B54" t="s">
        <v>132</v>
      </c>
      <c r="C54">
        <v>11349.6</v>
      </c>
      <c r="D54">
        <v>0.59</v>
      </c>
      <c r="E54">
        <v>0</v>
      </c>
      <c r="F54">
        <v>180.79</v>
      </c>
    </row>
    <row r="55" spans="1:6" x14ac:dyDescent="0.25">
      <c r="A55" s="18">
        <v>42506.541666666664</v>
      </c>
      <c r="B55" t="s">
        <v>133</v>
      </c>
      <c r="C55">
        <v>11255.1</v>
      </c>
      <c r="D55">
        <v>0.6</v>
      </c>
      <c r="E55">
        <v>0</v>
      </c>
      <c r="F55">
        <v>191.45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2" sqref="F2:G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1.3049999999999999</v>
      </c>
      <c r="D2">
        <v>9.3264E-2</v>
      </c>
      <c r="E2" s="1" t="s">
        <v>51</v>
      </c>
      <c r="F2" s="1">
        <f>(C2-'Calibration Data'!$L$29)/'Calibration Data'!$L$30</f>
        <v>0.14981964020397326</v>
      </c>
      <c r="G2" s="17">
        <f>'Calibration Data'!$L$19/ABS('Calibration Data'!$L$30)*SQRT(1/'Calibration Data'!$L$20+1+(F2-AVERAGE('Calibration Data'!$L$3:$L$9))^2/('Calibration Data'!$L$30^2*SUM('Calibration Data'!$J$3:$J$8)))</f>
        <v>0.12664746049902942</v>
      </c>
    </row>
    <row r="3" spans="1:7" x14ac:dyDescent="0.25">
      <c r="A3" t="s">
        <v>117</v>
      </c>
      <c r="B3" s="15" t="s">
        <v>114</v>
      </c>
      <c r="C3">
        <v>1.7538888888888899</v>
      </c>
      <c r="D3">
        <v>0.10815648148148101</v>
      </c>
      <c r="E3" s="1" t="s">
        <v>51</v>
      </c>
      <c r="F3" s="1">
        <f>(C3-'Calibration Data'!$L$29)/'Calibration Data'!$L$30</f>
        <v>0.20297549140783813</v>
      </c>
      <c r="G3" s="17">
        <f>'Calibration Data'!$L$19/ABS('Calibration Data'!$L$30)*SQRT(1/'Calibration Data'!$L$20+1+(F3-AVERAGE('Calibration Data'!$L$3:$L$9))^2/('Calibration Data'!$L$30^2*SUM('Calibration Data'!$J$3:$J$8)))</f>
        <v>0.12664692973406816</v>
      </c>
    </row>
    <row r="4" spans="1:7" x14ac:dyDescent="0.25">
      <c r="A4" t="s">
        <v>118</v>
      </c>
      <c r="B4" s="15" t="s">
        <v>114</v>
      </c>
      <c r="C4">
        <v>1.2538888888888899</v>
      </c>
      <c r="D4">
        <v>9.1533888888888901E-2</v>
      </c>
      <c r="E4" s="1" t="s">
        <v>51</v>
      </c>
      <c r="F4" s="1">
        <f>(C4-'Calibration Data'!$L$29)/'Calibration Data'!$L$30</f>
        <v>0.14376724130452345</v>
      </c>
      <c r="G4" s="17">
        <f>'Calibration Data'!$L$19/ABS('Calibration Data'!$L$30)*SQRT(1/'Calibration Data'!$L$20+1+(F4-AVERAGE('Calibration Data'!$L$3:$L$9))^2/('Calibration Data'!$L$30^2*SUM('Calibration Data'!$J$3:$J$8)))</f>
        <v>0.12664752094665521</v>
      </c>
    </row>
    <row r="5" spans="1:7" x14ac:dyDescent="0.25">
      <c r="A5" t="s">
        <v>119</v>
      </c>
      <c r="B5" s="15" t="s">
        <v>114</v>
      </c>
      <c r="C5">
        <v>5.53</v>
      </c>
      <c r="D5">
        <v>0.19207533333333299</v>
      </c>
      <c r="E5" s="1" t="s">
        <v>51</v>
      </c>
      <c r="F5" s="1">
        <f>(C5-'Calibration Data'!$L$29)/'Calibration Data'!$L$30</f>
        <v>0.65012935357698232</v>
      </c>
      <c r="G5" s="17">
        <f>'Calibration Data'!$L$19/ABS('Calibration Data'!$L$30)*SQRT(1/'Calibration Data'!$L$20+1+(F5-AVERAGE('Calibration Data'!$L$3:$L$9))^2/('Calibration Data'!$L$30^2*SUM('Calibration Data'!$J$3:$J$8)))</f>
        <v>0.12664247360604874</v>
      </c>
    </row>
    <row r="6" spans="1:7" x14ac:dyDescent="0.25">
      <c r="A6" t="s">
        <v>120</v>
      </c>
      <c r="B6" s="15" t="s">
        <v>114</v>
      </c>
      <c r="C6">
        <v>4.82944444444444</v>
      </c>
      <c r="D6">
        <v>0.179494351851852</v>
      </c>
      <c r="E6" s="1" t="s">
        <v>51</v>
      </c>
      <c r="F6" s="1">
        <f>(C6-'Calibration Data'!$L$29)/'Calibration Data'!$L$30</f>
        <v>0.56717201648778193</v>
      </c>
      <c r="G6" s="17">
        <f>'Calibration Data'!$L$19/ABS('Calibration Data'!$L$30)*SQRT(1/'Calibration Data'!$L$20+1+(F6-AVERAGE('Calibration Data'!$L$3:$L$9))^2/('Calibration Data'!$L$30^2*SUM('Calibration Data'!$J$3:$J$8)))</f>
        <v>0.12664329914067698</v>
      </c>
    </row>
    <row r="7" spans="1:7" x14ac:dyDescent="0.25">
      <c r="A7" t="s">
        <v>121</v>
      </c>
      <c r="B7" s="15" t="s">
        <v>114</v>
      </c>
      <c r="C7">
        <v>5.16222222222222</v>
      </c>
      <c r="D7">
        <v>0.18549585185185199</v>
      </c>
      <c r="E7" s="1" t="s">
        <v>51</v>
      </c>
      <c r="F7" s="1">
        <f>(C7-'Calibration Data'!$L$29)/'Calibration Data'!$L$30</f>
        <v>0.60657839627876609</v>
      </c>
      <c r="G7" s="17">
        <f>'Calibration Data'!$L$19/ABS('Calibration Data'!$L$30)*SQRT(1/'Calibration Data'!$L$20+1+(F7-AVERAGE('Calibration Data'!$L$3:$L$9))^2/('Calibration Data'!$L$30^2*SUM('Calibration Data'!$J$3:$J$8)))</f>
        <v>0.1266429069283477</v>
      </c>
    </row>
    <row r="8" spans="1:7" ht="15.75" customHeight="1" x14ac:dyDescent="0.25">
      <c r="A8" t="s">
        <v>122</v>
      </c>
      <c r="B8" s="15" t="s">
        <v>114</v>
      </c>
      <c r="C8">
        <v>19.182222222222201</v>
      </c>
      <c r="D8">
        <v>0.35742874074074099</v>
      </c>
      <c r="E8" s="1" t="s">
        <v>51</v>
      </c>
      <c r="F8" s="1">
        <f>(C8-'Calibration Data'!$L$29)/'Calibration Data'!$L$30</f>
        <v>2.2667777291757072</v>
      </c>
      <c r="G8" s="17">
        <f>'Calibration Data'!$L$19/ABS('Calibration Data'!$L$30)*SQRT(1/'Calibration Data'!$L$20+1+(F8-AVERAGE('Calibration Data'!$L$3:$L$9))^2/('Calibration Data'!$L$30^2*SUM('Calibration Data'!$J$3:$J$8)))</f>
        <v>0.12662649313382482</v>
      </c>
    </row>
    <row r="9" spans="1:7" x14ac:dyDescent="0.25">
      <c r="A9" t="s">
        <v>123</v>
      </c>
      <c r="B9" s="15" t="s">
        <v>114</v>
      </c>
      <c r="C9">
        <v>19.654444444444401</v>
      </c>
      <c r="D9">
        <v>0.36164177777777801</v>
      </c>
      <c r="E9" s="1" t="s">
        <v>51</v>
      </c>
      <c r="F9" s="1">
        <f>(C9-'Calibration Data'!$L$29)/'Calibration Data'!$L$30</f>
        <v>2.3226966320510574</v>
      </c>
      <c r="G9" s="17">
        <f>'Calibration Data'!$L$19/ABS('Calibration Data'!$L$30)*SQRT(1/'Calibration Data'!$L$20+1+(F9-AVERAGE('Calibration Data'!$L$3:$L$9))^2/('Calibration Data'!$L$30^2*SUM('Calibration Data'!$J$3:$J$8)))</f>
        <v>0.12662594403191735</v>
      </c>
    </row>
    <row r="10" spans="1:7" x14ac:dyDescent="0.25">
      <c r="A10" t="s">
        <v>124</v>
      </c>
      <c r="B10" s="15" t="s">
        <v>114</v>
      </c>
      <c r="C10">
        <v>18.768888888888899</v>
      </c>
      <c r="D10">
        <v>0.35348074074074098</v>
      </c>
      <c r="E10" s="1" t="s">
        <v>51</v>
      </c>
      <c r="F10" s="1">
        <f>(C10-'Calibration Data'!$L$29)/'Calibration Data'!$L$30</f>
        <v>2.2178322424236376</v>
      </c>
      <c r="G10" s="17">
        <f>'Calibration Data'!$L$19/ABS('Calibration Data'!$L$30)*SQRT(1/'Calibration Data'!$L$20+1+(F10-AVERAGE('Calibration Data'!$L$3:$L$9))^2/('Calibration Data'!$L$30^2*SUM('Calibration Data'!$J$3:$J$8)))</f>
        <v>0.12662697395999345</v>
      </c>
    </row>
    <row r="11" spans="1:7" x14ac:dyDescent="0.25">
      <c r="A11" t="s">
        <v>125</v>
      </c>
      <c r="B11" s="15" t="s">
        <v>114</v>
      </c>
      <c r="C11">
        <v>37.584444444444401</v>
      </c>
      <c r="D11">
        <v>0.49987311111111099</v>
      </c>
      <c r="E11" s="1" t="s">
        <v>51</v>
      </c>
      <c r="F11" s="1">
        <f>(C11-'Calibration Data'!$L$29)/'Calibration Data'!$L$30</f>
        <v>4.4459044807559209</v>
      </c>
      <c r="G11" s="17">
        <f>'Calibration Data'!$L$19/ABS('Calibration Data'!$L$30)*SQRT(1/'Calibration Data'!$L$20+1+(F11-AVERAGE('Calibration Data'!$L$3:$L$9))^2/('Calibration Data'!$L$30^2*SUM('Calibration Data'!$J$3:$J$8)))</f>
        <v>0.12660527572336197</v>
      </c>
    </row>
    <row r="12" spans="1:7" x14ac:dyDescent="0.25">
      <c r="A12" t="s">
        <v>126</v>
      </c>
      <c r="B12" s="15" t="s">
        <v>114</v>
      </c>
      <c r="C12">
        <v>38.4577777777778</v>
      </c>
      <c r="D12">
        <v>0.506360740740741</v>
      </c>
      <c r="E12" s="1" t="s">
        <v>51</v>
      </c>
      <c r="F12" s="1">
        <f>(C12-'Calibration Data'!$L$29)/'Calibration Data'!$L$30</f>
        <v>4.5493215576030517</v>
      </c>
      <c r="G12" s="17">
        <f>'Calibration Data'!$L$19/ABS('Calibration Data'!$L$30)*SQRT(1/'Calibration Data'!$L$20+1+(F12-AVERAGE('Calibration Data'!$L$3:$L$9))^2/('Calibration Data'!$L$30^2*SUM('Calibration Data'!$J$3:$J$8)))</f>
        <v>0.1266042780109915</v>
      </c>
    </row>
    <row r="13" spans="1:7" x14ac:dyDescent="0.25">
      <c r="A13" t="s">
        <v>127</v>
      </c>
      <c r="B13" s="15" t="s">
        <v>114</v>
      </c>
      <c r="C13">
        <v>38.314999999999998</v>
      </c>
      <c r="D13">
        <v>0.50575800000000004</v>
      </c>
      <c r="E13" s="1" t="s">
        <v>51</v>
      </c>
      <c r="F13" s="1">
        <f>(C13-'Calibration Data'!$L$29)/'Calibration Data'!$L$30</f>
        <v>4.5324143128513246</v>
      </c>
      <c r="G13" s="17">
        <f>'Calibration Data'!$L$19/ABS('Calibration Data'!$L$30)*SQRT(1/'Calibration Data'!$L$20+1+(F13-AVERAGE('Calibration Data'!$L$3:$L$9))^2/('Calibration Data'!$L$30^2*SUM('Calibration Data'!$J$3:$J$8)))</f>
        <v>0.12660444106583565</v>
      </c>
    </row>
    <row r="14" spans="1:7" x14ac:dyDescent="0.25">
      <c r="A14" t="s">
        <v>128</v>
      </c>
      <c r="B14" s="15" t="s">
        <v>114</v>
      </c>
      <c r="C14">
        <v>90.674999999999997</v>
      </c>
      <c r="D14">
        <v>0.77980499999999997</v>
      </c>
      <c r="E14" s="1" t="s">
        <v>51</v>
      </c>
      <c r="F14" s="1">
        <f>(C14-'Calibration Data'!$L$29)/'Calibration Data'!$L$30</f>
        <v>10.732702263670436</v>
      </c>
      <c r="G14" s="17">
        <f>'Calibration Data'!$L$19/ABS('Calibration Data'!$L$30)*SQRT(1/'Calibration Data'!$L$20+1+(F14-AVERAGE('Calibration Data'!$L$3:$L$9))^2/('Calibration Data'!$L$30^2*SUM('Calibration Data'!$J$3:$J$8)))</f>
        <v>0.12654614411394724</v>
      </c>
    </row>
    <row r="15" spans="1:7" x14ac:dyDescent="0.25">
      <c r="A15" t="s">
        <v>129</v>
      </c>
      <c r="B15" s="15" t="s">
        <v>114</v>
      </c>
      <c r="C15">
        <v>93.735555555555493</v>
      </c>
      <c r="D15">
        <v>0.79050318518518503</v>
      </c>
      <c r="E15" s="1" t="s">
        <v>51</v>
      </c>
      <c r="F15" s="1">
        <f>(C15-'Calibration Data'!$L$29)/'Calibration Data'!$L$30</f>
        <v>11.095122541247274</v>
      </c>
      <c r="G15" s="17">
        <f>'Calibration Data'!$L$19/ABS('Calibration Data'!$L$30)*SQRT(1/'Calibration Data'!$L$20+1+(F15-AVERAGE('Calibration Data'!$L$3:$L$9))^2/('Calibration Data'!$L$30^2*SUM('Calibration Data'!$J$3:$J$8)))</f>
        <v>0.1265428295788692</v>
      </c>
    </row>
    <row r="16" spans="1:7" x14ac:dyDescent="0.25">
      <c r="A16" t="s">
        <v>130</v>
      </c>
      <c r="B16" s="15" t="s">
        <v>114</v>
      </c>
      <c r="C16">
        <v>97.147777777777804</v>
      </c>
      <c r="D16">
        <v>0.80308829629629597</v>
      </c>
      <c r="E16" s="1" t="s">
        <v>51</v>
      </c>
      <c r="F16" s="1">
        <f>(C16-'Calibration Data'!$L$29)/'Calibration Data'!$L$30</f>
        <v>11.499185954730129</v>
      </c>
      <c r="G16" s="17">
        <f>'Calibration Data'!$L$19/ABS('Calibration Data'!$L$30)*SQRT(1/'Calibration Data'!$L$20+1+(F16-AVERAGE('Calibration Data'!$L$3:$L$9))^2/('Calibration Data'!$L$30^2*SUM('Calibration Data'!$J$3:$J$8)))</f>
        <v>0.12653914631647503</v>
      </c>
    </row>
    <row r="17" spans="1:7" x14ac:dyDescent="0.25">
      <c r="A17" t="s">
        <v>131</v>
      </c>
      <c r="B17" s="15" t="s">
        <v>114</v>
      </c>
      <c r="C17">
        <v>191.199444444444</v>
      </c>
      <c r="D17">
        <v>1.1280767222222201</v>
      </c>
      <c r="E17" s="1" t="s">
        <v>51</v>
      </c>
      <c r="F17" s="1">
        <f>(C17-'Calibration Data'!$L$29)/'Calibration Data'!$L$30</f>
        <v>22.63645515999724</v>
      </c>
      <c r="G17" s="17">
        <f>'Calibration Data'!$L$19/ABS('Calibration Data'!$L$30)*SQRT(1/'Calibration Data'!$L$20+1+(F17-AVERAGE('Calibration Data'!$L$3:$L$9))^2/('Calibration Data'!$L$30^2*SUM('Calibration Data'!$J$3:$J$8)))</f>
        <v>0.12644265930337323</v>
      </c>
    </row>
    <row r="18" spans="1:7" x14ac:dyDescent="0.25">
      <c r="A18" t="s">
        <v>132</v>
      </c>
      <c r="B18" s="15" t="s">
        <v>114</v>
      </c>
      <c r="C18">
        <v>191.256666666667</v>
      </c>
      <c r="D18">
        <v>1.1284143333333301</v>
      </c>
      <c r="E18" s="1" t="s">
        <v>51</v>
      </c>
      <c r="F18" s="1">
        <f>(C18-'Calibration Data'!$L$29)/'Calibration Data'!$L$30</f>
        <v>22.643231215286935</v>
      </c>
      <c r="G18" s="17">
        <f>'Calibration Data'!$L$19/ABS('Calibration Data'!$L$30)*SQRT(1/'Calibration Data'!$L$20+1+(F18-AVERAGE('Calibration Data'!$L$3:$L$9))^2/('Calibration Data'!$L$30^2*SUM('Calibration Data'!$J$3:$J$8)))</f>
        <v>0.1264426035599292</v>
      </c>
    </row>
    <row r="19" spans="1:7" x14ac:dyDescent="0.25">
      <c r="A19" t="s">
        <v>133</v>
      </c>
      <c r="B19" s="15" t="s">
        <v>114</v>
      </c>
      <c r="C19">
        <v>189.82499999999999</v>
      </c>
      <c r="D19">
        <v>1.126295</v>
      </c>
      <c r="E19" s="1" t="s">
        <v>51</v>
      </c>
      <c r="F19" s="1">
        <f>(C19-'Calibration Data'!$L$29)/'Calibration Data'!$L$30</f>
        <v>22.473698259157736</v>
      </c>
      <c r="G19" s="17">
        <f>'Calibration Data'!$L$19/ABS('Calibration Data'!$L$30)*SQRT(1/'Calibration Data'!$L$20+1+(F19-AVERAGE('Calibration Data'!$L$3:$L$9))^2/('Calibration Data'!$L$30^2*SUM('Calibration Data'!$J$3:$J$8)))</f>
        <v>0.12644399931098946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2.99</v>
      </c>
      <c r="E2" s="1">
        <v>0.04</v>
      </c>
      <c r="F2" s="1">
        <v>1E-3</v>
      </c>
      <c r="G2" s="1">
        <v>100</v>
      </c>
      <c r="H2" s="1">
        <v>5</v>
      </c>
      <c r="I2" s="1">
        <f>'Count-&gt;Actual Activity'!F2</f>
        <v>0.14981964020397326</v>
      </c>
      <c r="J2" s="1">
        <f>'Count-&gt;Actual Activity'!G2</f>
        <v>0.12664746049902942</v>
      </c>
      <c r="K2" s="1">
        <v>10</v>
      </c>
      <c r="L2" s="1">
        <v>0.02</v>
      </c>
      <c r="M2" s="1"/>
      <c r="N2" s="1"/>
      <c r="O2" s="1"/>
      <c r="P2" s="1"/>
      <c r="Q2">
        <f>I2/K2</f>
        <v>1.4981964020397327E-2</v>
      </c>
      <c r="R2">
        <f>SQRT((L2/K2)^2+(J2/I2)^2)*Q2</f>
        <v>1.2664781496161544E-2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-37.45491005099332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2.99</v>
      </c>
      <c r="E3" s="1">
        <v>0.04</v>
      </c>
      <c r="F3" s="1">
        <v>1E-3</v>
      </c>
      <c r="G3" s="1">
        <v>100</v>
      </c>
      <c r="H3" s="1">
        <v>5</v>
      </c>
      <c r="I3" s="1">
        <f>'Count-&gt;Actual Activity'!F3</f>
        <v>0.20297549140783813</v>
      </c>
      <c r="J3" s="1">
        <f>'Count-&gt;Actual Activity'!G3</f>
        <v>0.12664692973406816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2.0297549140783813E-2</v>
      </c>
      <c r="R3">
        <f t="shared" ref="R3:R19" si="3">SQRT((L3/K3)^2+(J3/I3)^2)*Q3</f>
        <v>1.2664758034509165E-2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-50.743872851959537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3</v>
      </c>
      <c r="E4" s="1">
        <v>4.2999999999999997E-2</v>
      </c>
      <c r="F4" s="1">
        <v>1E-3</v>
      </c>
      <c r="G4" s="1">
        <v>100</v>
      </c>
      <c r="H4" s="1">
        <v>5</v>
      </c>
      <c r="I4" s="1">
        <f>'Count-&gt;Actual Activity'!F4</f>
        <v>0.14376724130452345</v>
      </c>
      <c r="J4" s="1">
        <f>'Count-&gt;Actual Activity'!G4</f>
        <v>0.12664752094665521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1.4376724130452346E-2</v>
      </c>
      <c r="R4">
        <f t="shared" si="3"/>
        <v>1.2664784734851265E-2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-33.434242163842669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2.98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0.65012935357698232</v>
      </c>
      <c r="J5" s="1">
        <f>'Count-&gt;Actual Activity'!G5</f>
        <v>0.12664247360604874</v>
      </c>
      <c r="K5" s="1">
        <v>10</v>
      </c>
      <c r="L5" s="1">
        <v>0.02</v>
      </c>
      <c r="M5" s="1"/>
      <c r="N5" s="1"/>
      <c r="O5" s="1"/>
      <c r="P5" s="1"/>
      <c r="Q5">
        <f t="shared" si="2"/>
        <v>6.5012935357698226E-2</v>
      </c>
      <c r="R5">
        <f t="shared" si="3"/>
        <v>1.2664914841310335E-2</v>
      </c>
      <c r="S5">
        <f>B5*Parameters!$B$6</f>
        <v>4.6944468354083231</v>
      </c>
      <c r="T5">
        <f>SQRT((C5/B5)^2+(Parameters!$C$6/Parameters!$B$6)^2)*'Bottle Results'!S5</f>
        <v>6.8217960029032382E-3</v>
      </c>
      <c r="U5">
        <f t="shared" si="0"/>
        <v>-50.19018612115277</v>
      </c>
      <c r="W5">
        <f t="shared" si="1"/>
        <v>-0.38489022534735767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3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0.56717201648778193</v>
      </c>
      <c r="J6" s="1">
        <f>'Count-&gt;Actual Activity'!G6</f>
        <v>0.12664329914067698</v>
      </c>
      <c r="K6" s="1">
        <v>10</v>
      </c>
      <c r="L6" s="1">
        <v>0.02</v>
      </c>
      <c r="M6" s="1"/>
      <c r="N6" s="1"/>
      <c r="O6" s="1"/>
      <c r="P6" s="1"/>
      <c r="Q6">
        <f t="shared" si="2"/>
        <v>5.6717201648778193E-2</v>
      </c>
      <c r="R6">
        <f t="shared" si="3"/>
        <v>1.2664837919855169E-2</v>
      </c>
      <c r="S6">
        <f>B6*Parameters!$B$6</f>
        <v>4.6944468354083231</v>
      </c>
      <c r="T6">
        <f>SQRT((C6/B6)^2+(Parameters!$C$6/Parameters!$B$6)^2)*'Bottle Results'!S6</f>
        <v>6.8217960029032382E-3</v>
      </c>
      <c r="U6">
        <f t="shared" si="0"/>
        <v>-23.268412606416579</v>
      </c>
      <c r="W6">
        <f t="shared" si="1"/>
        <v>-0.20817646119630476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3</v>
      </c>
      <c r="E7" s="1">
        <v>4.2999999999999997E-2</v>
      </c>
      <c r="F7" s="1">
        <v>1E-3</v>
      </c>
      <c r="G7" s="1">
        <v>100</v>
      </c>
      <c r="H7" s="1">
        <v>5</v>
      </c>
      <c r="I7" s="1">
        <f>'Count-&gt;Actual Activity'!F7</f>
        <v>0.60657839627876609</v>
      </c>
      <c r="J7" s="1">
        <f>'Count-&gt;Actual Activity'!G7</f>
        <v>0.1266429069283477</v>
      </c>
      <c r="K7" s="1">
        <v>10</v>
      </c>
      <c r="L7" s="1">
        <v>0.02</v>
      </c>
      <c r="M7" s="1"/>
      <c r="N7" s="1"/>
      <c r="O7" s="1"/>
      <c r="P7" s="1"/>
      <c r="Q7">
        <f t="shared" si="2"/>
        <v>6.065783962787661E-2</v>
      </c>
      <c r="R7">
        <f t="shared" si="3"/>
        <v>1.2664871742210999E-2</v>
      </c>
      <c r="S7">
        <f>B7*Parameters!$B$6</f>
        <v>4.6944468354083231</v>
      </c>
      <c r="T7">
        <f>SQRT((C7/B7)^2+(Parameters!$C$6/Parameters!$B$6)^2)*'Bottle Results'!S7</f>
        <v>6.8217960029032382E-3</v>
      </c>
      <c r="U7">
        <f t="shared" si="0"/>
        <v>-31.891561101845067</v>
      </c>
      <c r="W7">
        <f t="shared" si="1"/>
        <v>-0.29211900261302221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3</v>
      </c>
      <c r="E8" s="1">
        <v>4.2999999999999997E-2</v>
      </c>
      <c r="F8" s="1">
        <v>1E-3</v>
      </c>
      <c r="G8" s="1">
        <v>100</v>
      </c>
      <c r="H8" s="1">
        <v>5</v>
      </c>
      <c r="I8" s="1">
        <f>'Count-&gt;Actual Activity'!F8</f>
        <v>2.2667777291757072</v>
      </c>
      <c r="J8" s="1">
        <f>'Count-&gt;Actual Activity'!G8</f>
        <v>0.12662649313382482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0.22667777291757071</v>
      </c>
      <c r="R8">
        <f t="shared" si="3"/>
        <v>1.2670762363987625E-2</v>
      </c>
      <c r="S8">
        <f>B8*Parameters!$B$6</f>
        <v>23.506007175857501</v>
      </c>
      <c r="T8">
        <f>SQRT((C8/B8)^2+(Parameters!$C$6/Parameters!$B$6)^2)*'Bottle Results'!S8</f>
        <v>6.7715098344118985E-2</v>
      </c>
      <c r="U8">
        <f t="shared" si="0"/>
        <v>19.493718234893688</v>
      </c>
      <c r="W8">
        <f t="shared" si="1"/>
        <v>3.5660241138756897E-2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3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2.3226966320510574</v>
      </c>
      <c r="J9" s="1">
        <f>'Count-&gt;Actual Activity'!G9</f>
        <v>0.12662594403191735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0.23226966320510573</v>
      </c>
      <c r="R9">
        <f t="shared" si="3"/>
        <v>1.2671112571732772E-2</v>
      </c>
      <c r="S9">
        <f>B9*Parameters!$B$6</f>
        <v>23.506007175857501</v>
      </c>
      <c r="T9">
        <f>SQRT((C9/B9)^2+(Parameters!$C$6/Parameters!$B$6)^2)*'Bottle Results'!S9</f>
        <v>6.7715098344118985E-2</v>
      </c>
      <c r="U9">
        <f t="shared" si="0"/>
        <v>7.1548937268442998</v>
      </c>
      <c r="W9">
        <f t="shared" si="1"/>
        <v>1.1871044421084172E-2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3.01</v>
      </c>
      <c r="E10" s="1">
        <v>4.4999999999999998E-2</v>
      </c>
      <c r="F10" s="1">
        <v>1E-3</v>
      </c>
      <c r="G10" s="1">
        <v>100</v>
      </c>
      <c r="H10" s="1">
        <v>5</v>
      </c>
      <c r="I10" s="1">
        <f>'Count-&gt;Actual Activity'!F10</f>
        <v>2.2178322424236376</v>
      </c>
      <c r="J10" s="1">
        <f>'Count-&gt;Actual Activity'!G10</f>
        <v>0.12662697395999345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0.22178322424236377</v>
      </c>
      <c r="R10">
        <f t="shared" si="3"/>
        <v>1.267046394323704E-2</v>
      </c>
      <c r="S10">
        <f>B10*Parameters!$B$6</f>
        <v>23.506007175857501</v>
      </c>
      <c r="T10">
        <f>SQRT((C10/B10)^2+(Parameters!$C$6/Parameters!$B$6)^2)*'Bottle Results'!S10</f>
        <v>6.7715098344118985E-2</v>
      </c>
      <c r="U10">
        <f t="shared" si="0"/>
        <v>29.504105591580537</v>
      </c>
      <c r="W10">
        <f t="shared" si="1"/>
        <v>5.6482785089283886E-2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3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4.4459044807559209</v>
      </c>
      <c r="J11" s="1">
        <f>'Count-&gt;Actual Activity'!G11</f>
        <v>0.12660527572336197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0.44459044807559212</v>
      </c>
      <c r="R11">
        <f t="shared" si="3"/>
        <v>1.2691713874649291E-2</v>
      </c>
      <c r="S11">
        <f>B11*Parameters!$B$6</f>
        <v>46.944468354083234</v>
      </c>
      <c r="T11">
        <f>SQRT((C11/B11)^2+(Parameters!$C$6/Parameters!$B$6)^2)*'Bottle Results'!S11</f>
        <v>6.8217960029032368E-2</v>
      </c>
      <c r="U11">
        <f t="shared" si="0"/>
        <v>69.039542959000698</v>
      </c>
      <c r="W11">
        <f t="shared" si="1"/>
        <v>5.2943906570151682E-2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3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4.5493215576030517</v>
      </c>
      <c r="J12" s="1">
        <f>'Count-&gt;Actual Activity'!G12</f>
        <v>0.1266042780109915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0.45493215576030516</v>
      </c>
      <c r="R12">
        <f t="shared" si="3"/>
        <v>1.2693080208216724E-2</v>
      </c>
      <c r="S12">
        <f>B12*Parameters!$B$6</f>
        <v>46.944468354083234</v>
      </c>
      <c r="T12">
        <f>SQRT((C12/B12)^2+(Parameters!$C$6/Parameters!$B$6)^2)*'Bottle Results'!S12</f>
        <v>6.8217960029032368E-2</v>
      </c>
      <c r="U12">
        <f t="shared" si="0"/>
        <v>30.234432876098317</v>
      </c>
      <c r="W12">
        <f t="shared" si="1"/>
        <v>3.0914244615712839E-2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3.01</v>
      </c>
      <c r="E13" s="1">
        <v>3.6999999999999998E-2</v>
      </c>
      <c r="F13" s="1">
        <v>1E-3</v>
      </c>
      <c r="G13" s="1">
        <v>100</v>
      </c>
      <c r="H13" s="1">
        <v>5</v>
      </c>
      <c r="I13" s="1">
        <f>'Count-&gt;Actual Activity'!F13</f>
        <v>4.5324143128513246</v>
      </c>
      <c r="J13" s="1">
        <f>'Count-&gt;Actual Activity'!G13</f>
        <v>0.12660444106583565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0.45324143128513245</v>
      </c>
      <c r="R13">
        <f t="shared" si="3"/>
        <v>1.269285453143067E-2</v>
      </c>
      <c r="S13">
        <f>B13*Parameters!$B$6</f>
        <v>46.944468354083234</v>
      </c>
      <c r="T13">
        <f>SQRT((C13/B13)^2+(Parameters!$C$6/Parameters!$B$6)^2)*'Bottle Results'!S13</f>
        <v>6.8217960029032368E-2</v>
      </c>
      <c r="U13">
        <f t="shared" si="0"/>
        <v>43.792573664053847</v>
      </c>
      <c r="W13">
        <f t="shared" si="1"/>
        <v>3.4515786042106839E-2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3</v>
      </c>
      <c r="E14" s="1">
        <v>3.5000000000000003E-2</v>
      </c>
      <c r="F14" s="1">
        <v>1E-3</v>
      </c>
      <c r="G14" s="1">
        <v>100</v>
      </c>
      <c r="H14" s="1">
        <v>5</v>
      </c>
      <c r="I14" s="1">
        <f>'Count-&gt;Actual Activity'!F14</f>
        <v>10.732702263670436</v>
      </c>
      <c r="J14" s="1">
        <f>'Count-&gt;Actual Activity'!G14</f>
        <v>0.12654614411394724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1.0732702263670437</v>
      </c>
      <c r="R14">
        <f t="shared" si="3"/>
        <v>1.2835376964324144E-2</v>
      </c>
      <c r="S14">
        <f>B14*Parameters!$B$6</f>
        <v>117.53003587928751</v>
      </c>
      <c r="T14">
        <f>SQRT((C14/B14)^2+(Parameters!$C$6/Parameters!$B$6)^2)*'Bottle Results'!S14</f>
        <v>0.67588312473327705</v>
      </c>
      <c r="U14">
        <f t="shared" si="0"/>
        <v>291.51466407380394</v>
      </c>
      <c r="W14">
        <f t="shared" si="1"/>
        <v>8.681196399074044E-2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3</v>
      </c>
      <c r="E15" s="1">
        <v>4.5999999999999999E-2</v>
      </c>
      <c r="F15" s="1">
        <v>1E-3</v>
      </c>
      <c r="G15" s="1">
        <v>100</v>
      </c>
      <c r="H15" s="1">
        <v>5</v>
      </c>
      <c r="I15" s="1">
        <f>'Count-&gt;Actual Activity'!F15</f>
        <v>11.095122541247274</v>
      </c>
      <c r="J15" s="1">
        <f>'Count-&gt;Actual Activity'!G15</f>
        <v>0.1265428295788692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1.1095122541247275</v>
      </c>
      <c r="R15">
        <f t="shared" si="3"/>
        <v>1.2847371207623724E-2</v>
      </c>
      <c r="S15">
        <f>B15*Parameters!$B$6</f>
        <v>117.53003587928751</v>
      </c>
      <c r="T15">
        <f>SQRT((C15/B15)^2+(Parameters!$C$6/Parameters!$B$6)^2)*'Bottle Results'!S15</f>
        <v>0.67588312473327705</v>
      </c>
      <c r="U15">
        <f t="shared" si="0"/>
        <v>143.01761884379908</v>
      </c>
      <c r="W15">
        <f t="shared" si="1"/>
        <v>5.5975567586584493E-2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2.98</v>
      </c>
      <c r="E16" s="1">
        <v>4.2999999999999997E-2</v>
      </c>
      <c r="F16" s="1">
        <v>1E-3</v>
      </c>
      <c r="G16" s="1">
        <v>100</v>
      </c>
      <c r="H16" s="1">
        <v>5</v>
      </c>
      <c r="I16" s="1">
        <f>'Count-&gt;Actual Activity'!F16</f>
        <v>11.499185954730129</v>
      </c>
      <c r="J16" s="1">
        <f>'Count-&gt;Actual Activity'!G16</f>
        <v>0.12653914631647503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1.1499185954730129</v>
      </c>
      <c r="R16">
        <f t="shared" si="3"/>
        <v>1.2861213263525385E-2</v>
      </c>
      <c r="S16">
        <f>B16*Parameters!$B$6</f>
        <v>117.53003587928751</v>
      </c>
      <c r="T16">
        <f>SQRT((C16/B16)^2+(Parameters!$C$6/Parameters!$B$6)^2)*'Bottle Results'!S16</f>
        <v>0.67588312473327705</v>
      </c>
      <c r="U16">
        <f t="shared" si="0"/>
        <v>59.027356557819111</v>
      </c>
      <c r="W16">
        <f t="shared" si="1"/>
        <v>2.1595980236006448E-2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2.98</v>
      </c>
      <c r="E17" s="1">
        <v>3.5999999999999997E-2</v>
      </c>
      <c r="F17" s="1">
        <v>1E-3</v>
      </c>
      <c r="G17" s="1">
        <v>100</v>
      </c>
      <c r="H17" s="1">
        <v>5</v>
      </c>
      <c r="I17" s="1">
        <f>'Count-&gt;Actual Activity'!F17</f>
        <v>22.63645515999724</v>
      </c>
      <c r="J17" s="1">
        <f>'Count-&gt;Actual Activity'!G17</f>
        <v>0.12644265930337323</v>
      </c>
      <c r="K17" s="1">
        <v>10</v>
      </c>
      <c r="L17" s="1">
        <v>0.02</v>
      </c>
      <c r="Q17">
        <f t="shared" si="2"/>
        <v>2.2636455159997242</v>
      </c>
      <c r="R17">
        <f t="shared" si="3"/>
        <v>1.3430332274575778E-2</v>
      </c>
      <c r="S17">
        <f>B17*Parameters!$B$6</f>
        <v>235.06007175857502</v>
      </c>
      <c r="T17">
        <f>SQRT((C17/B17)^2+(Parameters!$C$6/Parameters!$B$6)^2)*'Bottle Results'!S17</f>
        <v>0.67715098344118985</v>
      </c>
      <c r="U17">
        <f t="shared" si="0"/>
        <v>241.54222662784977</v>
      </c>
      <c r="W17">
        <f t="shared" si="1"/>
        <v>3.6992757185633662E-2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3</v>
      </c>
      <c r="E18" s="1">
        <v>3.5999999999999997E-2</v>
      </c>
      <c r="F18" s="1">
        <v>1E-3</v>
      </c>
      <c r="G18" s="1">
        <v>100</v>
      </c>
      <c r="H18" s="1">
        <v>5</v>
      </c>
      <c r="I18" s="1">
        <f>'Count-&gt;Actual Activity'!F18</f>
        <v>22.643231215286935</v>
      </c>
      <c r="J18" s="1">
        <f>'Count-&gt;Actual Activity'!G18</f>
        <v>0.1264426035599292</v>
      </c>
      <c r="K18" s="1">
        <v>10</v>
      </c>
      <c r="L18" s="1">
        <v>0.02</v>
      </c>
      <c r="Q18">
        <f t="shared" si="2"/>
        <v>2.2643231215286934</v>
      </c>
      <c r="R18">
        <f t="shared" si="3"/>
        <v>1.3430783921457898E-2</v>
      </c>
      <c r="S18">
        <f>B18*Parameters!$B$6</f>
        <v>235.06007175857502</v>
      </c>
      <c r="T18">
        <f>SQRT((C18/B18)^2+(Parameters!$C$6/Parameters!$B$6)^2)*'Bottle Results'!S18</f>
        <v>0.67715098344118985</v>
      </c>
      <c r="U18">
        <f t="shared" si="0"/>
        <v>239.65998904737992</v>
      </c>
      <c r="W18">
        <f t="shared" si="1"/>
        <v>3.6704488095992145E-2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3</v>
      </c>
      <c r="E19" s="1">
        <v>0.05</v>
      </c>
      <c r="F19" s="1">
        <v>1E-3</v>
      </c>
      <c r="G19" s="1">
        <v>100</v>
      </c>
      <c r="H19" s="1">
        <v>5</v>
      </c>
      <c r="I19" s="1">
        <f>'Count-&gt;Actual Activity'!F19</f>
        <v>22.473698259157736</v>
      </c>
      <c r="J19" s="1">
        <f>'Count-&gt;Actual Activity'!G19</f>
        <v>0.12644399931098946</v>
      </c>
      <c r="K19" s="1">
        <v>10</v>
      </c>
      <c r="L19" s="1">
        <v>0.02</v>
      </c>
      <c r="Q19">
        <f t="shared" si="2"/>
        <v>2.2473698259157735</v>
      </c>
      <c r="R19">
        <f t="shared" si="3"/>
        <v>1.341952063806013E-2</v>
      </c>
      <c r="S19">
        <f>B19*Parameters!$B$6</f>
        <v>235.06007175857502</v>
      </c>
      <c r="T19">
        <f>SQRT((C19/B19)^2+(Parameters!$C$6/Parameters!$B$6)^2)*'Bottle Results'!S19</f>
        <v>0.67715098344118985</v>
      </c>
      <c r="U19">
        <f t="shared" si="0"/>
        <v>206.46178333995351</v>
      </c>
      <c r="W19">
        <f t="shared" si="1"/>
        <v>4.3916812794987534E-2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2" sqref="B2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1.655207909721116E-2</v>
      </c>
      <c r="C2">
        <f>_xlfn.STDEV.S('Bottle Results'!Q2:Q4)</f>
        <v>3.2577581580851339E-3</v>
      </c>
      <c r="D2">
        <f>AVERAGE('Bottle Results'!U2:U4)</f>
        <v>-40.544341688931844</v>
      </c>
      <c r="E2">
        <f>_xlfn.STDEV.S('Bottle Results'!U2:U4)</f>
        <v>9.0589331338668782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2.9933333333333336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6.079599221145101E-2</v>
      </c>
      <c r="C3">
        <f>_xlfn.STDEV.S('Bottle Results'!Q5:Q7)</f>
        <v>4.1495920335123601E-3</v>
      </c>
      <c r="D3">
        <f>AVERAGE('Bottle Results'!U5:U7)</f>
        <v>-35.116719943138143</v>
      </c>
      <c r="E3">
        <f>_xlfn.STDEV.S('Bottle Results'!U5:U7)</f>
        <v>13.747607408504434</v>
      </c>
      <c r="F3">
        <f>AVERAGE('Bottle Results'!S5:S7)</f>
        <v>4.6944468354083231</v>
      </c>
      <c r="G3">
        <f>AVERAGE('Bottle Results'!W5:W7)</f>
        <v>-0.29506189638556157</v>
      </c>
      <c r="H3">
        <f>_xlfn.STDEV.S('Bottle Results'!W5:W7)</f>
        <v>8.8393631433072065E-2</v>
      </c>
      <c r="I3">
        <f>AVERAGE('Bottle Results'!D5:D7)</f>
        <v>2.9933333333333336</v>
      </c>
      <c r="J3">
        <f>_xlfn.STDEV.S('Bottle Results'!D5:D7)</f>
        <v>1.1547005383792526E-2</v>
      </c>
    </row>
    <row r="4" spans="1:10" x14ac:dyDescent="0.25">
      <c r="A4">
        <v>50</v>
      </c>
      <c r="B4">
        <f>AVERAGE('Bottle Results'!Q8:Q10)</f>
        <v>0.22691022012168005</v>
      </c>
      <c r="C4">
        <f>_xlfn.STDEV.S('Bottle Results'!Q8:Q10)</f>
        <v>5.2470824566469166E-3</v>
      </c>
      <c r="D4">
        <f>AVERAGE('Bottle Results'!U8:U10)</f>
        <v>18.71757251777284</v>
      </c>
      <c r="E4">
        <f>_xlfn.STDEV.S('Bottle Results'!U8:U10)</f>
        <v>11.194803230712479</v>
      </c>
      <c r="F4">
        <f>AVERAGE('Bottle Results'!S8:S10)</f>
        <v>23.506007175857501</v>
      </c>
      <c r="G4">
        <f>AVERAGE('Bottle Results'!W8:W10)</f>
        <v>3.4671356883041654E-2</v>
      </c>
      <c r="H4">
        <f>_xlfn.STDEV.S('Bottle Results'!W8:W10)</f>
        <v>2.2322304325832421E-2</v>
      </c>
      <c r="I4">
        <f>AVERAGE('Bottle Results'!D8:D10)</f>
        <v>3.0033333333333334</v>
      </c>
      <c r="J4">
        <f>_xlfn.STDEV.S('Bottle Results'!D8:D10)</f>
        <v>5.7735026918961348E-3</v>
      </c>
    </row>
    <row r="5" spans="1:10" x14ac:dyDescent="0.25">
      <c r="A5">
        <v>100</v>
      </c>
      <c r="B5">
        <f>AVERAGE('Bottle Results'!Q11:Q13)</f>
        <v>0.45092134504034326</v>
      </c>
      <c r="C5">
        <f>_xlfn.STDEV.S('Bottle Results'!Q11:Q13)</f>
        <v>5.5475066107629157E-3</v>
      </c>
      <c r="D5">
        <f>AVERAGE('Bottle Results'!U11:U13)</f>
        <v>47.688849833050959</v>
      </c>
      <c r="E5">
        <f>_xlfn.STDEV.S('Bottle Results'!U11:U13)</f>
        <v>19.693777396054916</v>
      </c>
      <c r="F5">
        <f>AVERAGE('Bottle Results'!S11:S13)</f>
        <v>46.944468354083234</v>
      </c>
      <c r="G5">
        <f>AVERAGE('Bottle Results'!W11:W13)</f>
        <v>3.9457979075990454E-2</v>
      </c>
      <c r="H5">
        <f>_xlfn.STDEV.S('Bottle Results'!W11:W13)</f>
        <v>1.181716782671882E-2</v>
      </c>
      <c r="I5">
        <f>AVERAGE('Bottle Results'!D11:D13)</f>
        <v>3.0033333333333334</v>
      </c>
      <c r="J5">
        <f>_xlfn.STDEV.S('Bottle Results'!D3:D11)</f>
        <v>8.3333333333332742E-3</v>
      </c>
    </row>
    <row r="6" spans="1:10" x14ac:dyDescent="0.25">
      <c r="A6">
        <v>250</v>
      </c>
      <c r="B6">
        <f>AVERAGE('Bottle Results'!Q14:Q16)</f>
        <v>1.110900358654928</v>
      </c>
      <c r="C6">
        <f>_xlfn.STDEV.S('Bottle Results'!Q14:Q16)</f>
        <v>3.8343033882196835E-2</v>
      </c>
      <c r="D6">
        <f>AVERAGE('Bottle Results'!U14:U16)</f>
        <v>164.51987982514072</v>
      </c>
      <c r="E6">
        <f>_xlfn.STDEV.S('Bottle Results'!U14:U16)</f>
        <v>117.7257298108205</v>
      </c>
      <c r="F6">
        <f>AVERAGE('Bottle Results'!S14:S16)</f>
        <v>117.5300358792875</v>
      </c>
      <c r="G6">
        <f>AVERAGE('Bottle Results'!W14:W16)</f>
        <v>5.4794503937777128E-2</v>
      </c>
      <c r="H6">
        <f>_xlfn.STDEV.S('Bottle Results'!W14:W16)</f>
        <v>3.2624029759999486E-2</v>
      </c>
      <c r="I6">
        <f>AVERAGE('Bottle Results'!D14:D16)</f>
        <v>2.9933333333333336</v>
      </c>
      <c r="J6">
        <f>_xlfn.STDEV.S('Bottle Results'!D14:D16)</f>
        <v>1.1547005383792526E-2</v>
      </c>
    </row>
    <row r="7" spans="1:10" x14ac:dyDescent="0.25">
      <c r="A7">
        <v>500</v>
      </c>
      <c r="B7">
        <f>AVERAGE('Bottle Results'!Q17:Q19)</f>
        <v>2.2584461544813972</v>
      </c>
      <c r="C7">
        <f>_xlfn.STDEV.S('Bottle Results'!Q17:Q19)</f>
        <v>9.5983633075362573E-3</v>
      </c>
      <c r="D7">
        <f>AVERAGE('Bottle Results'!U17:U19)</f>
        <v>229.22133300506107</v>
      </c>
      <c r="E7">
        <f>_xlfn.STDEV.S('Bottle Results'!U17:U19)</f>
        <v>19.732803406921338</v>
      </c>
      <c r="F7">
        <f>AVERAGE('Bottle Results'!S17:S19)</f>
        <v>235.06007175857499</v>
      </c>
      <c r="G7">
        <f>AVERAGE('Bottle Results'!W17:W19)</f>
        <v>3.9204686025537776E-2</v>
      </c>
      <c r="H7">
        <f>_xlfn.STDEV.S('Bottle Results'!W17:W19)</f>
        <v>4.0833661096617846E-3</v>
      </c>
      <c r="I7">
        <f>AVERAGE('Bottle Results'!D17:D19)</f>
        <v>2.9933333333333336</v>
      </c>
      <c r="J7">
        <f>_xlfn.STDEV.S('Bottle Results'!D17:D19)</f>
        <v>1.1547005383792526E-2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2016-05-23T14:14:59Z</dcterms:modified>
</cp:coreProperties>
</file>