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7\"/>
    </mc:Choice>
  </mc:AlternateContent>
  <bookViews>
    <workbookView xWindow="0" yWindow="0" windowWidth="7470" windowHeight="12285" activeTab="3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/>
  <c r="F6" i="2"/>
  <c r="G6" i="2"/>
  <c r="F7" i="2"/>
  <c r="G7" i="2" s="1"/>
  <c r="F8" i="2"/>
  <c r="G8" i="2" s="1"/>
  <c r="F9" i="2"/>
  <c r="G9" i="2"/>
  <c r="F10" i="2"/>
  <c r="G10" i="2"/>
  <c r="F11" i="2"/>
  <c r="G11" i="2" s="1"/>
  <c r="F12" i="2"/>
  <c r="G12" i="2" s="1"/>
  <c r="F13" i="2"/>
  <c r="G13" i="2"/>
  <c r="F14" i="2"/>
  <c r="G14" i="2"/>
  <c r="F15" i="2"/>
  <c r="G15" i="2" s="1"/>
  <c r="F16" i="2"/>
  <c r="G16" i="2" s="1"/>
  <c r="F17" i="2"/>
  <c r="G17" i="2"/>
  <c r="F18" i="2"/>
  <c r="G18" i="2"/>
  <c r="F19" i="2"/>
  <c r="G19" i="2" s="1"/>
  <c r="G2" i="2"/>
  <c r="F2" i="2"/>
  <c r="L10" i="7"/>
  <c r="K9" i="7"/>
  <c r="G9" i="7"/>
  <c r="D9" i="7"/>
  <c r="L9" i="7" s="1"/>
  <c r="C9" i="7"/>
  <c r="E9" i="7" s="1"/>
  <c r="K8" i="7"/>
  <c r="I8" i="7"/>
  <c r="H8" i="7"/>
  <c r="E8" i="7"/>
  <c r="D8" i="7"/>
  <c r="L8" i="7" s="1"/>
  <c r="L7" i="7"/>
  <c r="K7" i="7"/>
  <c r="I7" i="7"/>
  <c r="E7" i="7"/>
  <c r="D7" i="7"/>
  <c r="K6" i="7"/>
  <c r="H6" i="7"/>
  <c r="I6" i="7" s="1"/>
  <c r="E6" i="7"/>
  <c r="D6" i="7"/>
  <c r="L6" i="7" s="1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K3" i="7"/>
  <c r="H3" i="7"/>
  <c r="I3" i="7" s="1"/>
  <c r="E3" i="7"/>
  <c r="D3" i="7"/>
  <c r="L3" i="7" s="1"/>
  <c r="L2" i="7"/>
  <c r="K2" i="7"/>
  <c r="E2" i="7"/>
  <c r="D2" i="7"/>
  <c r="J8" i="7" l="1"/>
  <c r="J5" i="7"/>
  <c r="J6" i="7"/>
  <c r="J7" i="7"/>
  <c r="J3" i="7"/>
  <c r="J7" i="8"/>
  <c r="J6" i="8"/>
  <c r="J5" i="8"/>
  <c r="J4" i="8"/>
  <c r="J3" i="8"/>
  <c r="I7" i="8"/>
  <c r="I6" i="8"/>
  <c r="I5" i="8"/>
  <c r="I4" i="8"/>
  <c r="I3" i="8"/>
  <c r="J2" i="8"/>
  <c r="I2" i="8"/>
  <c r="S3" i="5" l="1"/>
  <c r="T3" i="5" s="1"/>
  <c r="S4" i="5"/>
  <c r="T4" i="5" s="1"/>
  <c r="S5" i="5"/>
  <c r="T5" i="5" s="1"/>
  <c r="S6" i="5"/>
  <c r="T6" i="5" s="1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T14" i="5" s="1"/>
  <c r="S15" i="5"/>
  <c r="T15" i="5" s="1"/>
  <c r="S16" i="5"/>
  <c r="T16" i="5" s="1"/>
  <c r="S17" i="5"/>
  <c r="T17" i="5" s="1"/>
  <c r="S18" i="5"/>
  <c r="T18" i="5" s="1"/>
  <c r="S19" i="5"/>
  <c r="T19" i="5" s="1"/>
  <c r="S2" i="5"/>
  <c r="T2" i="5" s="1"/>
  <c r="I10" i="5"/>
  <c r="Q10" i="5" s="1"/>
  <c r="J11" i="5"/>
  <c r="J12" i="5"/>
  <c r="J17" i="5"/>
  <c r="W10" i="5" l="1"/>
  <c r="F4" i="8"/>
  <c r="U10" i="5"/>
  <c r="F6" i="8"/>
  <c r="F3" i="8"/>
  <c r="F2" i="8"/>
  <c r="F5" i="8"/>
  <c r="F7" i="8"/>
  <c r="J18" i="5"/>
  <c r="I18" i="5"/>
  <c r="Q18" i="5" s="1"/>
  <c r="U18" i="5" s="1"/>
  <c r="J10" i="5"/>
  <c r="R10" i="5" s="1"/>
  <c r="J19" i="5"/>
  <c r="I19" i="5"/>
  <c r="Q19" i="5" s="1"/>
  <c r="U19" i="5" s="1"/>
  <c r="J3" i="5"/>
  <c r="I3" i="5"/>
  <c r="Q3" i="5" s="1"/>
  <c r="U3" i="5" s="1"/>
  <c r="J9" i="5"/>
  <c r="I9" i="5"/>
  <c r="Q9" i="5" s="1"/>
  <c r="U9" i="5" s="1"/>
  <c r="I16" i="5"/>
  <c r="Q16" i="5" s="1"/>
  <c r="W16" i="5" s="1"/>
  <c r="J16" i="5"/>
  <c r="I8" i="5"/>
  <c r="Q8" i="5" s="1"/>
  <c r="J8" i="5"/>
  <c r="R8" i="5" s="1"/>
  <c r="J15" i="5"/>
  <c r="I15" i="5"/>
  <c r="Q15" i="5" s="1"/>
  <c r="U15" i="5" s="1"/>
  <c r="J7" i="5"/>
  <c r="I7" i="5"/>
  <c r="Q7" i="5" s="1"/>
  <c r="W7" i="5" s="1"/>
  <c r="I14" i="5"/>
  <c r="Q14" i="5" s="1"/>
  <c r="J14" i="5"/>
  <c r="R14" i="5" s="1"/>
  <c r="J6" i="5"/>
  <c r="I6" i="5"/>
  <c r="Q6" i="5" s="1"/>
  <c r="U6" i="5" s="1"/>
  <c r="J13" i="5"/>
  <c r="I13" i="5"/>
  <c r="Q13" i="5" s="1"/>
  <c r="W13" i="5" s="1"/>
  <c r="J5" i="5"/>
  <c r="I5" i="5"/>
  <c r="Q5" i="5" s="1"/>
  <c r="W5" i="5" s="1"/>
  <c r="I4" i="5"/>
  <c r="Q4" i="5" s="1"/>
  <c r="U4" i="5" s="1"/>
  <c r="J4" i="5"/>
  <c r="R4" i="5" s="1"/>
  <c r="I17" i="5"/>
  <c r="Q17" i="5" s="1"/>
  <c r="I12" i="5"/>
  <c r="Q12" i="5" s="1"/>
  <c r="U12" i="5" s="1"/>
  <c r="I11" i="5"/>
  <c r="Q11" i="5" s="1"/>
  <c r="W11" i="5" s="1"/>
  <c r="J2" i="5"/>
  <c r="R18" i="5" l="1"/>
  <c r="R16" i="5"/>
  <c r="R17" i="5"/>
  <c r="R13" i="5"/>
  <c r="R12" i="5"/>
  <c r="R15" i="5"/>
  <c r="R6" i="5"/>
  <c r="R19" i="5"/>
  <c r="R5" i="5"/>
  <c r="R7" i="5"/>
  <c r="R9" i="5"/>
  <c r="R11" i="5"/>
  <c r="R3" i="5"/>
  <c r="W4" i="5"/>
  <c r="U5" i="5"/>
  <c r="W15" i="5"/>
  <c r="B7" i="8"/>
  <c r="C7" i="8"/>
  <c r="B4" i="8"/>
  <c r="C4" i="8"/>
  <c r="U13" i="5"/>
  <c r="W12" i="5"/>
  <c r="G5" i="8" s="1"/>
  <c r="W3" i="5"/>
  <c r="W6" i="5"/>
  <c r="H3" i="8" s="1"/>
  <c r="B6" i="8"/>
  <c r="C6" i="8"/>
  <c r="U8" i="5"/>
  <c r="W8" i="5"/>
  <c r="C3" i="8"/>
  <c r="B3" i="8"/>
  <c r="U16" i="5"/>
  <c r="W9" i="5"/>
  <c r="W19" i="5"/>
  <c r="W18" i="5"/>
  <c r="W17" i="5"/>
  <c r="U7" i="5"/>
  <c r="W14" i="5"/>
  <c r="U17" i="5"/>
  <c r="C5" i="8"/>
  <c r="B5" i="8"/>
  <c r="U11" i="5"/>
  <c r="U14" i="5"/>
  <c r="I2" i="5"/>
  <c r="Q2" i="5" s="1"/>
  <c r="R2" i="5" s="1"/>
  <c r="H5" i="8" l="1"/>
  <c r="G3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<sst xmlns="http://schemas.openxmlformats.org/spreadsheetml/2006/main" count="338" uniqueCount="147">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</sst>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Data'!$I$3:$I$8</c:f>
              <c:numCache>
                <c:formatCode>0.00E+00</c:formatCode>
                <c:ptCount val="6"/>
                <c:pt idx="0">
                  <c:v>0.31819999999999998</c:v>
                </c:pt>
                <c:pt idx="1">
                  <c:v>1.591</c:v>
                </c:pt>
                <c:pt idx="2">
                  <c:v>3.1819999999999999</c:v>
                </c:pt>
                <c:pt idx="3">
                  <c:v>15.91</c:v>
                </c:pt>
                <c:pt idx="4">
                  <c:v>31.82</c:v>
                </c:pt>
                <c:pt idx="5">
                  <c:v>159.1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'[1]Calibration Data'!$F$3:$F$8</c:f>
              <c:numCache>
                <c:formatCode>General</c:formatCode>
                <c:ptCount val="6"/>
                <c:pt idx="0">
                  <c:v>3.4640522875816994E-3</c:v>
                </c:pt>
                <c:pt idx="1">
                  <c:v>7.9815435847137763E-3</c:v>
                </c:pt>
                <c:pt idx="2">
                  <c:v>1.2604166666666666E-2</c:v>
                </c:pt>
                <c:pt idx="3">
                  <c:v>5.0219907407407408E-2</c:v>
                </c:pt>
                <c:pt idx="4">
                  <c:v>9.4872685185185185E-2</c:v>
                </c:pt>
                <c:pt idx="5">
                  <c:v>0.39049768518518518</c:v>
                </c:pt>
              </c:numCache>
            </c:numRef>
          </c:xVal>
          <c:yVal>
            <c:numRef>
              <c:f>'[1]Calibration Data'!$B$70:$B$75</c:f>
              <c:numCache>
                <c:formatCode>General</c:formatCode>
                <c:ptCount val="6"/>
                <c:pt idx="0">
                  <c:v>-1.7375179093564292</c:v>
                </c:pt>
                <c:pt idx="1">
                  <c:v>0.12652001269851265</c:v>
                </c:pt>
                <c:pt idx="2">
                  <c:v>2.0339381254012432</c:v>
                </c:pt>
                <c:pt idx="3">
                  <c:v>17.555200391349953</c:v>
                </c:pt>
                <c:pt idx="4">
                  <c:v>35.9801326442823</c:v>
                </c:pt>
                <c:pt idx="5">
                  <c:v>157.96292673562442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969368"/>
        <c:axId val="513966232"/>
      </c:scatterChart>
      <c:valAx>
        <c:axId val="51396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3966232"/>
        <c:crosses val="autoZero"/>
        <c:crossBetween val="midCat"/>
      </c:valAx>
      <c:valAx>
        <c:axId val="513966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5139693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Gamma Counter Results"/>
      <sheetName val="Quality Control Notes"/>
      <sheetName val="Calibration Data"/>
      <sheetName val="Stock Log"/>
    </sheetNames>
    <sheetDataSet>
      <sheetData sheetId="0"/>
      <sheetData sheetId="1"/>
      <sheetData sheetId="2"/>
      <sheetData sheetId="3"/>
      <sheetData sheetId="4">
        <row r="3">
          <cell r="F3">
            <v>3.4640522875816994E-3</v>
          </cell>
          <cell r="I3">
            <v>0.31819999999999998</v>
          </cell>
        </row>
        <row r="4">
          <cell r="F4">
            <v>7.9815435847137763E-3</v>
          </cell>
          <cell r="I4">
            <v>1.591</v>
          </cell>
        </row>
        <row r="5">
          <cell r="F5">
            <v>1.2604166666666666E-2</v>
          </cell>
          <cell r="I5">
            <v>3.1819999999999999</v>
          </cell>
        </row>
        <row r="6">
          <cell r="F6">
            <v>5.0219907407407408E-2</v>
          </cell>
          <cell r="I6">
            <v>15.91</v>
          </cell>
        </row>
        <row r="7">
          <cell r="F7">
            <v>9.4872685185185185E-2</v>
          </cell>
          <cell r="I7">
            <v>31.82</v>
          </cell>
        </row>
        <row r="8">
          <cell r="F8">
            <v>0.39049768518518518</v>
          </cell>
          <cell r="I8">
            <v>159.1</v>
          </cell>
        </row>
        <row r="70">
          <cell r="B70">
            <v>-1.7375179093564292</v>
          </cell>
        </row>
        <row r="71">
          <cell r="B71">
            <v>0.12652001269851265</v>
          </cell>
        </row>
        <row r="72">
          <cell r="B72">
            <v>2.0339381254012432</v>
          </cell>
        </row>
        <row r="73">
          <cell r="B73">
            <v>17.555200391349953</v>
          </cell>
        </row>
        <row r="74">
          <cell r="B74">
            <v>35.9801326442823</v>
          </cell>
        </row>
        <row r="75">
          <cell r="B75">
            <v>157.96292673562442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42469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141</v>
      </c>
    </row>
    <row r="5" spans="1:5" x14ac:dyDescent="0.25">
      <c r="A5" t="s">
        <v>22</v>
      </c>
      <c r="B5" t="s">
        <v>142</v>
      </c>
    </row>
    <row r="6" spans="1:5" x14ac:dyDescent="0.25">
      <c r="A6" t="s">
        <v>6</v>
      </c>
      <c r="B6">
        <v>675.45997631774435</v>
      </c>
      <c r="C6">
        <v>0.13742948708443162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opLeftCell="A22" workbookViewId="0">
      <selection activeCell="O36" sqref="O3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42502.436805555553</v>
      </c>
      <c r="B2" t="s">
        <v>116</v>
      </c>
      <c r="C2">
        <v>75.7</v>
      </c>
      <c r="D2">
        <v>7.27</v>
      </c>
      <c r="E2">
        <v>0.21</v>
      </c>
      <c r="F2">
        <v>393.83</v>
      </c>
    </row>
    <row r="3" spans="1:6" x14ac:dyDescent="0.25">
      <c r="A3" s="18">
        <v>42502.436805555553</v>
      </c>
      <c r="B3" t="s">
        <v>117</v>
      </c>
      <c r="C3">
        <v>71.099999999999994</v>
      </c>
      <c r="D3">
        <v>7.5</v>
      </c>
      <c r="E3">
        <v>0.25</v>
      </c>
      <c r="F3">
        <v>404.47</v>
      </c>
    </row>
    <row r="4" spans="1:6" x14ac:dyDescent="0.25">
      <c r="A4" s="18">
        <v>42502.436805497688</v>
      </c>
      <c r="B4" t="s">
        <v>118</v>
      </c>
      <c r="C4">
        <v>78.599999999999994</v>
      </c>
      <c r="D4">
        <v>7.13</v>
      </c>
      <c r="E4">
        <v>0.19</v>
      </c>
      <c r="F4">
        <v>415.11</v>
      </c>
    </row>
    <row r="5" spans="1:6" x14ac:dyDescent="0.25">
      <c r="A5" s="18">
        <v>42502.436805497688</v>
      </c>
      <c r="B5" t="s">
        <v>119</v>
      </c>
      <c r="C5">
        <v>259.3</v>
      </c>
      <c r="D5">
        <v>3.93</v>
      </c>
      <c r="E5">
        <v>7.0000000000000007E-2</v>
      </c>
      <c r="F5">
        <v>425.75</v>
      </c>
    </row>
    <row r="6" spans="1:6" x14ac:dyDescent="0.25">
      <c r="A6" s="18">
        <v>42502.436805497688</v>
      </c>
      <c r="B6" t="s">
        <v>120</v>
      </c>
      <c r="C6">
        <v>262.89999999999998</v>
      </c>
      <c r="D6">
        <v>3.9</v>
      </c>
      <c r="E6">
        <v>7.0000000000000007E-2</v>
      </c>
      <c r="F6">
        <v>436.4</v>
      </c>
    </row>
    <row r="7" spans="1:6" x14ac:dyDescent="0.25">
      <c r="A7" s="18">
        <v>42502.436805497688</v>
      </c>
      <c r="B7" t="s">
        <v>121</v>
      </c>
      <c r="C7">
        <v>277.60000000000002</v>
      </c>
      <c r="D7">
        <v>3.8</v>
      </c>
      <c r="E7">
        <v>7.0000000000000007E-2</v>
      </c>
      <c r="F7">
        <v>447.04</v>
      </c>
    </row>
    <row r="8" spans="1:6" x14ac:dyDescent="0.25">
      <c r="A8" s="18">
        <v>42502.436805497688</v>
      </c>
      <c r="B8" t="s">
        <v>122</v>
      </c>
      <c r="C8">
        <v>1057.0999999999999</v>
      </c>
      <c r="D8">
        <v>1.95</v>
      </c>
      <c r="E8">
        <v>0.02</v>
      </c>
      <c r="F8">
        <v>457.66</v>
      </c>
    </row>
    <row r="9" spans="1:6" x14ac:dyDescent="0.25">
      <c r="A9" s="18">
        <v>42502.436805497688</v>
      </c>
      <c r="B9" t="s">
        <v>123</v>
      </c>
      <c r="C9">
        <v>1068.9000000000001</v>
      </c>
      <c r="D9">
        <v>1.93</v>
      </c>
      <c r="E9">
        <v>0.02</v>
      </c>
      <c r="F9">
        <v>468.32</v>
      </c>
    </row>
    <row r="10" spans="1:6" x14ac:dyDescent="0.25">
      <c r="A10" s="18">
        <v>42502.436805497688</v>
      </c>
      <c r="B10" t="s">
        <v>124</v>
      </c>
      <c r="C10">
        <v>1068.8</v>
      </c>
      <c r="D10">
        <v>1.93</v>
      </c>
      <c r="E10">
        <v>0.01</v>
      </c>
      <c r="F10">
        <v>478.95</v>
      </c>
    </row>
    <row r="11" spans="1:6" x14ac:dyDescent="0.25">
      <c r="A11" s="18">
        <v>42502.436805497688</v>
      </c>
      <c r="B11" t="s">
        <v>125</v>
      </c>
      <c r="C11">
        <v>2021.1</v>
      </c>
      <c r="D11">
        <v>1.41</v>
      </c>
      <c r="E11">
        <v>0.01</v>
      </c>
      <c r="F11">
        <v>489.61</v>
      </c>
    </row>
    <row r="12" spans="1:6" x14ac:dyDescent="0.25">
      <c r="A12" s="18">
        <v>42502.436805497688</v>
      </c>
      <c r="B12" t="s">
        <v>126</v>
      </c>
      <c r="C12">
        <v>2113</v>
      </c>
      <c r="D12">
        <v>1.38</v>
      </c>
      <c r="E12">
        <v>0.01</v>
      </c>
      <c r="F12">
        <v>500.24</v>
      </c>
    </row>
    <row r="13" spans="1:6" x14ac:dyDescent="0.25">
      <c r="A13" s="18">
        <v>42502.436805497688</v>
      </c>
      <c r="B13" t="s">
        <v>127</v>
      </c>
      <c r="C13">
        <v>2099.9</v>
      </c>
      <c r="D13">
        <v>1.38</v>
      </c>
      <c r="E13">
        <v>0.01</v>
      </c>
      <c r="F13">
        <v>510.89</v>
      </c>
    </row>
    <row r="14" spans="1:6" x14ac:dyDescent="0.25">
      <c r="A14" s="18">
        <v>42502.436805497688</v>
      </c>
      <c r="B14" t="s">
        <v>128</v>
      </c>
      <c r="C14">
        <v>4777.3999999999996</v>
      </c>
      <c r="D14">
        <v>0.92</v>
      </c>
      <c r="E14">
        <v>0</v>
      </c>
      <c r="F14">
        <v>521.65</v>
      </c>
    </row>
    <row r="15" spans="1:6" x14ac:dyDescent="0.25">
      <c r="A15" s="18">
        <v>42502.436805497688</v>
      </c>
      <c r="B15" t="s">
        <v>129</v>
      </c>
      <c r="C15">
        <v>5286.9</v>
      </c>
      <c r="D15">
        <v>0.87</v>
      </c>
      <c r="E15">
        <v>0</v>
      </c>
      <c r="F15">
        <v>532.29999999999995</v>
      </c>
    </row>
    <row r="16" spans="1:6" x14ac:dyDescent="0.25">
      <c r="A16" s="18">
        <v>42502.436805497688</v>
      </c>
      <c r="B16" t="s">
        <v>130</v>
      </c>
      <c r="C16">
        <v>5220.2</v>
      </c>
      <c r="D16">
        <v>0.88</v>
      </c>
      <c r="E16">
        <v>0</v>
      </c>
      <c r="F16">
        <v>542.95000000000005</v>
      </c>
    </row>
    <row r="17" spans="1:6" x14ac:dyDescent="0.25">
      <c r="A17" s="18">
        <v>42502.436805497688</v>
      </c>
      <c r="B17" t="s">
        <v>131</v>
      </c>
      <c r="C17">
        <v>10177.6</v>
      </c>
      <c r="D17">
        <v>0.63</v>
      </c>
      <c r="E17">
        <v>0</v>
      </c>
      <c r="F17">
        <v>553.62</v>
      </c>
    </row>
    <row r="18" spans="1:6" x14ac:dyDescent="0.25">
      <c r="A18" s="18">
        <v>42502.436805497688</v>
      </c>
      <c r="B18" t="s">
        <v>132</v>
      </c>
      <c r="C18">
        <v>10041.799999999999</v>
      </c>
      <c r="D18">
        <v>0.63</v>
      </c>
      <c r="E18">
        <v>0</v>
      </c>
      <c r="F18">
        <v>564.29999999999995</v>
      </c>
    </row>
    <row r="19" spans="1:6" x14ac:dyDescent="0.25">
      <c r="A19" s="18">
        <v>42502.436805497688</v>
      </c>
      <c r="B19" t="s">
        <v>133</v>
      </c>
      <c r="C19">
        <v>10039.1</v>
      </c>
      <c r="D19">
        <v>0.63</v>
      </c>
      <c r="E19">
        <v>0</v>
      </c>
      <c r="F19">
        <v>574.97</v>
      </c>
    </row>
    <row r="20" spans="1:6" x14ac:dyDescent="0.25">
      <c r="A20" s="18">
        <v>42505.584722222222</v>
      </c>
      <c r="B20" t="s">
        <v>116</v>
      </c>
      <c r="C20">
        <v>75.099999999999994</v>
      </c>
      <c r="D20">
        <v>7.3</v>
      </c>
      <c r="E20">
        <v>0.12</v>
      </c>
      <c r="F20">
        <v>393.77</v>
      </c>
    </row>
    <row r="21" spans="1:6" x14ac:dyDescent="0.25">
      <c r="A21" s="18">
        <v>42505.584722222222</v>
      </c>
      <c r="B21" t="s">
        <v>117</v>
      </c>
      <c r="C21">
        <v>77.400000000000006</v>
      </c>
      <c r="D21">
        <v>7.19</v>
      </c>
      <c r="E21">
        <v>0.11</v>
      </c>
      <c r="F21">
        <v>404.39</v>
      </c>
    </row>
    <row r="22" spans="1:6" x14ac:dyDescent="0.25">
      <c r="A22" s="18">
        <v>42505.584722164349</v>
      </c>
      <c r="B22" t="s">
        <v>118</v>
      </c>
      <c r="C22">
        <v>70.900000000000006</v>
      </c>
      <c r="D22">
        <v>7.51</v>
      </c>
      <c r="E22">
        <v>0.15</v>
      </c>
      <c r="F22">
        <v>415.03</v>
      </c>
    </row>
    <row r="23" spans="1:6" x14ac:dyDescent="0.25">
      <c r="A23" s="18">
        <v>42505.584722164349</v>
      </c>
      <c r="B23" t="s">
        <v>119</v>
      </c>
      <c r="C23">
        <v>259.2</v>
      </c>
      <c r="D23">
        <v>3.93</v>
      </c>
      <c r="E23">
        <v>0.03</v>
      </c>
      <c r="F23">
        <v>425.65</v>
      </c>
    </row>
    <row r="24" spans="1:6" x14ac:dyDescent="0.25">
      <c r="A24" s="18">
        <v>42505.584722164349</v>
      </c>
      <c r="B24" t="s">
        <v>120</v>
      </c>
      <c r="C24">
        <v>257.60000000000002</v>
      </c>
      <c r="D24">
        <v>3.94</v>
      </c>
      <c r="E24">
        <v>0.03</v>
      </c>
      <c r="F24">
        <v>436.28</v>
      </c>
    </row>
    <row r="25" spans="1:6" x14ac:dyDescent="0.25">
      <c r="A25" s="18">
        <v>42505.584722164349</v>
      </c>
      <c r="B25" t="s">
        <v>121</v>
      </c>
      <c r="C25">
        <v>273.8</v>
      </c>
      <c r="D25">
        <v>3.82</v>
      </c>
      <c r="E25">
        <v>0.09</v>
      </c>
      <c r="F25">
        <v>446.92</v>
      </c>
    </row>
    <row r="26" spans="1:6" x14ac:dyDescent="0.25">
      <c r="A26" s="18">
        <v>42505.584722164349</v>
      </c>
      <c r="B26" t="s">
        <v>122</v>
      </c>
      <c r="C26">
        <v>1041.4000000000001</v>
      </c>
      <c r="D26">
        <v>1.96</v>
      </c>
      <c r="E26">
        <v>0.01</v>
      </c>
      <c r="F26">
        <v>457.56</v>
      </c>
    </row>
    <row r="27" spans="1:6" x14ac:dyDescent="0.25">
      <c r="A27" s="18">
        <v>42505.584722164349</v>
      </c>
      <c r="B27" t="s">
        <v>123</v>
      </c>
      <c r="C27">
        <v>1064.5999999999999</v>
      </c>
      <c r="D27">
        <v>1.94</v>
      </c>
      <c r="E27">
        <v>0.01</v>
      </c>
      <c r="F27">
        <v>468.2</v>
      </c>
    </row>
    <row r="28" spans="1:6" x14ac:dyDescent="0.25">
      <c r="A28" s="18">
        <v>42505.584722164349</v>
      </c>
      <c r="B28" t="s">
        <v>124</v>
      </c>
      <c r="C28">
        <v>1065.8</v>
      </c>
      <c r="D28">
        <v>1.94</v>
      </c>
      <c r="E28">
        <v>0.01</v>
      </c>
      <c r="F28">
        <v>478.81</v>
      </c>
    </row>
    <row r="29" spans="1:6" x14ac:dyDescent="0.25">
      <c r="A29" s="18">
        <v>42505.584722164349</v>
      </c>
      <c r="B29" t="s">
        <v>125</v>
      </c>
      <c r="C29">
        <v>2048.3000000000002</v>
      </c>
      <c r="D29">
        <v>1.4</v>
      </c>
      <c r="E29">
        <v>0</v>
      </c>
      <c r="F29">
        <v>489.45</v>
      </c>
    </row>
    <row r="30" spans="1:6" x14ac:dyDescent="0.25">
      <c r="A30" s="18">
        <v>42505.584722164349</v>
      </c>
      <c r="B30" t="s">
        <v>126</v>
      </c>
      <c r="C30">
        <v>2122.1999999999998</v>
      </c>
      <c r="D30">
        <v>1.37</v>
      </c>
      <c r="E30">
        <v>0</v>
      </c>
      <c r="F30">
        <v>500.08</v>
      </c>
    </row>
    <row r="31" spans="1:6" x14ac:dyDescent="0.25">
      <c r="A31" s="18">
        <v>42505.584722164349</v>
      </c>
      <c r="B31" t="s">
        <v>127</v>
      </c>
      <c r="C31">
        <v>2073.5</v>
      </c>
      <c r="D31">
        <v>1.39</v>
      </c>
      <c r="E31">
        <v>0.02</v>
      </c>
      <c r="F31">
        <v>510.73</v>
      </c>
    </row>
    <row r="32" spans="1:6" x14ac:dyDescent="0.25">
      <c r="A32" s="18">
        <v>42505.584722164349</v>
      </c>
      <c r="B32" t="s">
        <v>128</v>
      </c>
      <c r="C32">
        <v>4746.3999999999996</v>
      </c>
      <c r="D32">
        <v>0.92</v>
      </c>
      <c r="E32">
        <v>0.01</v>
      </c>
      <c r="F32">
        <v>521.5</v>
      </c>
    </row>
    <row r="33" spans="1:6" x14ac:dyDescent="0.25">
      <c r="A33" s="18">
        <v>42505.584722164349</v>
      </c>
      <c r="B33" t="s">
        <v>129</v>
      </c>
      <c r="C33">
        <v>5181.2</v>
      </c>
      <c r="D33">
        <v>0.88</v>
      </c>
      <c r="E33">
        <v>0</v>
      </c>
      <c r="F33">
        <v>532.14</v>
      </c>
    </row>
    <row r="34" spans="1:6" x14ac:dyDescent="0.25">
      <c r="A34" s="18">
        <v>42505.584722164349</v>
      </c>
      <c r="B34" t="s">
        <v>130</v>
      </c>
      <c r="C34">
        <v>5177.1000000000004</v>
      </c>
      <c r="D34">
        <v>0.88</v>
      </c>
      <c r="E34">
        <v>0</v>
      </c>
      <c r="F34">
        <v>542.79</v>
      </c>
    </row>
    <row r="35" spans="1:6" x14ac:dyDescent="0.25">
      <c r="A35" s="18">
        <v>42505.584722164349</v>
      </c>
      <c r="B35" t="s">
        <v>131</v>
      </c>
      <c r="C35">
        <v>9997.7999999999993</v>
      </c>
      <c r="D35">
        <v>0.63</v>
      </c>
      <c r="E35">
        <v>0</v>
      </c>
      <c r="F35">
        <v>553.46</v>
      </c>
    </row>
    <row r="36" spans="1:6" x14ac:dyDescent="0.25">
      <c r="A36" s="18">
        <v>42505.584722164349</v>
      </c>
      <c r="B36" t="s">
        <v>132</v>
      </c>
      <c r="C36">
        <v>9897.2000000000007</v>
      </c>
      <c r="D36">
        <v>0.64</v>
      </c>
      <c r="E36">
        <v>0</v>
      </c>
      <c r="F36">
        <v>564.13</v>
      </c>
    </row>
    <row r="37" spans="1:6" x14ac:dyDescent="0.25">
      <c r="A37" s="18">
        <v>42505.584722164349</v>
      </c>
      <c r="B37" t="s">
        <v>133</v>
      </c>
      <c r="C37">
        <v>9970.2999999999993</v>
      </c>
      <c r="D37">
        <v>0.63</v>
      </c>
      <c r="E37">
        <v>0</v>
      </c>
      <c r="F37">
        <v>574.80999999999995</v>
      </c>
    </row>
    <row r="38" spans="1:6" x14ac:dyDescent="0.25">
      <c r="A38" s="18">
        <v>42506.541666666664</v>
      </c>
      <c r="B38" t="s">
        <v>116</v>
      </c>
      <c r="C38">
        <v>75.2</v>
      </c>
      <c r="D38">
        <v>7.29</v>
      </c>
      <c r="E38">
        <v>0.12</v>
      </c>
      <c r="F38">
        <v>393.85</v>
      </c>
    </row>
    <row r="39" spans="1:6" x14ac:dyDescent="0.25">
      <c r="A39" s="18">
        <v>42506.541666666664</v>
      </c>
      <c r="B39" t="s">
        <v>117</v>
      </c>
      <c r="C39">
        <v>72.8</v>
      </c>
      <c r="D39">
        <v>7.41</v>
      </c>
      <c r="E39">
        <v>0.16</v>
      </c>
      <c r="F39">
        <v>404.48</v>
      </c>
    </row>
    <row r="40" spans="1:6" x14ac:dyDescent="0.25">
      <c r="A40" s="18">
        <v>42506.541666666664</v>
      </c>
      <c r="B40" t="s">
        <v>118</v>
      </c>
      <c r="C40">
        <v>76.2</v>
      </c>
      <c r="D40">
        <v>7.25</v>
      </c>
      <c r="E40">
        <v>0.17</v>
      </c>
      <c r="F40">
        <v>415.11</v>
      </c>
    </row>
    <row r="41" spans="1:6" x14ac:dyDescent="0.25">
      <c r="A41" s="18">
        <v>42506.541666666664</v>
      </c>
      <c r="B41" t="s">
        <v>119</v>
      </c>
      <c r="C41">
        <v>249.1</v>
      </c>
      <c r="D41">
        <v>4.01</v>
      </c>
      <c r="E41">
        <v>0.04</v>
      </c>
      <c r="F41">
        <v>425.75</v>
      </c>
    </row>
    <row r="42" spans="1:6" x14ac:dyDescent="0.25">
      <c r="A42" s="18">
        <v>42506.541666666664</v>
      </c>
      <c r="B42" t="s">
        <v>120</v>
      </c>
      <c r="C42">
        <v>259.5</v>
      </c>
      <c r="D42">
        <v>3.93</v>
      </c>
      <c r="E42">
        <v>0.04</v>
      </c>
      <c r="F42">
        <v>436.38</v>
      </c>
    </row>
    <row r="43" spans="1:6" x14ac:dyDescent="0.25">
      <c r="A43" s="18">
        <v>42506.541666666664</v>
      </c>
      <c r="B43" t="s">
        <v>121</v>
      </c>
      <c r="C43">
        <v>274.8</v>
      </c>
      <c r="D43">
        <v>3.82</v>
      </c>
      <c r="E43">
        <v>0.09</v>
      </c>
      <c r="F43">
        <v>447.02</v>
      </c>
    </row>
    <row r="44" spans="1:6" x14ac:dyDescent="0.25">
      <c r="A44" s="18">
        <v>42506.541666666664</v>
      </c>
      <c r="B44" t="s">
        <v>122</v>
      </c>
      <c r="C44">
        <v>1056.7</v>
      </c>
      <c r="D44">
        <v>1.95</v>
      </c>
      <c r="E44">
        <v>0.01</v>
      </c>
      <c r="F44">
        <v>457.66</v>
      </c>
    </row>
    <row r="45" spans="1:6" x14ac:dyDescent="0.25">
      <c r="A45" s="18">
        <v>42506.541666666664</v>
      </c>
      <c r="B45" t="s">
        <v>123</v>
      </c>
      <c r="C45">
        <v>1070</v>
      </c>
      <c r="D45">
        <v>1.93</v>
      </c>
      <c r="E45">
        <v>0.01</v>
      </c>
      <c r="F45">
        <v>468.29</v>
      </c>
    </row>
    <row r="46" spans="1:6" x14ac:dyDescent="0.25">
      <c r="A46" s="18">
        <v>42506.541666666664</v>
      </c>
      <c r="B46" t="s">
        <v>124</v>
      </c>
      <c r="C46">
        <v>1061.7</v>
      </c>
      <c r="D46">
        <v>1.94</v>
      </c>
      <c r="E46">
        <v>0.01</v>
      </c>
      <c r="F46">
        <v>478.91</v>
      </c>
    </row>
    <row r="47" spans="1:6" x14ac:dyDescent="0.25">
      <c r="A47" s="18">
        <v>42506.541666666664</v>
      </c>
      <c r="B47" t="s">
        <v>125</v>
      </c>
      <c r="C47">
        <v>2018</v>
      </c>
      <c r="D47">
        <v>1.41</v>
      </c>
      <c r="E47">
        <v>0</v>
      </c>
      <c r="F47">
        <v>489.55</v>
      </c>
    </row>
    <row r="48" spans="1:6" x14ac:dyDescent="0.25">
      <c r="A48" s="18">
        <v>42506.541666666664</v>
      </c>
      <c r="B48" t="s">
        <v>126</v>
      </c>
      <c r="C48">
        <v>2068.1</v>
      </c>
      <c r="D48">
        <v>1.39</v>
      </c>
      <c r="E48">
        <v>0.01</v>
      </c>
      <c r="F48">
        <v>500.2</v>
      </c>
    </row>
    <row r="49" spans="1:6" x14ac:dyDescent="0.25">
      <c r="A49" s="18">
        <v>42506.541666666664</v>
      </c>
      <c r="B49" t="s">
        <v>127</v>
      </c>
      <c r="C49">
        <v>2049.9</v>
      </c>
      <c r="D49">
        <v>1.4</v>
      </c>
      <c r="E49">
        <v>0.02</v>
      </c>
      <c r="F49">
        <v>510.85</v>
      </c>
    </row>
    <row r="50" spans="1:6" x14ac:dyDescent="0.25">
      <c r="A50" s="18">
        <v>42506.541666666664</v>
      </c>
      <c r="B50" t="s">
        <v>128</v>
      </c>
      <c r="C50">
        <v>4730.3</v>
      </c>
      <c r="D50">
        <v>0.92</v>
      </c>
      <c r="E50">
        <v>0.01</v>
      </c>
      <c r="F50">
        <v>521.62</v>
      </c>
    </row>
    <row r="51" spans="1:6" x14ac:dyDescent="0.25">
      <c r="A51" s="18">
        <v>42506.541666666664</v>
      </c>
      <c r="B51" t="s">
        <v>129</v>
      </c>
      <c r="C51">
        <v>5143.2</v>
      </c>
      <c r="D51">
        <v>0.88</v>
      </c>
      <c r="E51">
        <v>0</v>
      </c>
      <c r="F51">
        <v>532.26</v>
      </c>
    </row>
    <row r="52" spans="1:6" x14ac:dyDescent="0.25">
      <c r="A52" s="18">
        <v>42506.541666666664</v>
      </c>
      <c r="B52" t="s">
        <v>130</v>
      </c>
      <c r="C52">
        <v>5203.1000000000004</v>
      </c>
      <c r="D52">
        <v>0.88</v>
      </c>
      <c r="E52">
        <v>0</v>
      </c>
      <c r="F52">
        <v>542.91</v>
      </c>
    </row>
    <row r="53" spans="1:6" x14ac:dyDescent="0.25">
      <c r="A53" s="18">
        <v>42506.541666666664</v>
      </c>
      <c r="B53" t="s">
        <v>131</v>
      </c>
      <c r="C53">
        <v>10083.4</v>
      </c>
      <c r="D53">
        <v>0.63</v>
      </c>
      <c r="E53">
        <v>0</v>
      </c>
      <c r="F53">
        <v>553.58000000000004</v>
      </c>
    </row>
    <row r="54" spans="1:6" x14ac:dyDescent="0.25">
      <c r="A54" s="18">
        <v>42506.541666666664</v>
      </c>
      <c r="B54" t="s">
        <v>132</v>
      </c>
      <c r="C54">
        <v>9889.7000000000007</v>
      </c>
      <c r="D54">
        <v>0.64</v>
      </c>
      <c r="E54">
        <v>0</v>
      </c>
      <c r="F54">
        <v>564.26</v>
      </c>
    </row>
    <row r="55" spans="1:6" x14ac:dyDescent="0.25">
      <c r="A55" s="18">
        <v>42506.541666666664</v>
      </c>
      <c r="B55" t="s">
        <v>133</v>
      </c>
      <c r="C55">
        <v>9879.2999999999993</v>
      </c>
      <c r="D55">
        <v>0.64</v>
      </c>
      <c r="E55">
        <v>0</v>
      </c>
      <c r="F55">
        <v>574.94000000000005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selection activeCell="F2" sqref="F2:G19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1.25555555555556</v>
      </c>
      <c r="D2">
        <v>9.1488148148148193E-2</v>
      </c>
      <c r="E2" s="1" t="s">
        <v>51</v>
      </c>
      <c r="F2" s="1">
        <f>(C2-'Calibration Data'!$L$29)/'Calibration Data'!$L$30</f>
        <v>0.14396460213820156</v>
      </c>
      <c r="G2" s="17">
        <f>'Calibration Data'!$L$19/ABS('Calibration Data'!$L$30)*SQRT(1/'Calibration Data'!$L$20+1+(F2-AVERAGE('Calibration Data'!$L$3:$L$9))^2/('Calibration Data'!$L$30^2*SUM('Calibration Data'!$J$3:$J$8)))</f>
        <v>0.12664751897549187</v>
      </c>
    </row>
    <row r="3" spans="1:7" x14ac:dyDescent="0.25">
      <c r="A3" t="s">
        <v>117</v>
      </c>
      <c r="B3" s="15" t="s">
        <v>114</v>
      </c>
      <c r="C3">
        <v>1.2294444444444399</v>
      </c>
      <c r="D3">
        <v>9.0569074074074093E-2</v>
      </c>
      <c r="E3" s="1" t="s">
        <v>51</v>
      </c>
      <c r="F3" s="1">
        <f>(C3-'Calibration Data'!$L$29)/'Calibration Data'!$L$30</f>
        <v>0.1408726157439163</v>
      </c>
      <c r="G3" s="17">
        <f>'Calibration Data'!$L$19/ABS('Calibration Data'!$L$30)*SQRT(1/'Calibration Data'!$L$20+1+(F3-AVERAGE('Calibration Data'!$L$3:$L$9))^2/('Calibration Data'!$L$30^2*SUM('Calibration Data'!$J$3:$J$8)))</f>
        <v>0.12664754985740045</v>
      </c>
    </row>
    <row r="4" spans="1:7" x14ac:dyDescent="0.25">
      <c r="A4" t="s">
        <v>118</v>
      </c>
      <c r="B4" s="15" t="s">
        <v>114</v>
      </c>
      <c r="C4">
        <v>1.2538888888888899</v>
      </c>
      <c r="D4">
        <v>9.1492092592592597E-2</v>
      </c>
      <c r="E4" s="1" t="s">
        <v>51</v>
      </c>
      <c r="F4" s="1">
        <f>(C4-'Calibration Data'!$L$29)/'Calibration Data'!$L$30</f>
        <v>0.14376724130452345</v>
      </c>
      <c r="G4" s="17">
        <f>'Calibration Data'!$L$19/ABS('Calibration Data'!$L$30)*SQRT(1/'Calibration Data'!$L$20+1+(F4-AVERAGE('Calibration Data'!$L$3:$L$9))^2/('Calibration Data'!$L$30^2*SUM('Calibration Data'!$J$3:$J$8)))</f>
        <v>0.12664752094665521</v>
      </c>
    </row>
    <row r="5" spans="1:7" x14ac:dyDescent="0.25">
      <c r="A5" t="s">
        <v>119</v>
      </c>
      <c r="B5" s="15" t="s">
        <v>114</v>
      </c>
      <c r="C5">
        <v>4.2644444444444396</v>
      </c>
      <c r="D5">
        <v>0.16872985185185199</v>
      </c>
      <c r="E5" s="1" t="s">
        <v>51</v>
      </c>
      <c r="F5" s="1">
        <f>(C5-'Calibration Data'!$L$29)/'Calibration Data'!$L$30</f>
        <v>0.50026669387103628</v>
      </c>
      <c r="G5" s="17">
        <f>'Calibration Data'!$L$19/ABS('Calibration Data'!$L$30)*SQRT(1/'Calibration Data'!$L$20+1+(F5-AVERAGE('Calibration Data'!$L$3:$L$9))^2/('Calibration Data'!$L$30^2*SUM('Calibration Data'!$J$3:$J$8)))</f>
        <v>0.12664396532816513</v>
      </c>
    </row>
    <row r="6" spans="1:7" x14ac:dyDescent="0.25">
      <c r="A6" t="s">
        <v>120</v>
      </c>
      <c r="B6" s="15" t="s">
        <v>114</v>
      </c>
      <c r="C6">
        <v>4.3333333333333304</v>
      </c>
      <c r="D6">
        <v>0.170011111111111</v>
      </c>
      <c r="E6" s="1" t="s">
        <v>51</v>
      </c>
      <c r="F6" s="1">
        <f>(C6-'Calibration Data'!$L$29)/'Calibration Data'!$L$30</f>
        <v>0.5084242749963821</v>
      </c>
      <c r="G6" s="17">
        <f>'Calibration Data'!$L$19/ABS('Calibration Data'!$L$30)*SQRT(1/'Calibration Data'!$L$20+1+(F6-AVERAGE('Calibration Data'!$L$3:$L$9))^2/('Calibration Data'!$L$30^2*SUM('Calibration Data'!$J$3:$J$8)))</f>
        <v>0.12664388408305224</v>
      </c>
    </row>
    <row r="7" spans="1:7" x14ac:dyDescent="0.25">
      <c r="A7" t="s">
        <v>121</v>
      </c>
      <c r="B7" s="15" t="s">
        <v>114</v>
      </c>
      <c r="C7">
        <v>4.59</v>
      </c>
      <c r="D7">
        <v>0.17503199999999999</v>
      </c>
      <c r="E7" s="1" t="s">
        <v>51</v>
      </c>
      <c r="F7" s="1">
        <f>(C7-'Calibration Data'!$L$29)/'Calibration Data'!$L$30</f>
        <v>0.53881784338275063</v>
      </c>
      <c r="G7" s="17">
        <f>'Calibration Data'!$L$19/ABS('Calibration Data'!$L$30)*SQRT(1/'Calibration Data'!$L$20+1+(F7-AVERAGE('Calibration Data'!$L$3:$L$9))^2/('Calibration Data'!$L$30^2*SUM('Calibration Data'!$J$3:$J$8)))</f>
        <v>0.12664358142523877</v>
      </c>
    </row>
    <row r="8" spans="1:7" ht="15.75" customHeight="1" x14ac:dyDescent="0.25">
      <c r="A8" t="s">
        <v>122</v>
      </c>
      <c r="B8" s="15" t="s">
        <v>114</v>
      </c>
      <c r="C8">
        <v>17.528888888888901</v>
      </c>
      <c r="D8">
        <v>0.34239762962963</v>
      </c>
      <c r="E8" s="1" t="s">
        <v>51</v>
      </c>
      <c r="F8" s="1">
        <f>(C8-'Calibration Data'!$L$29)/'Calibration Data'!$L$30</f>
        <v>2.0709957821674174</v>
      </c>
      <c r="G8" s="17">
        <f>'Calibration Data'!$L$19/ABS('Calibration Data'!$L$30)*SQRT(1/'Calibration Data'!$L$20+1+(F8-AVERAGE('Calibration Data'!$L$3:$L$9))^2/('Calibration Data'!$L$30^2*SUM('Calibration Data'!$J$3:$J$8)))</f>
        <v>0.12662841756147292</v>
      </c>
    </row>
    <row r="9" spans="1:7" x14ac:dyDescent="0.25">
      <c r="A9" t="s">
        <v>123</v>
      </c>
      <c r="B9" s="15" t="s">
        <v>114</v>
      </c>
      <c r="C9">
        <v>17.797222222222199</v>
      </c>
      <c r="D9">
        <v>0.34407962962963001</v>
      </c>
      <c r="E9" s="1" t="s">
        <v>51</v>
      </c>
      <c r="F9" s="1">
        <f>(C9-'Calibration Data'!$L$29)/'Calibration Data'!$L$30</f>
        <v>2.1027708763895254</v>
      </c>
      <c r="G9" s="17">
        <f>'Calibration Data'!$L$19/ABS('Calibration Data'!$L$30)*SQRT(1/'Calibration Data'!$L$20+1+(F9-AVERAGE('Calibration Data'!$L$3:$L$9))^2/('Calibration Data'!$L$30^2*SUM('Calibration Data'!$J$3:$J$8)))</f>
        <v>0.12662810502640226</v>
      </c>
    </row>
    <row r="10" spans="1:7" x14ac:dyDescent="0.25">
      <c r="A10" t="s">
        <v>124</v>
      </c>
      <c r="B10" s="15" t="s">
        <v>114</v>
      </c>
      <c r="C10">
        <v>17.7572222222222</v>
      </c>
      <c r="D10">
        <v>0.343898203703704</v>
      </c>
      <c r="E10" s="1" t="s">
        <v>51</v>
      </c>
      <c r="F10" s="1">
        <f>(C10-'Calibration Data'!$L$29)/'Calibration Data'!$L$30</f>
        <v>2.0980342163812602</v>
      </c>
      <c r="G10" s="17">
        <f>'Calibration Data'!$L$19/ABS('Calibration Data'!$L$30)*SQRT(1/'Calibration Data'!$L$20+1+(F10-AVERAGE('Calibration Data'!$L$3:$L$9))^2/('Calibration Data'!$L$30^2*SUM('Calibration Data'!$J$3:$J$8)))</f>
        <v>0.12662815161047841</v>
      </c>
    </row>
    <row r="11" spans="1:7" x14ac:dyDescent="0.25">
      <c r="A11" t="s">
        <v>125</v>
      </c>
      <c r="B11" s="15" t="s">
        <v>114</v>
      </c>
      <c r="C11">
        <v>33.8188888888889</v>
      </c>
      <c r="D11">
        <v>0.475719037037037</v>
      </c>
      <c r="E11" s="1" t="s">
        <v>51</v>
      </c>
      <c r="F11" s="1">
        <f>(C11-'Calibration Data'!$L$29)/'Calibration Data'!$L$30</f>
        <v>4.000000570533409</v>
      </c>
      <c r="G11" s="17">
        <f>'Calibration Data'!$L$19/ABS('Calibration Data'!$L$30)*SQRT(1/'Calibration Data'!$L$20+1+(F11-AVERAGE('Calibration Data'!$L$3:$L$9))^2/('Calibration Data'!$L$30^2*SUM('Calibration Data'!$J$3:$J$8)))</f>
        <v>0.12660958713756168</v>
      </c>
    </row>
    <row r="12" spans="1:7" x14ac:dyDescent="0.25">
      <c r="A12" t="s">
        <v>126</v>
      </c>
      <c r="B12" s="15" t="s">
        <v>114</v>
      </c>
      <c r="C12">
        <v>35.018333333333302</v>
      </c>
      <c r="D12">
        <v>0.48325299999999999</v>
      </c>
      <c r="E12" s="1" t="s">
        <v>51</v>
      </c>
      <c r="F12" s="1">
        <f>(C12-'Calibration Data'!$L$29)/'Calibration Data'!$L$30</f>
        <v>4.1420345838368</v>
      </c>
      <c r="G12" s="17">
        <f>'Calibration Data'!$L$19/ABS('Calibration Data'!$L$30)*SQRT(1/'Calibration Data'!$L$20+1+(F12-AVERAGE('Calibration Data'!$L$3:$L$9))^2/('Calibration Data'!$L$30^2*SUM('Calibration Data'!$J$3:$J$8)))</f>
        <v>0.1266082121337416</v>
      </c>
    </row>
    <row r="13" spans="1:7" x14ac:dyDescent="0.25">
      <c r="A13" t="s">
        <v>127</v>
      </c>
      <c r="B13" s="15" t="s">
        <v>114</v>
      </c>
      <c r="C13">
        <v>34.573888888888902</v>
      </c>
      <c r="D13">
        <v>0.48057705555555602</v>
      </c>
      <c r="E13" s="1" t="s">
        <v>51</v>
      </c>
      <c r="F13" s="1">
        <f>(C13-'Calibration Data'!$L$29)/'Calibration Data'!$L$30</f>
        <v>4.0894050281894145</v>
      </c>
      <c r="G13" s="17">
        <f>'Calibration Data'!$L$19/ABS('Calibration Data'!$L$30)*SQRT(1/'Calibration Data'!$L$20+1+(F13-AVERAGE('Calibration Data'!$L$3:$L$9))^2/('Calibration Data'!$L$30^2*SUM('Calibration Data'!$J$3:$J$8)))</f>
        <v>0.12660872144641067</v>
      </c>
    </row>
    <row r="14" spans="1:7" x14ac:dyDescent="0.25">
      <c r="A14" t="s">
        <v>128</v>
      </c>
      <c r="B14" s="15" t="s">
        <v>114</v>
      </c>
      <c r="C14">
        <v>79.189444444444405</v>
      </c>
      <c r="D14">
        <v>0.72854288888888896</v>
      </c>
      <c r="E14" s="1" t="s">
        <v>51</v>
      </c>
      <c r="F14" s="1">
        <f>(C14-'Calibration Data'!$L$29)/'Calibration Data'!$L$30</f>
        <v>9.372622971852735</v>
      </c>
      <c r="G14" s="17">
        <f>'Calibration Data'!$L$19/ABS('Calibration Data'!$L$30)*SQRT(1/'Calibration Data'!$L$20+1+(F14-AVERAGE('Calibration Data'!$L$3:$L$9))^2/('Calibration Data'!$L$30^2*SUM('Calibration Data'!$J$3:$J$8)))</f>
        <v>0.12655867447905925</v>
      </c>
    </row>
    <row r="15" spans="1:7" x14ac:dyDescent="0.25">
      <c r="A15" t="s">
        <v>129</v>
      </c>
      <c r="B15" s="15" t="s">
        <v>114</v>
      </c>
      <c r="C15">
        <v>86.729444444444397</v>
      </c>
      <c r="D15">
        <v>0.76032812962963003</v>
      </c>
      <c r="E15" s="1" t="s">
        <v>51</v>
      </c>
      <c r="F15" s="1">
        <f>(C15-'Calibration Data'!$L$29)/'Calibration Data'!$L$30</f>
        <v>10.26548338341072</v>
      </c>
      <c r="G15" s="17">
        <f>'Calibration Data'!$L$19/ABS('Calibration Data'!$L$30)*SQRT(1/'Calibration Data'!$L$20+1+(F15-AVERAGE('Calibration Data'!$L$3:$L$9))^2/('Calibration Data'!$L$30^2*SUM('Calibration Data'!$J$3:$J$8)))</f>
        <v>0.12655043226121721</v>
      </c>
    </row>
    <row r="16" spans="1:7" x14ac:dyDescent="0.25">
      <c r="A16" t="s">
        <v>130</v>
      </c>
      <c r="B16" s="15" t="s">
        <v>114</v>
      </c>
      <c r="C16">
        <v>86.668888888888901</v>
      </c>
      <c r="D16">
        <v>0.76268622222222204</v>
      </c>
      <c r="E16" s="1" t="s">
        <v>51</v>
      </c>
      <c r="F16" s="1">
        <f>(C16-'Calibration Data'!$L$29)/'Calibration Data'!$L$30</f>
        <v>10.258312606453769</v>
      </c>
      <c r="G16" s="17">
        <f>'Calibration Data'!$L$19/ABS('Calibration Data'!$L$30)*SQRT(1/'Calibration Data'!$L$20+1+(F16-AVERAGE('Calibration Data'!$L$3:$L$9))^2/('Calibration Data'!$L$30^2*SUM('Calibration Data'!$J$3:$J$8)))</f>
        <v>0.12655049820792641</v>
      </c>
    </row>
    <row r="17" spans="1:7" x14ac:dyDescent="0.25">
      <c r="A17" t="s">
        <v>131</v>
      </c>
      <c r="B17" s="15" t="s">
        <v>114</v>
      </c>
      <c r="C17">
        <v>168.104444444444</v>
      </c>
      <c r="D17">
        <v>1.0590580000000001</v>
      </c>
      <c r="E17" s="1" t="s">
        <v>51</v>
      </c>
      <c r="F17" s="1">
        <f>(C17-'Calibration Data'!$L$29)/'Calibration Data'!$L$30</f>
        <v>19.901626087725134</v>
      </c>
      <c r="G17" s="17">
        <f>'Calibration Data'!$L$19/ABS('Calibration Data'!$L$30)*SQRT(1/'Calibration Data'!$L$20+1+(F17-AVERAGE('Calibration Data'!$L$3:$L$9))^2/('Calibration Data'!$L$30^2*SUM('Calibration Data'!$J$3:$J$8)))</f>
        <v>0.12646545158364617</v>
      </c>
    </row>
    <row r="18" spans="1:7" x14ac:dyDescent="0.25">
      <c r="A18" t="s">
        <v>132</v>
      </c>
      <c r="B18" s="15" t="s">
        <v>114</v>
      </c>
      <c r="C18">
        <v>165.715</v>
      </c>
      <c r="D18">
        <v>1.0550521666666699</v>
      </c>
      <c r="E18" s="1" t="s">
        <v>51</v>
      </c>
      <c r="F18" s="1">
        <f>(C18-'Calibration Data'!$L$29)/'Calibration Data'!$L$30</f>
        <v>19.618676439175903</v>
      </c>
      <c r="G18" s="17">
        <f>'Calibration Data'!$L$19/ABS('Calibration Data'!$L$30)*SQRT(1/'Calibration Data'!$L$20+1+(F18-AVERAGE('Calibration Data'!$L$3:$L$9))^2/('Calibration Data'!$L$30^2*SUM('Calibration Data'!$J$3:$J$8)))</f>
        <v>0.12646784319680027</v>
      </c>
    </row>
    <row r="19" spans="1:7" x14ac:dyDescent="0.25">
      <c r="A19" t="s">
        <v>133</v>
      </c>
      <c r="B19" s="15" t="s">
        <v>114</v>
      </c>
      <c r="C19">
        <v>166.04833333333301</v>
      </c>
      <c r="D19">
        <v>1.0516394444444399</v>
      </c>
      <c r="E19" s="1" t="s">
        <v>51</v>
      </c>
      <c r="F19" s="1">
        <f>(C19-'Calibration Data'!$L$29)/'Calibration Data'!$L$30</f>
        <v>19.658148605911407</v>
      </c>
      <c r="G19" s="17">
        <f>'Calibration Data'!$L$19/ABS('Calibration Data'!$L$30)*SQRT(1/'Calibration Data'!$L$20+1+(F19-AVERAGE('Calibration Data'!$L$3:$L$9))^2/('Calibration Data'!$L$30^2*SUM('Calibration Data'!$J$3:$J$8)))</f>
        <v>0.12646750918408076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L2" sqref="L2:L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6.97</v>
      </c>
      <c r="E2" s="1">
        <v>4.3999999999999997E-2</v>
      </c>
      <c r="F2" s="1">
        <v>1E-3</v>
      </c>
      <c r="G2" s="1">
        <v>100</v>
      </c>
      <c r="H2" s="1">
        <v>5</v>
      </c>
      <c r="I2" s="1">
        <f>'Count-&gt;Actual Activity'!F2</f>
        <v>0.14396460213820156</v>
      </c>
      <c r="J2" s="1">
        <f>'Count-&gt;Actual Activity'!G2</f>
        <v>0.12664751897549187</v>
      </c>
      <c r="K2" s="1">
        <v>10</v>
      </c>
      <c r="L2" s="1">
        <v>0.02</v>
      </c>
      <c r="M2" s="1"/>
      <c r="N2" s="1"/>
      <c r="O2" s="1"/>
      <c r="P2" s="1"/>
      <c r="Q2">
        <f>I2/K2</f>
        <v>1.4396460213820156E-2</v>
      </c>
      <c r="R2">
        <f>SQRT((L2/K2)^2+(J2/I2)^2)*Q2</f>
        <v>1.2664784627412442E-2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:U19" si="0">(S2-Q2*G2)/E2</f>
        <v>-32.719227758682173</v>
      </c>
      <c r="W2" t="e">
        <f t="shared" ref="W2:W19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6.99</v>
      </c>
      <c r="E3" s="1">
        <v>4.1000000000000002E-2</v>
      </c>
      <c r="F3" s="1">
        <v>1E-3</v>
      </c>
      <c r="G3" s="1">
        <v>100</v>
      </c>
      <c r="H3" s="1">
        <v>5</v>
      </c>
      <c r="I3" s="1">
        <f>'Count-&gt;Actual Activity'!F3</f>
        <v>0.1408726157439163</v>
      </c>
      <c r="J3" s="1">
        <f>'Count-&gt;Actual Activity'!G3</f>
        <v>0.12664754985740045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1.408726157439163E-2</v>
      </c>
      <c r="R3">
        <f t="shared" ref="R3:R19" si="3">SQRT((L3/K3)^2+(J3/I3)^2)*Q3</f>
        <v>1.2664786324789771E-2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si="0"/>
        <v>-34.3591745716869</v>
      </c>
      <c r="W3" t="e">
        <f t="shared" si="1"/>
        <v>#DIV/0!</v>
      </c>
    </row>
    <row r="4" spans="1:23" x14ac:dyDescent="0.25">
      <c r="A4" t="s">
        <v>118</v>
      </c>
      <c r="B4">
        <v>0</v>
      </c>
      <c r="C4">
        <v>0</v>
      </c>
      <c r="D4" s="1">
        <v>6.99</v>
      </c>
      <c r="E4" s="1">
        <v>4.7E-2</v>
      </c>
      <c r="F4" s="1">
        <v>1E-3</v>
      </c>
      <c r="G4" s="1">
        <v>100</v>
      </c>
      <c r="H4" s="1">
        <v>5</v>
      </c>
      <c r="I4" s="1">
        <f>'Count-&gt;Actual Activity'!F4</f>
        <v>0.14376724130452345</v>
      </c>
      <c r="J4" s="1">
        <f>'Count-&gt;Actual Activity'!G4</f>
        <v>0.12664752094665521</v>
      </c>
      <c r="K4" s="1">
        <v>10</v>
      </c>
      <c r="L4" s="1">
        <v>0.02</v>
      </c>
      <c r="M4" s="1"/>
      <c r="N4" s="1"/>
      <c r="O4" s="1"/>
      <c r="P4" s="1"/>
      <c r="Q4">
        <f t="shared" si="2"/>
        <v>1.4376724130452346E-2</v>
      </c>
      <c r="R4">
        <f t="shared" si="3"/>
        <v>1.2664784734851265E-2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0"/>
        <v>-30.588774745643288</v>
      </c>
      <c r="W4" t="e">
        <f t="shared" si="1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6.95</v>
      </c>
      <c r="E5" s="1">
        <v>3.3000000000000002E-2</v>
      </c>
      <c r="F5" s="1">
        <v>1E-3</v>
      </c>
      <c r="G5" s="1">
        <v>100</v>
      </c>
      <c r="H5" s="1">
        <v>5</v>
      </c>
      <c r="I5" s="1">
        <f>'Count-&gt;Actual Activity'!F5</f>
        <v>0.50026669387103628</v>
      </c>
      <c r="J5" s="1">
        <f>'Count-&gt;Actual Activity'!G5</f>
        <v>0.12664396532816513</v>
      </c>
      <c r="K5" s="1">
        <v>10</v>
      </c>
      <c r="L5" s="1">
        <v>0.02</v>
      </c>
      <c r="M5" s="1"/>
      <c r="N5" s="1"/>
      <c r="O5" s="1"/>
      <c r="P5" s="1"/>
      <c r="Q5">
        <f t="shared" si="2"/>
        <v>5.002666938710363E-2</v>
      </c>
      <c r="R5">
        <f t="shared" si="3"/>
        <v>1.2664791755532926E-2</v>
      </c>
      <c r="S5">
        <f>B5*Parameters!$B$6</f>
        <v>4.6944468354083231</v>
      </c>
      <c r="T5">
        <f>SQRT((C5/B5)^2+(Parameters!$C$6/Parameters!$B$6)^2)*'Bottle Results'!S5</f>
        <v>6.8217960029032382E-3</v>
      </c>
      <c r="U5">
        <f t="shared" si="0"/>
        <v>-9.3400031303648543</v>
      </c>
      <c r="W5">
        <f t="shared" si="1"/>
        <v>-6.565631992618598E-2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7.01</v>
      </c>
      <c r="E6" s="1">
        <v>4.7E-2</v>
      </c>
      <c r="F6" s="1">
        <v>1E-3</v>
      </c>
      <c r="G6" s="1">
        <v>100</v>
      </c>
      <c r="H6" s="1">
        <v>5</v>
      </c>
      <c r="I6" s="1">
        <f>'Count-&gt;Actual Activity'!F6</f>
        <v>0.5084242749963821</v>
      </c>
      <c r="J6" s="1">
        <f>'Count-&gt;Actual Activity'!G6</f>
        <v>0.12664388408305224</v>
      </c>
      <c r="K6" s="1">
        <v>10</v>
      </c>
      <c r="L6" s="1">
        <v>0.02</v>
      </c>
      <c r="M6" s="1"/>
      <c r="N6" s="1"/>
      <c r="O6" s="1"/>
      <c r="P6" s="1"/>
      <c r="Q6">
        <f t="shared" si="2"/>
        <v>5.0842427499638208E-2</v>
      </c>
      <c r="R6">
        <f t="shared" si="3"/>
        <v>1.2664796625534575E-2</v>
      </c>
      <c r="S6">
        <f>B6*Parameters!$B$6</f>
        <v>4.6944468354083231</v>
      </c>
      <c r="T6">
        <f>SQRT((C6/B6)^2+(Parameters!$C$6/Parameters!$B$6)^2)*'Bottle Results'!S6</f>
        <v>6.8217960029032382E-3</v>
      </c>
      <c r="U6">
        <f t="shared" si="0"/>
        <v>-8.2935300969254779</v>
      </c>
      <c r="W6">
        <f t="shared" si="1"/>
        <v>-8.3033406964037534E-2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6.96</v>
      </c>
      <c r="E7" s="1">
        <v>3.6999999999999998E-2</v>
      </c>
      <c r="F7" s="1">
        <v>1E-3</v>
      </c>
      <c r="G7" s="1">
        <v>100</v>
      </c>
      <c r="H7" s="1">
        <v>5</v>
      </c>
      <c r="I7" s="1">
        <f>'Count-&gt;Actual Activity'!F7</f>
        <v>0.53881784338275063</v>
      </c>
      <c r="J7" s="1">
        <f>'Count-&gt;Actual Activity'!G7</f>
        <v>0.12664358142523877</v>
      </c>
      <c r="K7" s="1">
        <v>10</v>
      </c>
      <c r="L7" s="1">
        <v>0.02</v>
      </c>
      <c r="M7" s="1"/>
      <c r="N7" s="1"/>
      <c r="O7" s="1"/>
      <c r="P7" s="1"/>
      <c r="Q7">
        <f t="shared" si="2"/>
        <v>5.3881784338275063E-2</v>
      </c>
      <c r="R7">
        <f t="shared" si="3"/>
        <v>1.2664816625156667E-2</v>
      </c>
      <c r="S7">
        <f>B7*Parameters!$B$6</f>
        <v>4.6944468354083231</v>
      </c>
      <c r="T7">
        <f>SQRT((C7/B7)^2+(Parameters!$C$6/Parameters!$B$6)^2)*'Bottle Results'!S7</f>
        <v>6.8217960029032382E-3</v>
      </c>
      <c r="U7">
        <f t="shared" si="0"/>
        <v>-18.749502659977924</v>
      </c>
      <c r="W7">
        <f t="shared" si="1"/>
        <v>-0.14777706995990347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6.99</v>
      </c>
      <c r="E8" s="1">
        <v>3.5000000000000003E-2</v>
      </c>
      <c r="F8" s="1">
        <v>1E-3</v>
      </c>
      <c r="G8" s="1">
        <v>100</v>
      </c>
      <c r="H8" s="1">
        <v>5</v>
      </c>
      <c r="I8" s="1">
        <f>'Count-&gt;Actual Activity'!F8</f>
        <v>2.0709957821674174</v>
      </c>
      <c r="J8" s="1">
        <f>'Count-&gt;Actual Activity'!G8</f>
        <v>0.12662841756147292</v>
      </c>
      <c r="K8" s="1">
        <v>10</v>
      </c>
      <c r="L8" s="1">
        <v>0.02</v>
      </c>
      <c r="M8" s="1"/>
      <c r="N8" s="1"/>
      <c r="O8" s="1"/>
      <c r="P8" s="1"/>
      <c r="Q8">
        <f t="shared" si="2"/>
        <v>0.20709957821674174</v>
      </c>
      <c r="R8">
        <f t="shared" si="3"/>
        <v>1.2669614133130402E-2</v>
      </c>
      <c r="S8">
        <f>B8*Parameters!$B$6</f>
        <v>23.506007175857501</v>
      </c>
      <c r="T8">
        <f>SQRT((C8/B8)^2+(Parameters!$C$6/Parameters!$B$6)^2)*'Bottle Results'!S8</f>
        <v>6.7715098344118985E-2</v>
      </c>
      <c r="U8">
        <f t="shared" si="0"/>
        <v>79.887124405237941</v>
      </c>
      <c r="W8">
        <f t="shared" si="1"/>
        <v>0.11895041694086983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7.01</v>
      </c>
      <c r="E9" s="1">
        <v>3.5000000000000003E-2</v>
      </c>
      <c r="F9" s="1">
        <v>1E-3</v>
      </c>
      <c r="G9" s="1">
        <v>100</v>
      </c>
      <c r="H9" s="1">
        <v>5</v>
      </c>
      <c r="I9" s="1">
        <f>'Count-&gt;Actual Activity'!F9</f>
        <v>2.1027708763895254</v>
      </c>
      <c r="J9" s="1">
        <f>'Count-&gt;Actual Activity'!G9</f>
        <v>0.12662810502640226</v>
      </c>
      <c r="K9" s="1">
        <v>10</v>
      </c>
      <c r="L9" s="1">
        <v>0.02</v>
      </c>
      <c r="M9" s="1"/>
      <c r="N9" s="1"/>
      <c r="O9" s="1"/>
      <c r="P9" s="1"/>
      <c r="Q9">
        <f t="shared" si="2"/>
        <v>0.21027708763895253</v>
      </c>
      <c r="R9">
        <f t="shared" si="3"/>
        <v>1.2669792249288039E-2</v>
      </c>
      <c r="S9">
        <f>B9*Parameters!$B$6</f>
        <v>23.506007175857501</v>
      </c>
      <c r="T9">
        <f>SQRT((C9/B9)^2+(Parameters!$C$6/Parameters!$B$6)^2)*'Bottle Results'!S9</f>
        <v>6.7715098344118985E-2</v>
      </c>
      <c r="U9">
        <f t="shared" si="0"/>
        <v>70.808526056064267</v>
      </c>
      <c r="W9">
        <f t="shared" si="1"/>
        <v>0.10543255574718173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6.95</v>
      </c>
      <c r="E10" s="1">
        <v>3.9E-2</v>
      </c>
      <c r="F10" s="1">
        <v>1E-3</v>
      </c>
      <c r="G10" s="1">
        <v>100</v>
      </c>
      <c r="H10" s="1">
        <v>5</v>
      </c>
      <c r="I10" s="1">
        <f>'Count-&gt;Actual Activity'!F10</f>
        <v>2.0980342163812602</v>
      </c>
      <c r="J10" s="1">
        <f>'Count-&gt;Actual Activity'!G10</f>
        <v>0.12662815161047841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0.20980342163812601</v>
      </c>
      <c r="R10">
        <f t="shared" si="3"/>
        <v>1.2669765495295773E-2</v>
      </c>
      <c r="S10">
        <f>B10*Parameters!$B$6</f>
        <v>23.506007175857501</v>
      </c>
      <c r="T10">
        <f>SQRT((C10/B10)^2+(Parameters!$C$6/Parameters!$B$6)^2)*'Bottle Results'!S10</f>
        <v>6.7715098344118985E-2</v>
      </c>
      <c r="U10">
        <f t="shared" si="0"/>
        <v>64.760641334484617</v>
      </c>
      <c r="W10">
        <f t="shared" si="1"/>
        <v>0.10744764064561993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6.95</v>
      </c>
      <c r="E11" s="1">
        <v>3.5999999999999997E-2</v>
      </c>
      <c r="F11" s="1">
        <v>1E-3</v>
      </c>
      <c r="G11" s="1">
        <v>100</v>
      </c>
      <c r="H11" s="1">
        <v>5</v>
      </c>
      <c r="I11" s="1">
        <f>'Count-&gt;Actual Activity'!F11</f>
        <v>4.000000570533409</v>
      </c>
      <c r="J11" s="1">
        <f>'Count-&gt;Actual Activity'!G11</f>
        <v>0.12660958713756168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0.40000005705334091</v>
      </c>
      <c r="R11">
        <f t="shared" si="3"/>
        <v>1.2686208091230765E-2</v>
      </c>
      <c r="S11">
        <f>B11*Parameters!$B$6</f>
        <v>46.944468354083234</v>
      </c>
      <c r="T11">
        <f>SQRT((C11/B11)^2+(Parameters!$C$6/Parameters!$B$6)^2)*'Bottle Results'!S11</f>
        <v>6.8217960029032368E-2</v>
      </c>
      <c r="U11">
        <f t="shared" si="0"/>
        <v>192.90174024303181</v>
      </c>
      <c r="W11">
        <f t="shared" si="1"/>
        <v>0.14792930652382422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6.96</v>
      </c>
      <c r="E12" s="1">
        <v>4.2000000000000003E-2</v>
      </c>
      <c r="F12" s="1">
        <v>1E-3</v>
      </c>
      <c r="G12" s="1">
        <v>100</v>
      </c>
      <c r="H12" s="1">
        <v>5</v>
      </c>
      <c r="I12" s="1">
        <f>'Count-&gt;Actual Activity'!F12</f>
        <v>4.1420345838368</v>
      </c>
      <c r="J12" s="1">
        <f>'Count-&gt;Actual Activity'!G12</f>
        <v>0.1266082121337416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0.41420345838368</v>
      </c>
      <c r="R12">
        <f t="shared" si="3"/>
        <v>1.2687893907846687E-2</v>
      </c>
      <c r="S12">
        <f>B12*Parameters!$B$6</f>
        <v>46.944468354083234</v>
      </c>
      <c r="T12">
        <f>SQRT((C12/B12)^2+(Parameters!$C$6/Parameters!$B$6)^2)*'Bottle Results'!S12</f>
        <v>6.8217960029032368E-2</v>
      </c>
      <c r="U12">
        <f t="shared" si="0"/>
        <v>131.52672656464841</v>
      </c>
      <c r="W12">
        <f t="shared" si="1"/>
        <v>0.11767355578614717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7.01</v>
      </c>
      <c r="E13" s="1">
        <v>3.3000000000000002E-2</v>
      </c>
      <c r="F13" s="1">
        <v>1E-3</v>
      </c>
      <c r="G13" s="1">
        <v>100</v>
      </c>
      <c r="H13" s="1">
        <v>5</v>
      </c>
      <c r="I13" s="1">
        <f>'Count-&gt;Actual Activity'!F13</f>
        <v>4.0894050281894145</v>
      </c>
      <c r="J13" s="1">
        <f>'Count-&gt;Actual Activity'!G13</f>
        <v>0.12660872144641067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0.40894050281894145</v>
      </c>
      <c r="R13">
        <f t="shared" si="3"/>
        <v>1.268726183233921E-2</v>
      </c>
      <c r="S13">
        <f>B13*Parameters!$B$6</f>
        <v>46.944468354083234</v>
      </c>
      <c r="T13">
        <f>SQRT((C13/B13)^2+(Parameters!$C$6/Parameters!$B$6)^2)*'Bottle Results'!S13</f>
        <v>6.8217960029032368E-2</v>
      </c>
      <c r="U13">
        <f t="shared" si="0"/>
        <v>183.34600218754815</v>
      </c>
      <c r="W13">
        <f t="shared" si="1"/>
        <v>0.12888457968153394</v>
      </c>
    </row>
    <row r="14" spans="1:23" x14ac:dyDescent="0.25">
      <c r="A14" t="s">
        <v>128</v>
      </c>
      <c r="B14" s="17">
        <v>0.17399999999999999</v>
      </c>
      <c r="C14" s="17">
        <v>1E-3</v>
      </c>
      <c r="D14" s="1">
        <v>6.99</v>
      </c>
      <c r="E14" s="1">
        <v>3.3000000000000002E-2</v>
      </c>
      <c r="F14" s="1">
        <v>1E-3</v>
      </c>
      <c r="G14" s="1">
        <v>100</v>
      </c>
      <c r="H14" s="1">
        <v>5</v>
      </c>
      <c r="I14" s="1">
        <f>'Count-&gt;Actual Activity'!F14</f>
        <v>9.372622971852735</v>
      </c>
      <c r="J14" s="1">
        <f>'Count-&gt;Actual Activity'!G14</f>
        <v>0.12655867447905925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0.93726229718527354</v>
      </c>
      <c r="R14">
        <f t="shared" si="3"/>
        <v>1.2793936974749598E-2</v>
      </c>
      <c r="S14">
        <f>B14*Parameters!$B$6</f>
        <v>117.53003587928751</v>
      </c>
      <c r="T14">
        <f>SQRT((C14/B14)^2+(Parameters!$C$6/Parameters!$B$6)^2)*'Bottle Results'!S14</f>
        <v>0.67588312473327705</v>
      </c>
      <c r="U14">
        <f t="shared" si="0"/>
        <v>721.32745941697453</v>
      </c>
      <c r="W14">
        <f t="shared" si="1"/>
        <v>0.20253381174160895</v>
      </c>
    </row>
    <row r="15" spans="1:23" x14ac:dyDescent="0.25">
      <c r="A15" t="s">
        <v>129</v>
      </c>
      <c r="B15" s="17">
        <v>0.17399999999999999</v>
      </c>
      <c r="C15" s="17">
        <v>1E-3</v>
      </c>
      <c r="D15" s="1">
        <v>7.02</v>
      </c>
      <c r="E15" s="1">
        <v>3.1E-2</v>
      </c>
      <c r="F15" s="1">
        <v>1E-3</v>
      </c>
      <c r="G15" s="1">
        <v>100</v>
      </c>
      <c r="H15" s="1">
        <v>5</v>
      </c>
      <c r="I15" s="1">
        <f>'Count-&gt;Actual Activity'!F15</f>
        <v>10.26548338341072</v>
      </c>
      <c r="J15" s="1">
        <f>'Count-&gt;Actual Activity'!G15</f>
        <v>0.12655043226121721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1.0265483383410721</v>
      </c>
      <c r="R15">
        <f t="shared" si="3"/>
        <v>1.2820504085987122E-2</v>
      </c>
      <c r="S15">
        <f>B15*Parameters!$B$6</f>
        <v>117.53003587928751</v>
      </c>
      <c r="T15">
        <f>SQRT((C15/B15)^2+(Parameters!$C$6/Parameters!$B$6)^2)*'Bottle Results'!S15</f>
        <v>0.67588312473327705</v>
      </c>
      <c r="U15">
        <f t="shared" si="0"/>
        <v>479.8452272638807</v>
      </c>
      <c r="W15">
        <f t="shared" si="1"/>
        <v>0.12656511107048662</v>
      </c>
    </row>
    <row r="16" spans="1:23" x14ac:dyDescent="0.25">
      <c r="A16" t="s">
        <v>130</v>
      </c>
      <c r="B16" s="17">
        <v>0.17399999999999999</v>
      </c>
      <c r="C16" s="17">
        <v>1E-3</v>
      </c>
      <c r="D16" s="1">
        <v>7.04</v>
      </c>
      <c r="E16" s="1">
        <v>4.4999999999999998E-2</v>
      </c>
      <c r="F16" s="1">
        <v>1E-3</v>
      </c>
      <c r="G16" s="1">
        <v>100</v>
      </c>
      <c r="H16" s="1">
        <v>5</v>
      </c>
      <c r="I16" s="1">
        <f>'Count-&gt;Actual Activity'!F16</f>
        <v>10.258312606453769</v>
      </c>
      <c r="J16" s="1">
        <f>'Count-&gt;Actual Activity'!G16</f>
        <v>0.12655049820792641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1.025831260645377</v>
      </c>
      <c r="R16">
        <f t="shared" si="3"/>
        <v>1.2820281005813134E-2</v>
      </c>
      <c r="S16">
        <f>B16*Parameters!$B$6</f>
        <v>117.53003587928751</v>
      </c>
      <c r="T16">
        <f>SQRT((C16/B16)^2+(Parameters!$C$6/Parameters!$B$6)^2)*'Bottle Results'!S16</f>
        <v>0.67588312473327705</v>
      </c>
      <c r="U16">
        <f t="shared" si="0"/>
        <v>332.15355143888479</v>
      </c>
      <c r="W16">
        <f t="shared" si="1"/>
        <v>0.12717523399806885</v>
      </c>
    </row>
    <row r="17" spans="1:23" x14ac:dyDescent="0.25">
      <c r="A17" t="s">
        <v>131</v>
      </c>
      <c r="B17" s="17">
        <v>0.34799999999999998</v>
      </c>
      <c r="C17" s="17">
        <v>1E-3</v>
      </c>
      <c r="D17" s="1">
        <v>6.97</v>
      </c>
      <c r="E17" s="1">
        <v>4.1000000000000002E-2</v>
      </c>
      <c r="F17" s="1">
        <v>1E-3</v>
      </c>
      <c r="G17" s="1">
        <v>100</v>
      </c>
      <c r="H17" s="1">
        <v>5</v>
      </c>
      <c r="I17" s="1">
        <f>'Count-&gt;Actual Activity'!F17</f>
        <v>19.901626087725134</v>
      </c>
      <c r="J17" s="1">
        <f>'Count-&gt;Actual Activity'!G17</f>
        <v>0.12646545158364617</v>
      </c>
      <c r="K17" s="1">
        <v>10</v>
      </c>
      <c r="L17" s="1">
        <v>0.02</v>
      </c>
      <c r="Q17">
        <f t="shared" si="2"/>
        <v>1.9901626087725135</v>
      </c>
      <c r="R17">
        <f t="shared" si="3"/>
        <v>1.3258133099346243E-2</v>
      </c>
      <c r="S17">
        <f>B17*Parameters!$B$6</f>
        <v>235.06007175857502</v>
      </c>
      <c r="T17">
        <f>SQRT((C17/B17)^2+(Parameters!$C$6/Parameters!$B$6)^2)*'Bottle Results'!S17</f>
        <v>0.67715098344118985</v>
      </c>
      <c r="U17">
        <f t="shared" si="0"/>
        <v>879.1173385688702</v>
      </c>
      <c r="W17">
        <f t="shared" si="1"/>
        <v>0.15333872150921266</v>
      </c>
    </row>
    <row r="18" spans="1:23" x14ac:dyDescent="0.25">
      <c r="A18" t="s">
        <v>132</v>
      </c>
      <c r="B18" s="17">
        <v>0.34799999999999998</v>
      </c>
      <c r="C18" s="17">
        <v>1E-3</v>
      </c>
      <c r="D18" s="1">
        <v>7.02</v>
      </c>
      <c r="E18" s="1">
        <v>3.4000000000000002E-2</v>
      </c>
      <c r="F18" s="1">
        <v>1E-3</v>
      </c>
      <c r="G18" s="1">
        <v>100</v>
      </c>
      <c r="H18" s="1">
        <v>5</v>
      </c>
      <c r="I18" s="1">
        <f>'Count-&gt;Actual Activity'!F18</f>
        <v>19.618676439175903</v>
      </c>
      <c r="J18" s="1">
        <f>'Count-&gt;Actual Activity'!G18</f>
        <v>0.12646784319680027</v>
      </c>
      <c r="K18" s="1">
        <v>10</v>
      </c>
      <c r="L18" s="1">
        <v>0.02</v>
      </c>
      <c r="Q18">
        <f t="shared" si="2"/>
        <v>1.9618676439175904</v>
      </c>
      <c r="R18">
        <f t="shared" si="3"/>
        <v>1.3241482252282319E-2</v>
      </c>
      <c r="S18">
        <f>B18*Parameters!$B$6</f>
        <v>235.06007175857502</v>
      </c>
      <c r="T18">
        <f>SQRT((C18/B18)^2+(Parameters!$C$6/Parameters!$B$6)^2)*'Bottle Results'!S18</f>
        <v>0.67715098344118985</v>
      </c>
      <c r="U18">
        <f t="shared" si="0"/>
        <v>1143.3325696122349</v>
      </c>
      <c r="W18">
        <f t="shared" si="1"/>
        <v>0.16537605504835337</v>
      </c>
    </row>
    <row r="19" spans="1:23" x14ac:dyDescent="0.25">
      <c r="A19" t="s">
        <v>133</v>
      </c>
      <c r="B19" s="17">
        <v>0.34799999999999998</v>
      </c>
      <c r="C19" s="17">
        <v>1E-3</v>
      </c>
      <c r="D19" s="1">
        <v>6.96</v>
      </c>
      <c r="E19" s="1">
        <v>3.7999999999999999E-2</v>
      </c>
      <c r="F19" s="1">
        <v>1E-3</v>
      </c>
      <c r="G19" s="1">
        <v>100</v>
      </c>
      <c r="H19" s="1">
        <v>5</v>
      </c>
      <c r="I19" s="1">
        <f>'Count-&gt;Actual Activity'!F19</f>
        <v>19.658148605911407</v>
      </c>
      <c r="J19" s="1">
        <f>'Count-&gt;Actual Activity'!G19</f>
        <v>0.12646750918408076</v>
      </c>
      <c r="K19" s="1">
        <v>10</v>
      </c>
      <c r="L19" s="1">
        <v>0.02</v>
      </c>
      <c r="Q19">
        <f t="shared" si="2"/>
        <v>1.9658148605911407</v>
      </c>
      <c r="R19">
        <f t="shared" si="3"/>
        <v>1.3243791793015299E-2</v>
      </c>
      <c r="S19">
        <f>B19*Parameters!$B$6</f>
        <v>235.06007175857502</v>
      </c>
      <c r="T19">
        <f>SQRT((C19/B19)^2+(Parameters!$C$6/Parameters!$B$6)^2)*'Bottle Results'!S19</f>
        <v>0.67715098344118985</v>
      </c>
      <c r="U19">
        <f t="shared" si="0"/>
        <v>1012.5943605121303</v>
      </c>
      <c r="W19">
        <f t="shared" si="1"/>
        <v>0.16369681763298979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3" sqref="B3:J7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1.4286815306221376E-2</v>
      </c>
      <c r="C2">
        <f>_xlfn.STDEV.S('Bottle Results'!Q2:Q4)</f>
        <v>1.7310010734271448E-4</v>
      </c>
      <c r="D2">
        <f>AVERAGE('Bottle Results'!U2:U4)</f>
        <v>-32.555725692004124</v>
      </c>
      <c r="E2">
        <f>_xlfn.STDEV.S('Bottle Results'!U2:U4)</f>
        <v>1.8905100915925892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6.9833333333333343</v>
      </c>
      <c r="J2">
        <f>_xlfn.STDEV.S('Bottle Results'!D2:D4)</f>
        <v>1.1547005383792781E-2</v>
      </c>
    </row>
    <row r="3" spans="1:10" x14ac:dyDescent="0.25">
      <c r="A3">
        <v>10</v>
      </c>
      <c r="B3">
        <f>AVERAGE('Bottle Results'!Q5:Q7)</f>
        <v>5.1583627075005634E-2</v>
      </c>
      <c r="C3">
        <f>_xlfn.STDEV.S('Bottle Results'!Q5:Q7)</f>
        <v>2.0316275321967899E-3</v>
      </c>
      <c r="D3">
        <f>AVERAGE('Bottle Results'!U5:U7)</f>
        <v>-12.127678629089418</v>
      </c>
      <c r="E3">
        <f>_xlfn.STDEV.S('Bottle Results'!U5:U7)</f>
        <v>5.7584886536719262</v>
      </c>
      <c r="F3">
        <f>AVERAGE('Bottle Results'!S5:S7)</f>
        <v>4.6944468354083231</v>
      </c>
      <c r="G3">
        <f>AVERAGE('Bottle Results'!W5:W7)</f>
        <v>-9.8822265616708996E-2</v>
      </c>
      <c r="H3">
        <f>_xlfn.STDEV.S('Bottle Results'!W5:W7)</f>
        <v>4.3277250833325877E-2</v>
      </c>
      <c r="I3">
        <f>AVERAGE('Bottle Results'!D5:D7)</f>
        <v>6.9733333333333336</v>
      </c>
      <c r="J3">
        <f>_xlfn.STDEV.S('Bottle Results'!D5:D7)</f>
        <v>3.2145502536643E-2</v>
      </c>
    </row>
    <row r="4" spans="1:10" x14ac:dyDescent="0.25">
      <c r="A4">
        <v>50</v>
      </c>
      <c r="B4">
        <f>AVERAGE('Bottle Results'!Q8:Q10)</f>
        <v>0.20906002916460675</v>
      </c>
      <c r="C4">
        <f>_xlfn.STDEV.S('Bottle Results'!Q8:Q10)</f>
        <v>1.7142391342293494E-3</v>
      </c>
      <c r="D4">
        <f>AVERAGE('Bottle Results'!U8:U10)</f>
        <v>71.818763931928927</v>
      </c>
      <c r="E4">
        <f>_xlfn.STDEV.S('Bottle Results'!U8:U10)</f>
        <v>7.6136757185225852</v>
      </c>
      <c r="F4">
        <f>AVERAGE('Bottle Results'!S8:S10)</f>
        <v>23.506007175857501</v>
      </c>
      <c r="G4">
        <f>AVERAGE('Bottle Results'!W8:W10)</f>
        <v>0.11061020444455716</v>
      </c>
      <c r="H4">
        <f>_xlfn.STDEV.S('Bottle Results'!W8:W10)</f>
        <v>7.2927704029206826E-3</v>
      </c>
      <c r="I4">
        <f>AVERAGE('Bottle Results'!D8:D10)</f>
        <v>6.9833333333333334</v>
      </c>
      <c r="J4">
        <f>_xlfn.STDEV.S('Bottle Results'!D8:D10)</f>
        <v>3.0550504633038766E-2</v>
      </c>
    </row>
    <row r="5" spans="1:10" x14ac:dyDescent="0.25">
      <c r="A5">
        <v>100</v>
      </c>
      <c r="B5">
        <f>AVERAGE('Bottle Results'!Q11:Q13)</f>
        <v>0.40771467275198742</v>
      </c>
      <c r="C5">
        <f>_xlfn.STDEV.S('Bottle Results'!Q11:Q13)</f>
        <v>7.180609086453316E-3</v>
      </c>
      <c r="D5">
        <f>AVERAGE('Bottle Results'!U11:U13)</f>
        <v>169.25815633174281</v>
      </c>
      <c r="E5">
        <f>_xlfn.STDEV.S('Bottle Results'!U11:U13)</f>
        <v>33.023834220879507</v>
      </c>
      <c r="F5">
        <f>AVERAGE('Bottle Results'!S11:S13)</f>
        <v>46.944468354083234</v>
      </c>
      <c r="G5">
        <f>AVERAGE('Bottle Results'!W11:W13)</f>
        <v>0.13149581399716845</v>
      </c>
      <c r="H5">
        <f>_xlfn.STDEV.S('Bottle Results'!W11:W13)</f>
        <v>1.5295964227974372E-2</v>
      </c>
      <c r="I5">
        <f>AVERAGE('Bottle Results'!D11:D13)</f>
        <v>6.9733333333333336</v>
      </c>
      <c r="J5">
        <f>_xlfn.STDEV.S('Bottle Results'!D3:D11)</f>
        <v>2.5385910352879595E-2</v>
      </c>
    </row>
    <row r="6" spans="1:10" x14ac:dyDescent="0.25">
      <c r="A6">
        <v>250</v>
      </c>
      <c r="B6">
        <f>AVERAGE('Bottle Results'!Q14:Q16)</f>
        <v>0.99654729872390746</v>
      </c>
      <c r="C6">
        <f>_xlfn.STDEV.S('Bottle Results'!Q14:Q16)</f>
        <v>5.1343569272911796E-2</v>
      </c>
      <c r="D6">
        <f>AVERAGE('Bottle Results'!U14:U16)</f>
        <v>511.10874603991334</v>
      </c>
      <c r="E6">
        <f>_xlfn.STDEV.S('Bottle Results'!U14:U16)</f>
        <v>196.4615442457611</v>
      </c>
      <c r="F6">
        <f>AVERAGE('Bottle Results'!S14:S16)</f>
        <v>117.5300358792875</v>
      </c>
      <c r="G6">
        <f>AVERAGE('Bottle Results'!W14:W16)</f>
        <v>0.15209138560338814</v>
      </c>
      <c r="H6">
        <f>_xlfn.STDEV.S('Bottle Results'!W14:W16)</f>
        <v>4.3685487619220711E-2</v>
      </c>
      <c r="I6">
        <f>AVERAGE('Bottle Results'!D14:D16)</f>
        <v>7.0166666666666666</v>
      </c>
      <c r="J6">
        <f>_xlfn.STDEV.S('Bottle Results'!D14:D16)</f>
        <v>2.5166114784235707E-2</v>
      </c>
    </row>
    <row r="7" spans="1:10" x14ac:dyDescent="0.25">
      <c r="A7">
        <v>500</v>
      </c>
      <c r="B7">
        <f>AVERAGE('Bottle Results'!Q17:Q19)</f>
        <v>1.9726150377604148</v>
      </c>
      <c r="C7">
        <f>_xlfn.STDEV.S('Bottle Results'!Q17:Q19)</f>
        <v>1.5324263968800307E-2</v>
      </c>
      <c r="D7">
        <f>AVERAGE('Bottle Results'!U17:U19)</f>
        <v>1011.6814228977451</v>
      </c>
      <c r="E7">
        <f>_xlfn.STDEV.S('Bottle Results'!U17:U19)</f>
        <v>132.10998134183799</v>
      </c>
      <c r="F7">
        <f>AVERAGE('Bottle Results'!S17:S19)</f>
        <v>235.06007175857499</v>
      </c>
      <c r="G7">
        <f>AVERAGE('Bottle Results'!W17:W19)</f>
        <v>0.16080386473018526</v>
      </c>
      <c r="H7">
        <f>_xlfn.STDEV.S('Bottle Results'!W17:W19)</f>
        <v>6.5192968989388964E-3</v>
      </c>
      <c r="I7">
        <f>AVERAGE('Bottle Results'!D17:D19)</f>
        <v>6.9833333333333334</v>
      </c>
      <c r="J7">
        <f>_xlfn.STDEV.S('Bottle Results'!D17:D19)</f>
        <v>3.2145502536643007E-2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2016-05-23T14:17:36Z</dcterms:modified>
</cp:coreProperties>
</file>