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ArtificialWater\"/>
    </mc:Choice>
  </mc:AlternateContent>
  <bookViews>
    <workbookView xWindow="0" yWindow="0" windowWidth="7470" windowHeight="12285" firstSheet="3" activeTab="5" xr2:uid="{00000000-000D-0000-FFFF-FFFF00000000}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K5" i="8"/>
  <c r="J5" i="8"/>
  <c r="I5" i="8"/>
  <c r="L4" i="8"/>
  <c r="K4" i="8"/>
  <c r="J4" i="8"/>
  <c r="I4" i="8"/>
  <c r="J3" i="5"/>
  <c r="J4" i="5"/>
  <c r="J5" i="5"/>
  <c r="J6" i="5"/>
  <c r="J7" i="5"/>
  <c r="J8" i="5"/>
  <c r="J9" i="5"/>
  <c r="J10" i="5"/>
  <c r="J11" i="5"/>
  <c r="J12" i="5"/>
  <c r="J13" i="5"/>
  <c r="J2" i="5"/>
  <c r="L3" i="8" l="1"/>
  <c r="K3" i="8"/>
  <c r="L2" i="8"/>
  <c r="K2" i="8"/>
  <c r="J2" i="8"/>
  <c r="G3" i="2" l="1"/>
  <c r="G4" i="2"/>
  <c r="G5" i="2"/>
  <c r="G6" i="2"/>
  <c r="G7" i="2"/>
  <c r="G8" i="2"/>
  <c r="G9" i="2"/>
  <c r="G10" i="2"/>
  <c r="G11" i="2"/>
  <c r="G12" i="2"/>
  <c r="G13" i="2"/>
  <c r="G2" i="2"/>
  <c r="D10" i="10"/>
  <c r="C10" i="10"/>
  <c r="E10" i="10" s="1"/>
  <c r="H9" i="10"/>
  <c r="F9" i="10"/>
  <c r="G9" i="10" s="1"/>
  <c r="D9" i="10"/>
  <c r="J9" i="10" s="1"/>
  <c r="C9" i="10"/>
  <c r="E9" i="10" s="1"/>
  <c r="E8" i="10"/>
  <c r="D8" i="10"/>
  <c r="J8" i="10" s="1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G2" i="10"/>
  <c r="E2" i="10"/>
  <c r="D2" i="10"/>
  <c r="H2" i="10" s="1"/>
  <c r="I2" i="10" s="1"/>
  <c r="G4" i="10" l="1"/>
  <c r="K4" i="10" s="1"/>
  <c r="G5" i="10"/>
  <c r="K5" i="10" s="1"/>
  <c r="K9" i="10"/>
  <c r="I9" i="10"/>
  <c r="G6" i="10"/>
  <c r="K6" i="10" s="1"/>
  <c r="H8" i="10"/>
  <c r="I8" i="10" s="1"/>
  <c r="J2" i="10"/>
  <c r="K2" i="10" s="1"/>
  <c r="G7" i="10"/>
  <c r="I7" i="10" s="1"/>
  <c r="K8" i="10"/>
  <c r="H5" i="10"/>
  <c r="G3" i="10"/>
  <c r="K3" i="10" s="1"/>
  <c r="H4" i="10"/>
  <c r="H3" i="10"/>
  <c r="I4" i="10" l="1"/>
  <c r="I5" i="10"/>
  <c r="I6" i="10"/>
  <c r="I3" i="10"/>
  <c r="K7" i="10"/>
  <c r="K11" i="10" s="1"/>
  <c r="J3" i="8"/>
  <c r="I3" i="8"/>
  <c r="I2" i="8"/>
  <c r="I11" i="10" l="1"/>
  <c r="O3" i="5"/>
  <c r="P3" i="5" s="1"/>
  <c r="O4" i="5"/>
  <c r="P4" i="5" s="1"/>
  <c r="O5" i="5"/>
  <c r="O6" i="5"/>
  <c r="P6" i="5" s="1"/>
  <c r="O7" i="5"/>
  <c r="P7" i="5" s="1"/>
  <c r="O8" i="5"/>
  <c r="O9" i="5"/>
  <c r="O10" i="5"/>
  <c r="P10" i="5" s="1"/>
  <c r="O11" i="5"/>
  <c r="O12" i="5"/>
  <c r="O13" i="5"/>
  <c r="P13" i="5" s="1"/>
  <c r="O2" i="5"/>
  <c r="P2" i="5" s="1"/>
  <c r="F3" i="2"/>
  <c r="I3" i="5" s="1"/>
  <c r="F4" i="2"/>
  <c r="I4" i="5" s="1"/>
  <c r="F5" i="2"/>
  <c r="I5" i="5" s="1"/>
  <c r="F6" i="2"/>
  <c r="I6" i="5" s="1"/>
  <c r="F7" i="2"/>
  <c r="I7" i="5" s="1"/>
  <c r="F8" i="2"/>
  <c r="I8" i="5" s="1"/>
  <c r="M4" i="8" s="1"/>
  <c r="F9" i="2"/>
  <c r="I9" i="5" s="1"/>
  <c r="F10" i="2"/>
  <c r="I10" i="5" s="1"/>
  <c r="F11" i="2"/>
  <c r="I11" i="5" s="1"/>
  <c r="M5" i="8" s="1"/>
  <c r="F12" i="2"/>
  <c r="I12" i="5" s="1"/>
  <c r="F13" i="2"/>
  <c r="I13" i="5" s="1"/>
  <c r="F2" i="2"/>
  <c r="I2" i="5" s="1"/>
  <c r="F4" i="8" l="1"/>
  <c r="P11" i="5"/>
  <c r="F5" i="8"/>
  <c r="P9" i="5"/>
  <c r="P8" i="5"/>
  <c r="P5" i="5"/>
  <c r="P12" i="5"/>
  <c r="M10" i="5"/>
  <c r="F3" i="8"/>
  <c r="F2" i="8"/>
  <c r="M3" i="5"/>
  <c r="Q3" i="5" s="1"/>
  <c r="M6" i="5"/>
  <c r="Q6" i="5" s="1"/>
  <c r="M13" i="5"/>
  <c r="S13" i="5" s="1"/>
  <c r="M4" i="5"/>
  <c r="Q4" i="5" s="1"/>
  <c r="M11" i="5"/>
  <c r="S11" i="5" l="1"/>
  <c r="M12" i="5"/>
  <c r="Q12" i="5" s="1"/>
  <c r="M8" i="5"/>
  <c r="M5" i="5"/>
  <c r="N5" i="5" s="1"/>
  <c r="M3" i="8"/>
  <c r="M9" i="5"/>
  <c r="Q9" i="5" s="1"/>
  <c r="M7" i="5"/>
  <c r="S7" i="5" s="1"/>
  <c r="S10" i="5"/>
  <c r="Q10" i="5"/>
  <c r="N10" i="5"/>
  <c r="N4" i="5"/>
  <c r="N8" i="5"/>
  <c r="N13" i="5"/>
  <c r="N6" i="5"/>
  <c r="N11" i="5"/>
  <c r="N3" i="5"/>
  <c r="S4" i="5"/>
  <c r="Q13" i="5"/>
  <c r="S3" i="5"/>
  <c r="S6" i="5"/>
  <c r="Q11" i="5"/>
  <c r="C5" i="8" l="1"/>
  <c r="B5" i="8"/>
  <c r="C4" i="8"/>
  <c r="B4" i="8"/>
  <c r="E5" i="8"/>
  <c r="D5" i="8"/>
  <c r="N12" i="5"/>
  <c r="S12" i="5"/>
  <c r="S8" i="5"/>
  <c r="Q8" i="5"/>
  <c r="Q7" i="5"/>
  <c r="N7" i="5"/>
  <c r="N9" i="5"/>
  <c r="S9" i="5"/>
  <c r="B3" i="8"/>
  <c r="C3" i="8"/>
  <c r="Q5" i="5"/>
  <c r="S5" i="5"/>
  <c r="H3" i="8" s="1"/>
  <c r="M2" i="5"/>
  <c r="N2" i="5" s="1"/>
  <c r="M2" i="8"/>
  <c r="H5" i="8" l="1"/>
  <c r="G5" i="8"/>
  <c r="D4" i="8"/>
  <c r="E4" i="8"/>
  <c r="H4" i="8"/>
  <c r="G4" i="8"/>
  <c r="D3" i="8"/>
  <c r="E3" i="8"/>
  <c r="G3" i="8"/>
  <c r="S2" i="5"/>
  <c r="Q2" i="5"/>
  <c r="B2" i="8"/>
  <c r="C2" i="8"/>
  <c r="G2" i="8" l="1"/>
  <c r="H2" i="8"/>
  <c r="D2" i="8"/>
  <c r="E2" i="8"/>
</calcChain>
</file>

<file path=xl/sharedStrings.xml><?xml version="1.0" encoding="utf-8"?>
<sst xmlns="http://schemas.openxmlformats.org/spreadsheetml/2006/main" count="275" uniqueCount="127">
  <si>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</si>
  <si>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</si>
  <si>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</si>
  <si>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</si>
  <si>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</si>
  <si>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</si>
  <si>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</si>
  <si>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</si>
  <si>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</si>
  <si>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</si>
  <si>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</si>
  <si>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</si>
  <si>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</si>
  <si>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</si>
  <si>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</si>
  <si>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</si>
  <si>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</si>
  <si>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</si>
  <si>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</si>
  <si>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</si>
  <si>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</si>
  <si>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</si>
  <si>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</si>
  <si>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</si>
  <si>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</si>
  <si>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</si>
  <si>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</si>
  <si>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</si>
  <si>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</si>
  <si>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</si>
  <si>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</si>
  <si>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</si>
  <si>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</si>
  <si>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</si>
  <si>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</si>
  <si>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</si>
  <si>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</si>
  <si>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</si>
  <si>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</si>
  <si>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</si>
  <si>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</si>
  <si>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</si>
  <si>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</si>
  <si>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</si>
  <si>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</si>
  <si>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</si>
  <si>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</si>
  <si>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</si>
  <si>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</si>
  <si>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</si>
  <si>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</si>
  <si>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</si>
  <si>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</si>
  <si>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</si>
  <si>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</si>
  <si>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</si>
  <si>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</si>
  <si>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</si>
  <si>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</si>
  <si>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</si>
  <si>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</si>
  <si>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</si>
  <si>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</si>
  <si>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</si>
  <si>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</si>
  <si>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</si>
  <si>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</si>
  <si>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</si>
  <si>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</si>
  <si>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</si>
  <si>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</si>
  <si>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</si>
  <si>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</si>
  <si>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</si>
  <si>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</si>
  <si>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</si>
  <si>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</si>
  <si>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</si>
  <si>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</si>
  <si>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</si>
  <si>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</si>
  <si>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</si>
  <si>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</si>
  <si>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</si>
  <si>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</si>
  <si>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</si>
  <si>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</si>
  <si>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</si>
  <si>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</si>
  <si>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</si>
  <si>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</si>
  <si>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</si>
  <si>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</si>
  <si>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</si>
  <si>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</si>
  <si>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</si>
  <si>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</si>
  <si>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</si>
  <si>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</si>
  <si>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</si>
  <si>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</si>
  <si>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</si>
  <si>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</si>
  <si>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</si>
  <si>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MinMass (g)</t>
  </si>
  <si>
    <t>sMinMass (g)</t>
  </si>
  <si>
    <t>Ncount</t>
  </si>
  <si>
    <t>7/11-7/14/2017</t>
  </si>
  <si>
    <t>Pyrite</t>
  </si>
  <si>
    <t>RaStock6</t>
  </si>
  <si>
    <t>RaPYRAGW_1A</t>
  </si>
  <si>
    <t>RaPYRAGW_1B</t>
  </si>
  <si>
    <t>RaPYRAGW_1C</t>
  </si>
  <si>
    <t>RaPYRABW_1A</t>
  </si>
  <si>
    <t>RaPYRABW_1B</t>
  </si>
  <si>
    <t>RaPYRABW_1C</t>
  </si>
  <si>
    <t>RaPYRASW_1A_2P</t>
  </si>
  <si>
    <t>RaPYRASW_1B_2P</t>
  </si>
  <si>
    <t>RaPYRASW_1C_2P</t>
  </si>
  <si>
    <t>RaPYRASW_1A</t>
  </si>
  <si>
    <t>RaPYRASW_1B</t>
  </si>
  <si>
    <t>RaPYRASW_1C</t>
  </si>
  <si>
    <t>RaPYRAGW</t>
  </si>
  <si>
    <t>RaPYRABW</t>
  </si>
  <si>
    <t>RaPYRASW_2P</t>
  </si>
  <si>
    <t>RaPYRASW</t>
  </si>
  <si>
    <t>2 Phase in scintillation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</si>
</sst>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5-474C-9BDA-0D59EB03B6D7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5-474C-9BDA-0D59EB03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1656"/>
        <c:axId val="189402048"/>
      </c:scatterChart>
      <c:valAx>
        <c:axId val="18940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02048"/>
        <c:crosses val="autoZero"/>
        <c:crossBetween val="midCat"/>
      </c:valAx>
      <c:valAx>
        <c:axId val="18940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0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9-4F82-A38F-CDFB95362FBC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9-4F82-A38F-CDFB95362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5384"/>
        <c:axId val="193317736"/>
      </c:scatterChart>
      <c:valAx>
        <c:axId val="19331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17736"/>
        <c:crosses val="autoZero"/>
        <c:crossBetween val="midCat"/>
      </c:valAx>
      <c:valAx>
        <c:axId val="193317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15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ropbox%20(Personal)/work/MIT%20Graduate%20Work/Research/Standard%20Chemical%20Info/Radium_Stock/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 t="s">
        <v>107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108</v>
      </c>
    </row>
    <row r="5" spans="1:5" x14ac:dyDescent="0.25">
      <c r="A5" t="s">
        <v>22</v>
      </c>
      <c r="B5" t="s">
        <v>109</v>
      </c>
    </row>
    <row r="6" spans="1:5" x14ac:dyDescent="0.25">
      <c r="A6" t="s">
        <v>6</v>
      </c>
      <c r="B6">
        <v>144.6489947726719</v>
      </c>
      <c r="C6">
        <v>0.15745067498955981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topLeftCell="A45" workbookViewId="0">
      <selection activeCell="G66" sqref="G66"/>
    </sheetView>
  </sheetViews>
  <sheetFormatPr defaultRowHeight="15" x14ac:dyDescent="0.25"/>
  <cols>
    <col min="1" max="1" width="14.85546875" bestFit="1" customWidth="1"/>
    <col min="2" max="2" width="20.140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42965.352083333331</v>
      </c>
      <c r="B2" t="s">
        <v>110</v>
      </c>
      <c r="C2">
        <v>2948.7</v>
      </c>
      <c r="D2">
        <v>1.1599999999999999</v>
      </c>
      <c r="E2">
        <v>0</v>
      </c>
      <c r="F2">
        <v>10.63</v>
      </c>
    </row>
    <row r="3" spans="1:6" x14ac:dyDescent="0.25">
      <c r="A3" s="16">
        <v>42965.352083333331</v>
      </c>
      <c r="B3" t="s">
        <v>111</v>
      </c>
      <c r="C3">
        <v>3014.4</v>
      </c>
      <c r="D3">
        <v>1.1499999999999999</v>
      </c>
      <c r="E3">
        <v>0</v>
      </c>
      <c r="F3">
        <v>21.25</v>
      </c>
    </row>
    <row r="4" spans="1:6" x14ac:dyDescent="0.25">
      <c r="A4" s="16">
        <v>42965.352083333331</v>
      </c>
      <c r="B4" t="s">
        <v>112</v>
      </c>
      <c r="C4">
        <v>2971.9</v>
      </c>
      <c r="D4">
        <v>1.1599999999999999</v>
      </c>
      <c r="E4">
        <v>0</v>
      </c>
      <c r="F4">
        <v>31.86</v>
      </c>
    </row>
    <row r="5" spans="1:6" x14ac:dyDescent="0.25">
      <c r="A5" s="16">
        <v>42965.352083333331</v>
      </c>
      <c r="B5" t="s">
        <v>113</v>
      </c>
      <c r="C5">
        <v>3138.2</v>
      </c>
      <c r="D5">
        <v>1.1299999999999999</v>
      </c>
      <c r="E5">
        <v>0</v>
      </c>
      <c r="F5">
        <v>42.5</v>
      </c>
    </row>
    <row r="6" spans="1:6" x14ac:dyDescent="0.25">
      <c r="A6" s="16">
        <v>42965.352083333331</v>
      </c>
      <c r="B6" t="s">
        <v>114</v>
      </c>
      <c r="C6">
        <v>3059.3</v>
      </c>
      <c r="D6">
        <v>1.1399999999999999</v>
      </c>
      <c r="E6">
        <v>0</v>
      </c>
      <c r="F6">
        <v>53.13</v>
      </c>
    </row>
    <row r="7" spans="1:6" x14ac:dyDescent="0.25">
      <c r="A7" s="16">
        <v>42965.352083333331</v>
      </c>
      <c r="B7" t="s">
        <v>115</v>
      </c>
      <c r="C7">
        <v>3171.3</v>
      </c>
      <c r="D7">
        <v>1.1200000000000001</v>
      </c>
      <c r="E7">
        <v>0</v>
      </c>
      <c r="F7">
        <v>63.77</v>
      </c>
    </row>
    <row r="8" spans="1:6" x14ac:dyDescent="0.25">
      <c r="A8" s="16">
        <v>42965.352083333331</v>
      </c>
      <c r="B8" t="s">
        <v>116</v>
      </c>
      <c r="C8">
        <v>1844.9</v>
      </c>
      <c r="D8">
        <v>1.47</v>
      </c>
      <c r="E8">
        <v>0</v>
      </c>
      <c r="F8">
        <v>74.39</v>
      </c>
    </row>
    <row r="9" spans="1:6" x14ac:dyDescent="0.25">
      <c r="A9" s="16">
        <v>42965.352083333331</v>
      </c>
      <c r="B9" t="s">
        <v>117</v>
      </c>
      <c r="C9">
        <v>1781.4</v>
      </c>
      <c r="D9">
        <v>1.5</v>
      </c>
      <c r="E9">
        <v>0</v>
      </c>
      <c r="F9">
        <v>84.99</v>
      </c>
    </row>
    <row r="10" spans="1:6" x14ac:dyDescent="0.25">
      <c r="A10" s="16">
        <v>42965.352083333331</v>
      </c>
      <c r="B10" t="s">
        <v>118</v>
      </c>
      <c r="C10">
        <v>1646.8</v>
      </c>
      <c r="D10">
        <v>1.56</v>
      </c>
      <c r="E10">
        <v>0</v>
      </c>
      <c r="F10">
        <v>95.63</v>
      </c>
    </row>
    <row r="11" spans="1:6" x14ac:dyDescent="0.25">
      <c r="A11" s="16">
        <v>42968.345833333333</v>
      </c>
      <c r="B11" t="s">
        <v>110</v>
      </c>
      <c r="C11">
        <v>2877</v>
      </c>
      <c r="D11">
        <v>1.18</v>
      </c>
      <c r="E11">
        <v>0</v>
      </c>
      <c r="F11">
        <v>10.62</v>
      </c>
    </row>
    <row r="12" spans="1:6" x14ac:dyDescent="0.25">
      <c r="A12" s="16">
        <v>42968.345833333333</v>
      </c>
      <c r="B12" t="s">
        <v>111</v>
      </c>
      <c r="C12">
        <v>2926.7</v>
      </c>
      <c r="D12">
        <v>1.17</v>
      </c>
      <c r="E12">
        <v>0</v>
      </c>
      <c r="F12">
        <v>21.35</v>
      </c>
    </row>
    <row r="13" spans="1:6" x14ac:dyDescent="0.25">
      <c r="A13" s="16">
        <v>42968.345833333333</v>
      </c>
      <c r="B13" t="s">
        <v>112</v>
      </c>
      <c r="C13">
        <v>2922.6</v>
      </c>
      <c r="D13">
        <v>1.17</v>
      </c>
      <c r="E13">
        <v>0</v>
      </c>
      <c r="F13">
        <v>31.97</v>
      </c>
    </row>
    <row r="14" spans="1:6" x14ac:dyDescent="0.25">
      <c r="A14" s="16">
        <v>42968.345833333333</v>
      </c>
      <c r="B14" t="s">
        <v>113</v>
      </c>
      <c r="C14">
        <v>3061.4</v>
      </c>
      <c r="D14">
        <v>1.1399999999999999</v>
      </c>
      <c r="E14">
        <v>0</v>
      </c>
      <c r="F14">
        <v>42.7</v>
      </c>
    </row>
    <row r="15" spans="1:6" x14ac:dyDescent="0.25">
      <c r="A15" s="16">
        <v>42968.345833333333</v>
      </c>
      <c r="B15" t="s">
        <v>114</v>
      </c>
      <c r="C15">
        <v>2968</v>
      </c>
      <c r="D15">
        <v>1.1599999999999999</v>
      </c>
      <c r="E15">
        <v>0</v>
      </c>
      <c r="F15">
        <v>53.32</v>
      </c>
    </row>
    <row r="16" spans="1:6" x14ac:dyDescent="0.25">
      <c r="A16" s="16">
        <v>42968.345833333333</v>
      </c>
      <c r="B16" t="s">
        <v>115</v>
      </c>
      <c r="C16">
        <v>3004.6</v>
      </c>
      <c r="D16">
        <v>1.1499999999999999</v>
      </c>
      <c r="E16">
        <v>0</v>
      </c>
      <c r="F16">
        <v>63.96</v>
      </c>
    </row>
    <row r="17" spans="1:6" x14ac:dyDescent="0.25">
      <c r="A17" s="16">
        <v>42968.345833333333</v>
      </c>
      <c r="B17" t="s">
        <v>116</v>
      </c>
      <c r="C17">
        <v>1841</v>
      </c>
      <c r="D17">
        <v>1.47</v>
      </c>
      <c r="E17">
        <v>0</v>
      </c>
      <c r="F17">
        <v>74.59</v>
      </c>
    </row>
    <row r="18" spans="1:6" x14ac:dyDescent="0.25">
      <c r="A18" s="16">
        <v>42968.345833333333</v>
      </c>
      <c r="B18" t="s">
        <v>117</v>
      </c>
      <c r="C18">
        <v>1757.6</v>
      </c>
      <c r="D18">
        <v>1.51</v>
      </c>
      <c r="E18">
        <v>0</v>
      </c>
      <c r="F18">
        <v>85.3</v>
      </c>
    </row>
    <row r="19" spans="1:6" x14ac:dyDescent="0.25">
      <c r="A19" s="16">
        <v>42968.345833333333</v>
      </c>
      <c r="B19" t="s">
        <v>118</v>
      </c>
      <c r="C19">
        <v>1608.3</v>
      </c>
      <c r="D19">
        <v>1.58</v>
      </c>
      <c r="E19">
        <v>0</v>
      </c>
      <c r="F19">
        <v>95.93</v>
      </c>
    </row>
    <row r="20" spans="1:6" x14ac:dyDescent="0.25">
      <c r="A20" s="16">
        <v>42968.563888888886</v>
      </c>
      <c r="B20" t="s">
        <v>110</v>
      </c>
      <c r="C20">
        <v>2878.4</v>
      </c>
      <c r="D20">
        <v>1.18</v>
      </c>
      <c r="E20">
        <v>0</v>
      </c>
      <c r="F20">
        <v>10.52</v>
      </c>
    </row>
    <row r="21" spans="1:6" x14ac:dyDescent="0.25">
      <c r="A21" s="16">
        <v>42968.563888888886</v>
      </c>
      <c r="B21" t="s">
        <v>111</v>
      </c>
      <c r="C21">
        <v>2911.1</v>
      </c>
      <c r="D21">
        <v>1.17</v>
      </c>
      <c r="E21">
        <v>0</v>
      </c>
      <c r="F21">
        <v>21.15</v>
      </c>
    </row>
    <row r="22" spans="1:6" x14ac:dyDescent="0.25">
      <c r="A22" s="16">
        <v>42968.563888888886</v>
      </c>
      <c r="B22" t="s">
        <v>112</v>
      </c>
      <c r="C22">
        <v>2884.5</v>
      </c>
      <c r="D22">
        <v>1.18</v>
      </c>
      <c r="E22">
        <v>0</v>
      </c>
      <c r="F22">
        <v>31.76</v>
      </c>
    </row>
    <row r="23" spans="1:6" x14ac:dyDescent="0.25">
      <c r="A23" s="16">
        <v>42968.563888888886</v>
      </c>
      <c r="B23" t="s">
        <v>113</v>
      </c>
      <c r="C23">
        <v>3068.7</v>
      </c>
      <c r="D23">
        <v>1.1399999999999999</v>
      </c>
      <c r="E23">
        <v>0</v>
      </c>
      <c r="F23">
        <v>42.41</v>
      </c>
    </row>
    <row r="24" spans="1:6" x14ac:dyDescent="0.25">
      <c r="A24" s="16">
        <v>42968.563888888886</v>
      </c>
      <c r="B24" t="s">
        <v>114</v>
      </c>
      <c r="C24">
        <v>2941.8</v>
      </c>
      <c r="D24">
        <v>1.17</v>
      </c>
      <c r="E24">
        <v>0</v>
      </c>
      <c r="F24">
        <v>53.03</v>
      </c>
    </row>
    <row r="25" spans="1:6" x14ac:dyDescent="0.25">
      <c r="A25" s="16">
        <v>42968.563888888886</v>
      </c>
      <c r="B25" t="s">
        <v>115</v>
      </c>
      <c r="C25">
        <v>3017.5</v>
      </c>
      <c r="D25">
        <v>1.1499999999999999</v>
      </c>
      <c r="E25">
        <v>0</v>
      </c>
      <c r="F25">
        <v>63.67</v>
      </c>
    </row>
    <row r="26" spans="1:6" x14ac:dyDescent="0.25">
      <c r="A26" s="16">
        <v>42968.563888888886</v>
      </c>
      <c r="B26" t="s">
        <v>116</v>
      </c>
      <c r="C26">
        <v>1805.9</v>
      </c>
      <c r="D26">
        <v>1.49</v>
      </c>
      <c r="E26">
        <v>0</v>
      </c>
      <c r="F26">
        <v>74.290000000000006</v>
      </c>
    </row>
    <row r="27" spans="1:6" x14ac:dyDescent="0.25">
      <c r="A27" s="16">
        <v>42968.563888888886</v>
      </c>
      <c r="B27" t="s">
        <v>117</v>
      </c>
      <c r="C27">
        <v>1735.5</v>
      </c>
      <c r="D27">
        <v>1.52</v>
      </c>
      <c r="E27">
        <v>0</v>
      </c>
      <c r="F27">
        <v>84.91</v>
      </c>
    </row>
    <row r="28" spans="1:6" x14ac:dyDescent="0.25">
      <c r="A28" s="16">
        <v>42968.563888888886</v>
      </c>
      <c r="B28" t="s">
        <v>118</v>
      </c>
      <c r="C28">
        <v>1615.6</v>
      </c>
      <c r="D28">
        <v>1.57</v>
      </c>
      <c r="E28">
        <v>0</v>
      </c>
      <c r="F28">
        <v>95.53</v>
      </c>
    </row>
    <row r="29" spans="1:6" x14ac:dyDescent="0.25">
      <c r="A29" s="16">
        <v>42971.362500000003</v>
      </c>
      <c r="B29" t="s">
        <v>110</v>
      </c>
      <c r="C29">
        <v>2859.5</v>
      </c>
      <c r="D29">
        <v>1.18</v>
      </c>
      <c r="E29">
        <v>0</v>
      </c>
      <c r="F29">
        <v>10.63</v>
      </c>
    </row>
    <row r="30" spans="1:6" x14ac:dyDescent="0.25">
      <c r="A30" s="16">
        <v>42971.362500000003</v>
      </c>
      <c r="B30" t="s">
        <v>111</v>
      </c>
      <c r="C30">
        <v>2904.1</v>
      </c>
      <c r="D30">
        <v>1.17</v>
      </c>
      <c r="E30">
        <v>0</v>
      </c>
      <c r="F30">
        <v>21.34</v>
      </c>
    </row>
    <row r="31" spans="1:6" x14ac:dyDescent="0.25">
      <c r="A31" s="16">
        <v>42971.362500000003</v>
      </c>
      <c r="B31" t="s">
        <v>112</v>
      </c>
      <c r="C31">
        <v>2818.5</v>
      </c>
      <c r="D31">
        <v>1.19</v>
      </c>
      <c r="E31">
        <v>0</v>
      </c>
      <c r="F31">
        <v>31.97</v>
      </c>
    </row>
    <row r="32" spans="1:6" x14ac:dyDescent="0.25">
      <c r="A32" s="16">
        <v>42971.362500000003</v>
      </c>
      <c r="B32" t="s">
        <v>113</v>
      </c>
      <c r="C32">
        <v>3077.6</v>
      </c>
      <c r="D32">
        <v>1.1399999999999999</v>
      </c>
      <c r="E32">
        <v>0</v>
      </c>
      <c r="F32">
        <v>42.7</v>
      </c>
    </row>
    <row r="33" spans="1:6" x14ac:dyDescent="0.25">
      <c r="A33" s="16">
        <v>42971.362500000003</v>
      </c>
      <c r="B33" t="s">
        <v>114</v>
      </c>
      <c r="C33">
        <v>2915.7</v>
      </c>
      <c r="D33">
        <v>1.17</v>
      </c>
      <c r="E33">
        <v>0</v>
      </c>
      <c r="F33">
        <v>53.32</v>
      </c>
    </row>
    <row r="34" spans="1:6" x14ac:dyDescent="0.25">
      <c r="A34" s="16">
        <v>42971.362500000003</v>
      </c>
      <c r="B34" t="s">
        <v>115</v>
      </c>
      <c r="C34">
        <v>2979.7</v>
      </c>
      <c r="D34">
        <v>1.1599999999999999</v>
      </c>
      <c r="E34">
        <v>0</v>
      </c>
      <c r="F34">
        <v>63.95</v>
      </c>
    </row>
    <row r="35" spans="1:6" x14ac:dyDescent="0.25">
      <c r="A35" s="16">
        <v>42971.362500000003</v>
      </c>
      <c r="B35" t="s">
        <v>116</v>
      </c>
      <c r="C35">
        <v>1790.3</v>
      </c>
      <c r="D35">
        <v>1.49</v>
      </c>
      <c r="E35">
        <v>0</v>
      </c>
      <c r="F35">
        <v>74.58</v>
      </c>
    </row>
    <row r="36" spans="1:6" x14ac:dyDescent="0.25">
      <c r="A36" s="16">
        <v>42971.362500000003</v>
      </c>
      <c r="B36" t="s">
        <v>117</v>
      </c>
      <c r="C36">
        <v>1718.4</v>
      </c>
      <c r="D36">
        <v>1.53</v>
      </c>
      <c r="E36">
        <v>0</v>
      </c>
      <c r="F36">
        <v>85.21</v>
      </c>
    </row>
    <row r="37" spans="1:6" x14ac:dyDescent="0.25">
      <c r="A37" s="16">
        <v>42971.362500000003</v>
      </c>
      <c r="B37" t="s">
        <v>118</v>
      </c>
      <c r="C37">
        <v>1569.8</v>
      </c>
      <c r="D37">
        <v>1.58</v>
      </c>
      <c r="E37">
        <v>0</v>
      </c>
      <c r="F37">
        <v>95.82</v>
      </c>
    </row>
    <row r="38" spans="1:6" x14ac:dyDescent="0.25">
      <c r="A38" s="16">
        <v>42975.640277777777</v>
      </c>
      <c r="B38" t="s">
        <v>110</v>
      </c>
      <c r="C38">
        <v>2883.6</v>
      </c>
      <c r="D38">
        <v>1.18</v>
      </c>
      <c r="E38">
        <v>0</v>
      </c>
      <c r="F38">
        <v>10.61</v>
      </c>
    </row>
    <row r="39" spans="1:6" x14ac:dyDescent="0.25">
      <c r="A39" s="16">
        <v>42975.640277777777</v>
      </c>
      <c r="B39" t="s">
        <v>111</v>
      </c>
      <c r="C39">
        <v>2870.8</v>
      </c>
      <c r="D39">
        <v>1.18</v>
      </c>
      <c r="E39">
        <v>0</v>
      </c>
      <c r="F39">
        <v>21.24</v>
      </c>
    </row>
    <row r="40" spans="1:6" x14ac:dyDescent="0.25">
      <c r="A40" s="16">
        <v>42975.640277777777</v>
      </c>
      <c r="B40" t="s">
        <v>112</v>
      </c>
      <c r="C40">
        <v>2826.6</v>
      </c>
      <c r="D40">
        <v>1.19</v>
      </c>
      <c r="E40">
        <v>0</v>
      </c>
      <c r="F40">
        <v>31.86</v>
      </c>
    </row>
    <row r="41" spans="1:6" x14ac:dyDescent="0.25">
      <c r="A41" s="16">
        <v>42975.640277777777</v>
      </c>
      <c r="B41" t="s">
        <v>113</v>
      </c>
      <c r="C41">
        <v>3036.5</v>
      </c>
      <c r="D41">
        <v>1.1499999999999999</v>
      </c>
      <c r="E41">
        <v>0</v>
      </c>
      <c r="F41">
        <v>42.5</v>
      </c>
    </row>
    <row r="42" spans="1:6" x14ac:dyDescent="0.25">
      <c r="A42" s="16">
        <v>42975.640277777777</v>
      </c>
      <c r="B42" t="s">
        <v>114</v>
      </c>
      <c r="C42">
        <v>2924</v>
      </c>
      <c r="D42">
        <v>1.17</v>
      </c>
      <c r="E42">
        <v>0</v>
      </c>
      <c r="F42">
        <v>53.13</v>
      </c>
    </row>
    <row r="43" spans="1:6" x14ac:dyDescent="0.25">
      <c r="A43" s="16">
        <v>42975.640277777777</v>
      </c>
      <c r="B43" t="s">
        <v>115</v>
      </c>
      <c r="C43">
        <v>2918</v>
      </c>
      <c r="D43">
        <v>1.17</v>
      </c>
      <c r="E43">
        <v>0</v>
      </c>
      <c r="F43">
        <v>63.75</v>
      </c>
    </row>
    <row r="44" spans="1:6" x14ac:dyDescent="0.25">
      <c r="A44" s="16">
        <v>42975.640277777777</v>
      </c>
      <c r="B44" t="s">
        <v>116</v>
      </c>
      <c r="C44">
        <v>1776.7</v>
      </c>
      <c r="D44">
        <v>1.5</v>
      </c>
      <c r="E44">
        <v>0</v>
      </c>
      <c r="F44">
        <v>74.38</v>
      </c>
    </row>
    <row r="45" spans="1:6" x14ac:dyDescent="0.25">
      <c r="A45" s="16">
        <v>42975.640277777777</v>
      </c>
      <c r="B45" t="s">
        <v>117</v>
      </c>
      <c r="C45">
        <v>1710.9</v>
      </c>
      <c r="D45">
        <v>1.53</v>
      </c>
      <c r="E45">
        <v>0</v>
      </c>
      <c r="F45">
        <v>84.99</v>
      </c>
    </row>
    <row r="46" spans="1:6" x14ac:dyDescent="0.25">
      <c r="A46" s="16">
        <v>42975.640277777777</v>
      </c>
      <c r="B46" t="s">
        <v>118</v>
      </c>
      <c r="C46">
        <v>1583.9</v>
      </c>
      <c r="D46">
        <v>1.59</v>
      </c>
      <c r="E46">
        <v>0</v>
      </c>
      <c r="F46">
        <v>95.63</v>
      </c>
    </row>
    <row r="47" spans="1:6" x14ac:dyDescent="0.25">
      <c r="A47" s="16">
        <v>42976.407638888886</v>
      </c>
      <c r="B47" t="s">
        <v>110</v>
      </c>
      <c r="C47">
        <v>2884.7</v>
      </c>
      <c r="D47">
        <v>1.18</v>
      </c>
      <c r="E47">
        <v>0</v>
      </c>
      <c r="F47">
        <v>10.62</v>
      </c>
    </row>
    <row r="48" spans="1:6" x14ac:dyDescent="0.25">
      <c r="A48" s="16">
        <v>42976.407638888886</v>
      </c>
      <c r="B48" t="s">
        <v>111</v>
      </c>
      <c r="C48">
        <v>2868.1</v>
      </c>
      <c r="D48">
        <v>1.18</v>
      </c>
      <c r="E48">
        <v>0</v>
      </c>
      <c r="F48">
        <v>21.25</v>
      </c>
    </row>
    <row r="49" spans="1:6" x14ac:dyDescent="0.25">
      <c r="A49" s="16">
        <v>42976.407638888886</v>
      </c>
      <c r="B49" t="s">
        <v>112</v>
      </c>
      <c r="C49">
        <v>2829.3</v>
      </c>
      <c r="D49">
        <v>1.19</v>
      </c>
      <c r="E49">
        <v>0</v>
      </c>
      <c r="F49">
        <v>31.96</v>
      </c>
    </row>
    <row r="50" spans="1:6" x14ac:dyDescent="0.25">
      <c r="A50" s="16">
        <v>42976.407638888886</v>
      </c>
      <c r="B50" t="s">
        <v>113</v>
      </c>
      <c r="C50">
        <v>3085.3</v>
      </c>
      <c r="D50">
        <v>1.1399999999999999</v>
      </c>
      <c r="E50">
        <v>0</v>
      </c>
      <c r="F50">
        <v>42.58</v>
      </c>
    </row>
    <row r="51" spans="1:6" x14ac:dyDescent="0.25">
      <c r="A51" s="16">
        <v>42976.407638888886</v>
      </c>
      <c r="B51" t="s">
        <v>114</v>
      </c>
      <c r="C51">
        <v>2899.8</v>
      </c>
      <c r="D51">
        <v>1.17</v>
      </c>
      <c r="E51">
        <v>0</v>
      </c>
      <c r="F51">
        <v>53.21</v>
      </c>
    </row>
    <row r="52" spans="1:6" x14ac:dyDescent="0.25">
      <c r="A52" s="16">
        <v>42976.407638888886</v>
      </c>
      <c r="B52" t="s">
        <v>115</v>
      </c>
      <c r="C52">
        <v>2970.3</v>
      </c>
      <c r="D52">
        <v>1.1599999999999999</v>
      </c>
      <c r="E52">
        <v>0</v>
      </c>
      <c r="F52">
        <v>63.85</v>
      </c>
    </row>
    <row r="53" spans="1:6" x14ac:dyDescent="0.25">
      <c r="A53" s="16">
        <v>42976.407638888886</v>
      </c>
      <c r="B53" t="s">
        <v>116</v>
      </c>
      <c r="C53">
        <v>1800.8</v>
      </c>
      <c r="D53">
        <v>1.49</v>
      </c>
      <c r="E53">
        <v>0</v>
      </c>
      <c r="F53">
        <v>74.48</v>
      </c>
    </row>
    <row r="54" spans="1:6" x14ac:dyDescent="0.25">
      <c r="A54" s="16">
        <v>42976.407638888886</v>
      </c>
      <c r="B54" t="s">
        <v>117</v>
      </c>
      <c r="C54">
        <v>1730.6</v>
      </c>
      <c r="D54">
        <v>1.52</v>
      </c>
      <c r="E54">
        <v>0</v>
      </c>
      <c r="F54">
        <v>85.09</v>
      </c>
    </row>
    <row r="55" spans="1:6" x14ac:dyDescent="0.25">
      <c r="A55" s="16">
        <v>42976.407638888886</v>
      </c>
      <c r="B55" t="s">
        <v>118</v>
      </c>
      <c r="C55">
        <v>1599.3</v>
      </c>
      <c r="D55">
        <v>1.58</v>
      </c>
      <c r="E55">
        <v>0</v>
      </c>
      <c r="F55">
        <v>95.72</v>
      </c>
    </row>
    <row r="56" spans="1:6" x14ac:dyDescent="0.25">
      <c r="A56" s="16">
        <v>42976.673611111109</v>
      </c>
      <c r="B56" t="s">
        <v>110</v>
      </c>
      <c r="C56">
        <v>2862.4</v>
      </c>
      <c r="D56">
        <v>1.18</v>
      </c>
      <c r="E56">
        <v>0</v>
      </c>
      <c r="F56">
        <v>10.54</v>
      </c>
    </row>
    <row r="57" spans="1:6" x14ac:dyDescent="0.25">
      <c r="A57" s="16">
        <v>42976.673611111109</v>
      </c>
      <c r="B57" t="s">
        <v>111</v>
      </c>
      <c r="C57">
        <v>2894.9</v>
      </c>
      <c r="D57">
        <v>1.18</v>
      </c>
      <c r="E57">
        <v>0</v>
      </c>
      <c r="F57">
        <v>21.15</v>
      </c>
    </row>
    <row r="58" spans="1:6" x14ac:dyDescent="0.25">
      <c r="A58" s="16">
        <v>42976.673611111109</v>
      </c>
      <c r="B58" t="s">
        <v>112</v>
      </c>
      <c r="C58">
        <v>2848.2</v>
      </c>
      <c r="D58">
        <v>1.19</v>
      </c>
      <c r="E58">
        <v>0</v>
      </c>
      <c r="F58">
        <v>31.88</v>
      </c>
    </row>
    <row r="59" spans="1:6" x14ac:dyDescent="0.25">
      <c r="A59" s="16">
        <v>42976.673611111109</v>
      </c>
      <c r="B59" t="s">
        <v>113</v>
      </c>
      <c r="C59">
        <v>3077.3</v>
      </c>
      <c r="D59">
        <v>1.1399999999999999</v>
      </c>
      <c r="E59">
        <v>0</v>
      </c>
      <c r="F59">
        <v>42.5</v>
      </c>
    </row>
    <row r="60" spans="1:6" x14ac:dyDescent="0.25">
      <c r="A60" s="16">
        <v>42976.673611111109</v>
      </c>
      <c r="B60" t="s">
        <v>114</v>
      </c>
      <c r="C60">
        <v>2924.4</v>
      </c>
      <c r="D60">
        <v>1.17</v>
      </c>
      <c r="E60">
        <v>0</v>
      </c>
      <c r="F60">
        <v>53.15</v>
      </c>
    </row>
    <row r="61" spans="1:6" x14ac:dyDescent="0.25">
      <c r="A61" s="16">
        <v>42976.673611111109</v>
      </c>
      <c r="B61" t="s">
        <v>115</v>
      </c>
      <c r="C61">
        <v>2968.9</v>
      </c>
      <c r="D61">
        <v>1.1599999999999999</v>
      </c>
      <c r="E61">
        <v>0</v>
      </c>
      <c r="F61">
        <v>63.76</v>
      </c>
    </row>
    <row r="62" spans="1:6" x14ac:dyDescent="0.25">
      <c r="A62" s="16">
        <v>42976.673611111109</v>
      </c>
      <c r="B62" t="s">
        <v>116</v>
      </c>
      <c r="C62">
        <v>1795.3</v>
      </c>
      <c r="D62">
        <v>1.49</v>
      </c>
      <c r="E62">
        <v>0</v>
      </c>
      <c r="F62">
        <v>74.400000000000006</v>
      </c>
    </row>
    <row r="63" spans="1:6" x14ac:dyDescent="0.25">
      <c r="A63" s="16">
        <v>42976.673611111109</v>
      </c>
      <c r="B63" t="s">
        <v>117</v>
      </c>
      <c r="C63">
        <v>1717.2</v>
      </c>
      <c r="D63">
        <v>1.53</v>
      </c>
      <c r="E63">
        <v>0</v>
      </c>
      <c r="F63">
        <v>85.01</v>
      </c>
    </row>
    <row r="64" spans="1:6" x14ac:dyDescent="0.25">
      <c r="A64" s="16">
        <v>42976.673611111109</v>
      </c>
      <c r="B64" t="s">
        <v>118</v>
      </c>
      <c r="C64">
        <v>1585.4</v>
      </c>
      <c r="D64">
        <v>1.59</v>
      </c>
      <c r="E64">
        <v>0</v>
      </c>
      <c r="F64">
        <v>95.64</v>
      </c>
    </row>
    <row r="65" spans="1:6" x14ac:dyDescent="0.25">
      <c r="A65" s="16">
        <v>42993.404166666667</v>
      </c>
      <c r="B65" t="s">
        <v>119</v>
      </c>
      <c r="C65">
        <v>463.2</v>
      </c>
      <c r="D65">
        <v>2.94</v>
      </c>
      <c r="E65">
        <v>2.04</v>
      </c>
      <c r="F65">
        <v>53.52</v>
      </c>
    </row>
    <row r="66" spans="1:6" x14ac:dyDescent="0.25">
      <c r="A66" s="16">
        <v>42993.404166666667</v>
      </c>
      <c r="B66" t="s">
        <v>120</v>
      </c>
      <c r="C66">
        <v>466.1</v>
      </c>
      <c r="D66">
        <v>2.93</v>
      </c>
      <c r="E66">
        <v>1.96</v>
      </c>
      <c r="F66">
        <v>64.39</v>
      </c>
    </row>
    <row r="67" spans="1:6" x14ac:dyDescent="0.25">
      <c r="A67" s="16">
        <v>42993.404166666667</v>
      </c>
      <c r="B67" t="s">
        <v>121</v>
      </c>
      <c r="C67">
        <v>409</v>
      </c>
      <c r="D67">
        <v>3.13</v>
      </c>
      <c r="E67">
        <v>2.11</v>
      </c>
      <c r="F67">
        <v>75.25</v>
      </c>
    </row>
    <row r="68" spans="1:6" x14ac:dyDescent="0.25">
      <c r="A68" s="16">
        <v>42993.554166666669</v>
      </c>
      <c r="B68" t="s">
        <v>119</v>
      </c>
      <c r="C68">
        <v>447</v>
      </c>
      <c r="D68">
        <v>2.99</v>
      </c>
      <c r="E68">
        <v>1.23</v>
      </c>
      <c r="F68">
        <v>53.48</v>
      </c>
    </row>
    <row r="69" spans="1:6" x14ac:dyDescent="0.25">
      <c r="A69" s="16">
        <v>42993.554166666669</v>
      </c>
      <c r="B69" t="s">
        <v>120</v>
      </c>
      <c r="C69">
        <v>448.1</v>
      </c>
      <c r="D69">
        <v>2.99</v>
      </c>
      <c r="E69">
        <v>1.1910000000000001</v>
      </c>
      <c r="F69">
        <v>64.209999999999994</v>
      </c>
    </row>
    <row r="70" spans="1:6" x14ac:dyDescent="0.25">
      <c r="A70" s="16">
        <v>42993.554166666669</v>
      </c>
      <c r="B70" t="s">
        <v>121</v>
      </c>
      <c r="C70">
        <v>422.1</v>
      </c>
      <c r="D70">
        <v>3.08</v>
      </c>
      <c r="E70">
        <v>1.19</v>
      </c>
      <c r="F70">
        <v>74.959999999999994</v>
      </c>
    </row>
    <row r="71" spans="1:6" x14ac:dyDescent="0.25">
      <c r="A71" s="16">
        <v>42993.65625</v>
      </c>
      <c r="B71" t="s">
        <v>119</v>
      </c>
      <c r="C71">
        <v>446.7</v>
      </c>
      <c r="D71">
        <v>2.99</v>
      </c>
      <c r="E71">
        <v>0.7</v>
      </c>
      <c r="F71">
        <v>53.43</v>
      </c>
    </row>
    <row r="72" spans="1:6" x14ac:dyDescent="0.25">
      <c r="A72" s="16">
        <v>42993.65625</v>
      </c>
      <c r="B72" t="s">
        <v>120</v>
      </c>
      <c r="C72">
        <v>438.4</v>
      </c>
      <c r="D72">
        <v>3.02</v>
      </c>
      <c r="E72">
        <v>0.71</v>
      </c>
      <c r="F72">
        <v>64.14</v>
      </c>
    </row>
    <row r="73" spans="1:6" x14ac:dyDescent="0.25">
      <c r="A73" s="16">
        <v>42993.65625</v>
      </c>
      <c r="B73" t="s">
        <v>121</v>
      </c>
      <c r="C73">
        <v>428</v>
      </c>
      <c r="D73">
        <v>3.06</v>
      </c>
      <c r="E73">
        <v>0.68</v>
      </c>
      <c r="F73">
        <v>74.95</v>
      </c>
    </row>
    <row r="74" spans="1:6" x14ac:dyDescent="0.25">
      <c r="A74" s="16">
        <v>42996.414583333331</v>
      </c>
      <c r="B74" t="s">
        <v>119</v>
      </c>
      <c r="C74">
        <v>442.6</v>
      </c>
      <c r="D74">
        <v>3.01</v>
      </c>
      <c r="E74">
        <v>7.0000000000000007E-2</v>
      </c>
      <c r="F74">
        <v>10.63</v>
      </c>
    </row>
    <row r="75" spans="1:6" x14ac:dyDescent="0.25">
      <c r="A75" s="16">
        <v>42996.414583333331</v>
      </c>
      <c r="B75" t="s">
        <v>120</v>
      </c>
      <c r="C75">
        <v>426.9</v>
      </c>
      <c r="D75">
        <v>3.06</v>
      </c>
      <c r="E75">
        <v>0.08</v>
      </c>
      <c r="F75">
        <v>21.28</v>
      </c>
    </row>
    <row r="76" spans="1:6" x14ac:dyDescent="0.25">
      <c r="A76" s="16">
        <v>42996.414583333331</v>
      </c>
      <c r="B76" t="s">
        <v>121</v>
      </c>
      <c r="C76">
        <v>431</v>
      </c>
      <c r="D76">
        <v>3.05</v>
      </c>
      <c r="E76">
        <v>0.08</v>
      </c>
      <c r="F76">
        <v>31.91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1"/>
  <sheetViews>
    <sheetView zoomScale="85" zoomScaleNormal="85" workbookViewId="0">
      <selection activeCell="B45" sqref="B45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C11" sqref="C11:D13"/>
    </sheetView>
  </sheetViews>
  <sheetFormatPr defaultRowHeight="15" x14ac:dyDescent="0.25"/>
  <cols>
    <col min="1" max="1" width="20.1406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110</v>
      </c>
      <c r="B2" s="14" t="s">
        <v>85</v>
      </c>
      <c r="C2">
        <v>48.081666666666663</v>
      </c>
      <c r="D2">
        <v>0.56598990476190469</v>
      </c>
      <c r="E2" s="1" t="s">
        <v>45</v>
      </c>
      <c r="F2" s="1">
        <f>C2*'Calibration Data'!$B$31+'Calibration Data'!$B$30</f>
        <v>7.6146880600617708</v>
      </c>
      <c r="G2" s="15">
        <f>'Calibration Data'!$B$20</f>
        <v>0.15745067498955981</v>
      </c>
    </row>
    <row r="3" spans="1:7" x14ac:dyDescent="0.25">
      <c r="A3" t="s">
        <v>111</v>
      </c>
      <c r="B3" s="14" t="s">
        <v>85</v>
      </c>
      <c r="C3">
        <v>48.54785714285714</v>
      </c>
      <c r="D3">
        <v>0.56870346938775507</v>
      </c>
      <c r="E3" s="1" t="s">
        <v>45</v>
      </c>
      <c r="F3" s="1">
        <f>C3*'Calibration Data'!$B$31+'Calibration Data'!$B$30</f>
        <v>7.6889026315816995</v>
      </c>
      <c r="G3" s="15">
        <f>'Calibration Data'!$B$20</f>
        <v>0.15745067498955981</v>
      </c>
    </row>
    <row r="4" spans="1:7" x14ac:dyDescent="0.25">
      <c r="A4" t="s">
        <v>112</v>
      </c>
      <c r="B4" s="14" t="s">
        <v>85</v>
      </c>
      <c r="C4">
        <v>47.860952380952376</v>
      </c>
      <c r="D4">
        <v>0.56544296598639443</v>
      </c>
      <c r="E4" s="1" t="s">
        <v>45</v>
      </c>
      <c r="F4" s="1">
        <f>C4*'Calibration Data'!$B$31+'Calibration Data'!$B$30</f>
        <v>7.5795517435147968</v>
      </c>
      <c r="G4" s="15">
        <f>'Calibration Data'!$B$20</f>
        <v>0.15745067498955981</v>
      </c>
    </row>
    <row r="5" spans="1:7" x14ac:dyDescent="0.25">
      <c r="A5" t="s">
        <v>113</v>
      </c>
      <c r="B5" s="14" t="s">
        <v>85</v>
      </c>
      <c r="C5">
        <v>51.297619047619037</v>
      </c>
      <c r="D5">
        <v>0.584792857142857</v>
      </c>
      <c r="E5" s="1" t="s">
        <v>45</v>
      </c>
      <c r="F5" s="1">
        <f>C5*'Calibration Data'!$B$31+'Calibration Data'!$B$30</f>
        <v>8.1266473131361714</v>
      </c>
      <c r="G5" s="15">
        <f>'Calibration Data'!$B$20</f>
        <v>0.15745067498955981</v>
      </c>
    </row>
    <row r="6" spans="1:7" x14ac:dyDescent="0.25">
      <c r="A6" t="s">
        <v>114</v>
      </c>
      <c r="B6" s="14" t="s">
        <v>85</v>
      </c>
      <c r="C6">
        <v>49.126190476190473</v>
      </c>
      <c r="D6">
        <v>0.57196921768707465</v>
      </c>
      <c r="E6" s="1" t="s">
        <v>45</v>
      </c>
      <c r="F6" s="1">
        <f>C6*'Calibration Data'!$B$31+'Calibration Data'!$B$30</f>
        <v>7.7809696357808349</v>
      </c>
      <c r="G6" s="15">
        <f>'Calibration Data'!$B$20</f>
        <v>0.15745067498955981</v>
      </c>
    </row>
    <row r="7" spans="1:7" x14ac:dyDescent="0.25">
      <c r="A7" t="s">
        <v>115</v>
      </c>
      <c r="B7" s="14" t="s">
        <v>85</v>
      </c>
      <c r="C7">
        <v>50.072142857142858</v>
      </c>
      <c r="D7">
        <v>0.57726027551020409</v>
      </c>
      <c r="E7" s="1" t="s">
        <v>45</v>
      </c>
      <c r="F7" s="1">
        <f>C7*'Calibration Data'!$B$31+'Calibration Data'!$B$30</f>
        <v>7.9315592643041635</v>
      </c>
      <c r="G7" s="15">
        <f>'Calibration Data'!$B$20</f>
        <v>0.15745067498955981</v>
      </c>
    </row>
    <row r="8" spans="1:7" ht="15.75" customHeight="1" x14ac:dyDescent="0.25">
      <c r="A8" t="s">
        <v>116</v>
      </c>
      <c r="B8" s="14" t="s">
        <v>85</v>
      </c>
      <c r="C8">
        <v>30.13071428571428</v>
      </c>
      <c r="D8">
        <v>0.44765632653061233</v>
      </c>
      <c r="E8" s="1" t="s">
        <v>45</v>
      </c>
      <c r="F8" s="1">
        <f>C8*'Calibration Data'!$B$31+'Calibration Data'!$B$30</f>
        <v>4.7570101207494577</v>
      </c>
      <c r="G8" s="15">
        <f>'Calibration Data'!$B$20</f>
        <v>0.15745067498955981</v>
      </c>
    </row>
    <row r="9" spans="1:7" x14ac:dyDescent="0.25">
      <c r="A9" t="s">
        <v>117</v>
      </c>
      <c r="B9" s="14" t="s">
        <v>85</v>
      </c>
      <c r="C9">
        <v>28.932380952380949</v>
      </c>
      <c r="D9">
        <v>0.43977219047619048</v>
      </c>
      <c r="E9" s="1" t="s">
        <v>45</v>
      </c>
      <c r="F9" s="1">
        <f>C9*'Calibration Data'!$B$31+'Calibration Data'!$B$30</f>
        <v>4.5662430428843903</v>
      </c>
      <c r="G9" s="15">
        <f>'Calibration Data'!$B$20</f>
        <v>0.15745067498955981</v>
      </c>
    </row>
    <row r="10" spans="1:7" x14ac:dyDescent="0.25">
      <c r="A10" t="s">
        <v>118</v>
      </c>
      <c r="B10" s="14" t="s">
        <v>85</v>
      </c>
      <c r="C10">
        <v>26.688333333333329</v>
      </c>
      <c r="D10">
        <v>0.42129440476190477</v>
      </c>
      <c r="E10" s="1" t="s">
        <v>45</v>
      </c>
      <c r="F10" s="1">
        <f>C10*'Calibration Data'!$B$31+'Calibration Data'!$B$30</f>
        <v>4.2090048730297793</v>
      </c>
      <c r="G10" s="15">
        <f>'Calibration Data'!$B$20</f>
        <v>0.15745067498955981</v>
      </c>
    </row>
    <row r="11" spans="1:7" x14ac:dyDescent="0.25">
      <c r="A11" t="s">
        <v>119</v>
      </c>
      <c r="B11" s="14" t="s">
        <v>85</v>
      </c>
      <c r="C11">
        <v>7.4979166666666659</v>
      </c>
      <c r="D11">
        <v>0.22362536458333329</v>
      </c>
      <c r="E11" s="1" t="s">
        <v>45</v>
      </c>
      <c r="F11" s="1">
        <f>C11*'Calibration Data'!$B$31+'Calibration Data'!$B$30</f>
        <v>1.1540120687073196</v>
      </c>
      <c r="G11" s="15">
        <f>'Calibration Data'!$B$20</f>
        <v>0.15745067498955981</v>
      </c>
    </row>
    <row r="12" spans="1:7" x14ac:dyDescent="0.25">
      <c r="A12" t="s">
        <v>120</v>
      </c>
      <c r="B12" s="14" t="s">
        <v>85</v>
      </c>
      <c r="C12">
        <v>7.4145833333333337</v>
      </c>
      <c r="D12">
        <v>0.22243750000000001</v>
      </c>
      <c r="E12" s="1" t="s">
        <v>45</v>
      </c>
      <c r="F12" s="1">
        <f>C12*'Calibration Data'!$B$31+'Calibration Data'!$B$30</f>
        <v>1.1407459297737268</v>
      </c>
      <c r="G12" s="15">
        <f>'Calibration Data'!$B$20</f>
        <v>0.15745067498955981</v>
      </c>
    </row>
    <row r="13" spans="1:7" x14ac:dyDescent="0.25">
      <c r="A13" t="s">
        <v>121</v>
      </c>
      <c r="B13" s="14" t="s">
        <v>85</v>
      </c>
      <c r="C13">
        <v>7.0420833333333333</v>
      </c>
      <c r="D13">
        <v>0.2168961666666667</v>
      </c>
      <c r="E13" s="1" t="s">
        <v>45</v>
      </c>
      <c r="F13" s="1">
        <f>C13*'Calibration Data'!$B$31+'Calibration Data'!$B$30</f>
        <v>1.081446288740566</v>
      </c>
      <c r="G13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W11" sqref="W11"/>
    </sheetView>
  </sheetViews>
  <sheetFormatPr defaultRowHeight="15" x14ac:dyDescent="0.25"/>
  <cols>
    <col min="1" max="1" width="20.1406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89</v>
      </c>
    </row>
    <row r="2" spans="1:19" x14ac:dyDescent="0.25">
      <c r="A2" t="s">
        <v>110</v>
      </c>
      <c r="B2">
        <v>0.65</v>
      </c>
      <c r="C2">
        <v>1E-3</v>
      </c>
      <c r="D2" s="1">
        <v>7.08</v>
      </c>
      <c r="E2" s="1">
        <v>4.2000000000000003E-2</v>
      </c>
      <c r="F2" s="1">
        <v>1E-3</v>
      </c>
      <c r="G2" s="1">
        <v>100</v>
      </c>
      <c r="H2" s="1">
        <v>5</v>
      </c>
      <c r="I2" s="1">
        <f>'Count-&gt;Actual Activity'!F2</f>
        <v>7.6146880600617708</v>
      </c>
      <c r="J2" s="15">
        <f>'Count-&gt;Actual Activity'!G2</f>
        <v>0.15745067498955981</v>
      </c>
      <c r="K2" s="1">
        <v>10</v>
      </c>
      <c r="L2" s="1">
        <v>0.01</v>
      </c>
      <c r="M2">
        <f t="shared" ref="M2:M13" si="0">I2/K2</f>
        <v>0.76146880600617706</v>
      </c>
      <c r="N2">
        <f t="shared" ref="N2:N13" si="1">SQRT((L2/K2)^2+(J2/I2)^2)*M2</f>
        <v>1.5763469963469352E-2</v>
      </c>
      <c r="O2">
        <f>B2*Parameters!$B$6</f>
        <v>94.021846602236735</v>
      </c>
      <c r="P2">
        <f>SQRT((C2/B2)^2+(Parameters!$C$6/Parameters!$B$6)^2)*'Bottle Results'!O2</f>
        <v>0.1771931398202021</v>
      </c>
      <c r="Q2">
        <f t="shared" ref="Q2:Q13" si="2">(O2-M2*G2)/E2</f>
        <v>425.59442860997683</v>
      </c>
      <c r="S2">
        <f t="shared" ref="S2:S13" si="3">(O2-M2*G2)/O2</f>
        <v>0.19011502802364436</v>
      </c>
    </row>
    <row r="3" spans="1:19" x14ac:dyDescent="0.25">
      <c r="A3" t="s">
        <v>111</v>
      </c>
      <c r="B3">
        <v>0.65</v>
      </c>
      <c r="C3">
        <v>1E-3</v>
      </c>
      <c r="D3" s="1">
        <v>7.06</v>
      </c>
      <c r="E3" s="1">
        <v>3.2000000000000001E-2</v>
      </c>
      <c r="F3" s="1">
        <v>1E-3</v>
      </c>
      <c r="G3" s="1">
        <v>100</v>
      </c>
      <c r="H3" s="1">
        <v>5</v>
      </c>
      <c r="I3" s="1">
        <f>'Count-&gt;Actual Activity'!F3</f>
        <v>7.6889026315816995</v>
      </c>
      <c r="J3" s="15">
        <f>'Count-&gt;Actual Activity'!G3</f>
        <v>0.15745067498955981</v>
      </c>
      <c r="K3" s="1">
        <v>10</v>
      </c>
      <c r="L3" s="1">
        <v>0.01</v>
      </c>
      <c r="M3">
        <f t="shared" si="0"/>
        <v>0.76889026315817</v>
      </c>
      <c r="N3">
        <f t="shared" si="1"/>
        <v>1.5763830206629966E-2</v>
      </c>
      <c r="O3">
        <f>B3*Parameters!$B$6</f>
        <v>94.021846602236735</v>
      </c>
      <c r="P3">
        <f>SQRT((C3/B3)^2+(Parameters!$C$6/Parameters!$B$6)^2)*'Bottle Results'!O3</f>
        <v>0.1771931398202021</v>
      </c>
      <c r="Q3">
        <f t="shared" si="2"/>
        <v>535.40063395061657</v>
      </c>
      <c r="S3">
        <f t="shared" si="3"/>
        <v>0.18222169533534929</v>
      </c>
    </row>
    <row r="4" spans="1:19" x14ac:dyDescent="0.25">
      <c r="A4" t="s">
        <v>112</v>
      </c>
      <c r="B4">
        <v>0.65</v>
      </c>
      <c r="C4">
        <v>1E-3</v>
      </c>
      <c r="D4" s="1">
        <v>7.03</v>
      </c>
      <c r="E4" s="1">
        <v>3.4000000000000002E-2</v>
      </c>
      <c r="F4" s="1">
        <v>1E-3</v>
      </c>
      <c r="G4" s="1">
        <v>100</v>
      </c>
      <c r="H4" s="1">
        <v>5</v>
      </c>
      <c r="I4" s="1">
        <f>'Count-&gt;Actual Activity'!F4</f>
        <v>7.5795517435147968</v>
      </c>
      <c r="J4" s="15">
        <f>'Count-&gt;Actual Activity'!G4</f>
        <v>0.15745067498955981</v>
      </c>
      <c r="K4" s="1">
        <v>10</v>
      </c>
      <c r="L4" s="1">
        <v>0.01</v>
      </c>
      <c r="M4">
        <f t="shared" si="0"/>
        <v>0.75795517435147963</v>
      </c>
      <c r="N4">
        <f t="shared" si="1"/>
        <v>1.5763300624964498E-2</v>
      </c>
      <c r="O4">
        <f>B4*Parameters!$B$6</f>
        <v>94.021846602236735</v>
      </c>
      <c r="P4">
        <f>SQRT((C4/B4)^2+(Parameters!$C$6/Parameters!$B$6)^2)*'Bottle Results'!O4</f>
        <v>0.1771931398202021</v>
      </c>
      <c r="Q4">
        <f t="shared" si="2"/>
        <v>536.06850491437581</v>
      </c>
      <c r="S4">
        <f t="shared" si="3"/>
        <v>0.19385206551192308</v>
      </c>
    </row>
    <row r="5" spans="1:19" x14ac:dyDescent="0.25">
      <c r="A5" t="s">
        <v>113</v>
      </c>
      <c r="B5">
        <v>0.65</v>
      </c>
      <c r="C5">
        <v>1E-3</v>
      </c>
      <c r="D5" s="1">
        <v>6.93</v>
      </c>
      <c r="E5" s="1">
        <v>0.03</v>
      </c>
      <c r="F5" s="1">
        <v>1E-3</v>
      </c>
      <c r="G5" s="1">
        <v>100</v>
      </c>
      <c r="H5" s="1">
        <v>5</v>
      </c>
      <c r="I5" s="1">
        <f>'Count-&gt;Actual Activity'!F5</f>
        <v>8.1266473131361714</v>
      </c>
      <c r="J5" s="15">
        <f>'Count-&gt;Actual Activity'!G5</f>
        <v>0.15745067498955981</v>
      </c>
      <c r="K5" s="1">
        <v>10</v>
      </c>
      <c r="L5" s="1">
        <v>0.01</v>
      </c>
      <c r="M5">
        <f t="shared" si="0"/>
        <v>0.81266473131361716</v>
      </c>
      <c r="N5">
        <f t="shared" si="1"/>
        <v>1.5766025958122768E-2</v>
      </c>
      <c r="O5">
        <f>B5*Parameters!$B$6</f>
        <v>94.021846602236735</v>
      </c>
      <c r="P5">
        <f>SQRT((C5/B5)^2+(Parameters!$C$6/Parameters!$B$6)^2)*'Bottle Results'!O5</f>
        <v>0.1771931398202021</v>
      </c>
      <c r="Q5">
        <f t="shared" si="2"/>
        <v>425.17911569583384</v>
      </c>
      <c r="S5">
        <f t="shared" si="3"/>
        <v>0.13566393271169352</v>
      </c>
    </row>
    <row r="6" spans="1:19" x14ac:dyDescent="0.25">
      <c r="A6" t="s">
        <v>114</v>
      </c>
      <c r="B6">
        <v>0.65</v>
      </c>
      <c r="C6">
        <v>1E-3</v>
      </c>
      <c r="D6" s="1">
        <v>7</v>
      </c>
      <c r="E6" s="1">
        <v>3.3000000000000002E-2</v>
      </c>
      <c r="F6" s="1">
        <v>1E-3</v>
      </c>
      <c r="G6" s="1">
        <v>100</v>
      </c>
      <c r="H6" s="1">
        <v>5</v>
      </c>
      <c r="I6" s="1">
        <f>'Count-&gt;Actual Activity'!F6</f>
        <v>7.7809696357808349</v>
      </c>
      <c r="J6" s="15">
        <f>'Count-&gt;Actual Activity'!G6</f>
        <v>0.15745067498955981</v>
      </c>
      <c r="K6" s="1">
        <v>10</v>
      </c>
      <c r="L6" s="1">
        <v>0.01</v>
      </c>
      <c r="M6">
        <f t="shared" si="0"/>
        <v>0.77809696357808344</v>
      </c>
      <c r="N6">
        <f t="shared" si="1"/>
        <v>1.5764281951024896E-2</v>
      </c>
      <c r="O6">
        <f>B6*Parameters!$B$6</f>
        <v>94.021846602236735</v>
      </c>
      <c r="P6">
        <f>SQRT((C6/B6)^2+(Parameters!$C$6/Parameters!$B$6)^2)*'Bottle Results'!O6</f>
        <v>0.1771931398202021</v>
      </c>
      <c r="Q6">
        <f t="shared" si="2"/>
        <v>491.27728013419352</v>
      </c>
      <c r="S6">
        <f t="shared" si="3"/>
        <v>0.17242960897178025</v>
      </c>
    </row>
    <row r="7" spans="1:19" x14ac:dyDescent="0.25">
      <c r="A7" t="s">
        <v>115</v>
      </c>
      <c r="B7">
        <v>0.65</v>
      </c>
      <c r="C7">
        <v>1E-3</v>
      </c>
      <c r="D7" s="1">
        <v>6.97</v>
      </c>
      <c r="E7" s="1">
        <v>3.6999999999999998E-2</v>
      </c>
      <c r="F7" s="1">
        <v>1E-3</v>
      </c>
      <c r="G7" s="1">
        <v>100</v>
      </c>
      <c r="H7" s="1">
        <v>5</v>
      </c>
      <c r="I7" s="1">
        <f>'Count-&gt;Actual Activity'!F7</f>
        <v>7.9315592643041635</v>
      </c>
      <c r="J7" s="15">
        <f>'Count-&gt;Actual Activity'!G7</f>
        <v>0.15745067498955981</v>
      </c>
      <c r="K7" s="1">
        <v>10</v>
      </c>
      <c r="L7" s="1">
        <v>0.01</v>
      </c>
      <c r="M7">
        <f t="shared" si="0"/>
        <v>0.79315592643041632</v>
      </c>
      <c r="N7">
        <f t="shared" si="1"/>
        <v>1.5765032409427886E-2</v>
      </c>
      <c r="O7">
        <f>B7*Parameters!$B$6</f>
        <v>94.021846602236735</v>
      </c>
      <c r="P7">
        <f>SQRT((C7/B7)^2+(Parameters!$C$6/Parameters!$B$6)^2)*'Bottle Results'!O7</f>
        <v>0.1771931398202021</v>
      </c>
      <c r="Q7">
        <f t="shared" si="2"/>
        <v>397.46632322148946</v>
      </c>
      <c r="S7">
        <f t="shared" si="3"/>
        <v>0.1564131581185649</v>
      </c>
    </row>
    <row r="8" spans="1:19" ht="15.75" customHeight="1" x14ac:dyDescent="0.25">
      <c r="A8" t="s">
        <v>116</v>
      </c>
      <c r="B8">
        <v>0.65</v>
      </c>
      <c r="C8">
        <v>1E-3</v>
      </c>
      <c r="D8" s="1">
        <v>7.02</v>
      </c>
      <c r="E8" s="1">
        <v>3.5000000000000003E-2</v>
      </c>
      <c r="F8" s="1">
        <v>1E-3</v>
      </c>
      <c r="G8" s="1">
        <v>100</v>
      </c>
      <c r="H8" s="1">
        <v>5</v>
      </c>
      <c r="I8" s="1">
        <f>'Count-&gt;Actual Activity'!F8</f>
        <v>4.7570101207494577</v>
      </c>
      <c r="J8" s="15">
        <f>'Count-&gt;Actual Activity'!G8</f>
        <v>0.15745067498955981</v>
      </c>
      <c r="K8" s="1">
        <v>5</v>
      </c>
      <c r="L8" s="1">
        <v>0.01</v>
      </c>
      <c r="M8">
        <f t="shared" si="0"/>
        <v>0.9514020241498915</v>
      </c>
      <c r="N8">
        <f t="shared" si="1"/>
        <v>3.1547571466484479E-2</v>
      </c>
      <c r="O8">
        <f>B8*Parameters!$B$6</f>
        <v>94.021846602236735</v>
      </c>
      <c r="P8">
        <f>SQRT((C8/B8)^2+(Parameters!$C$6/Parameters!$B$6)^2)*'Bottle Results'!O8</f>
        <v>0.1771931398202021</v>
      </c>
      <c r="Q8">
        <f t="shared" si="2"/>
        <v>-31.953023221497489</v>
      </c>
      <c r="S8">
        <f t="shared" si="3"/>
        <v>-1.1894637822671812E-2</v>
      </c>
    </row>
    <row r="9" spans="1:19" x14ac:dyDescent="0.25">
      <c r="A9" t="s">
        <v>117</v>
      </c>
      <c r="B9">
        <v>0.65</v>
      </c>
      <c r="C9">
        <v>1E-3</v>
      </c>
      <c r="D9" s="1">
        <v>6.96</v>
      </c>
      <c r="E9" s="1">
        <v>0.03</v>
      </c>
      <c r="F9" s="1">
        <v>5.0000000000000001E-3</v>
      </c>
      <c r="G9" s="1">
        <v>100</v>
      </c>
      <c r="H9" s="1">
        <v>5</v>
      </c>
      <c r="I9" s="1">
        <f>'Count-&gt;Actual Activity'!F9</f>
        <v>4.5662430428843903</v>
      </c>
      <c r="J9" s="15">
        <f>'Count-&gt;Actual Activity'!G9</f>
        <v>0.15745067498955981</v>
      </c>
      <c r="K9" s="1">
        <v>5</v>
      </c>
      <c r="L9" s="1">
        <v>0.01</v>
      </c>
      <c r="M9">
        <f t="shared" si="0"/>
        <v>0.91324860857687806</v>
      </c>
      <c r="N9">
        <f t="shared" si="1"/>
        <v>3.15430609527831E-2</v>
      </c>
      <c r="O9">
        <f>B9*Parameters!$B$6</f>
        <v>94.021846602236735</v>
      </c>
      <c r="P9">
        <f>SQRT((C9/B9)^2+(Parameters!$C$6/Parameters!$B$6)^2)*'Bottle Results'!O9</f>
        <v>0.1771931398202021</v>
      </c>
      <c r="Q9">
        <f t="shared" si="2"/>
        <v>89.899524818297522</v>
      </c>
      <c r="S9">
        <f t="shared" si="3"/>
        <v>2.8684671084568607E-2</v>
      </c>
    </row>
    <row r="10" spans="1:19" x14ac:dyDescent="0.25">
      <c r="A10" t="s">
        <v>118</v>
      </c>
      <c r="B10">
        <v>0.65</v>
      </c>
      <c r="C10">
        <v>1E-3</v>
      </c>
      <c r="D10" s="1">
        <v>6.97</v>
      </c>
      <c r="E10" s="1">
        <v>0.03</v>
      </c>
      <c r="F10" s="1">
        <v>1E-3</v>
      </c>
      <c r="G10" s="1">
        <v>100</v>
      </c>
      <c r="H10" s="1">
        <v>5</v>
      </c>
      <c r="I10" s="1">
        <f>'Count-&gt;Actual Activity'!F10</f>
        <v>4.2090048730297793</v>
      </c>
      <c r="J10" s="15">
        <f>'Count-&gt;Actual Activity'!G10</f>
        <v>0.15745067498955981</v>
      </c>
      <c r="K10" s="1">
        <v>5</v>
      </c>
      <c r="L10" s="1">
        <v>0.01</v>
      </c>
      <c r="M10">
        <f t="shared" si="0"/>
        <v>0.84180097460595582</v>
      </c>
      <c r="N10">
        <f t="shared" si="1"/>
        <v>3.1535109286477979E-2</v>
      </c>
      <c r="O10">
        <f>B10*Parameters!$B$6</f>
        <v>94.021846602236735</v>
      </c>
      <c r="P10">
        <f>SQRT((C10/B10)^2+(Parameters!$C$6/Parameters!$B$6)^2)*'Bottle Results'!O10</f>
        <v>0.1771931398202021</v>
      </c>
      <c r="Q10">
        <f t="shared" si="2"/>
        <v>328.058304721372</v>
      </c>
      <c r="S10">
        <f t="shared" si="3"/>
        <v>0.10467513133705064</v>
      </c>
    </row>
    <row r="11" spans="1:19" x14ac:dyDescent="0.25">
      <c r="A11" t="s">
        <v>119</v>
      </c>
      <c r="B11">
        <v>0.65</v>
      </c>
      <c r="C11">
        <v>1E-3</v>
      </c>
      <c r="D11" s="1">
        <v>7.02</v>
      </c>
      <c r="E11" s="1">
        <v>3.5000000000000003E-2</v>
      </c>
      <c r="F11" s="1">
        <v>1E-3</v>
      </c>
      <c r="G11" s="1">
        <v>100</v>
      </c>
      <c r="H11" s="1">
        <v>5</v>
      </c>
      <c r="I11" s="1">
        <f>'Count-&gt;Actual Activity'!F11</f>
        <v>1.1540120687073196</v>
      </c>
      <c r="J11" s="15">
        <f>'Count-&gt;Actual Activity'!G11</f>
        <v>0.15745067498955981</v>
      </c>
      <c r="K11" s="1">
        <v>1</v>
      </c>
      <c r="L11" s="1">
        <v>0.01</v>
      </c>
      <c r="M11">
        <f t="shared" si="0"/>
        <v>1.1540120687073196</v>
      </c>
      <c r="N11">
        <f t="shared" si="1"/>
        <v>0.15787301682092547</v>
      </c>
      <c r="O11">
        <f>B11*Parameters!$B$6</f>
        <v>94.021846602236735</v>
      </c>
      <c r="P11">
        <f>SQRT((C11/B11)^2+(Parameters!$C$6/Parameters!$B$6)^2)*'Bottle Results'!O11</f>
        <v>0.1771931398202021</v>
      </c>
      <c r="Q11">
        <f t="shared" si="2"/>
        <v>-610.83886481414947</v>
      </c>
      <c r="S11">
        <f t="shared" si="3"/>
        <v>-0.22738715565693463</v>
      </c>
    </row>
    <row r="12" spans="1:19" x14ac:dyDescent="0.25">
      <c r="A12" t="s">
        <v>120</v>
      </c>
      <c r="B12">
        <v>0.65</v>
      </c>
      <c r="C12">
        <v>1E-3</v>
      </c>
      <c r="D12" s="1">
        <v>6.96</v>
      </c>
      <c r="E12" s="1">
        <v>0.03</v>
      </c>
      <c r="F12" s="1">
        <v>5.0000000000000001E-3</v>
      </c>
      <c r="G12" s="1">
        <v>100</v>
      </c>
      <c r="H12" s="1">
        <v>5</v>
      </c>
      <c r="I12" s="1">
        <f>'Count-&gt;Actual Activity'!F12</f>
        <v>1.1407459297737268</v>
      </c>
      <c r="J12" s="15">
        <f>'Count-&gt;Actual Activity'!G12</f>
        <v>0.15745067498955981</v>
      </c>
      <c r="K12" s="1">
        <v>1</v>
      </c>
      <c r="L12" s="1">
        <v>0.01</v>
      </c>
      <c r="M12">
        <f t="shared" si="0"/>
        <v>1.1407459297737268</v>
      </c>
      <c r="N12">
        <f t="shared" si="1"/>
        <v>0.15786337505038184</v>
      </c>
      <c r="O12">
        <f>B12*Parameters!$B$6</f>
        <v>94.021846602236735</v>
      </c>
      <c r="P12">
        <f>SQRT((C12/B12)^2+(Parameters!$C$6/Parameters!$B$6)^2)*'Bottle Results'!O12</f>
        <v>0.1771931398202021</v>
      </c>
      <c r="Q12">
        <f t="shared" si="2"/>
        <v>-668.42487917119797</v>
      </c>
      <c r="S12">
        <f t="shared" si="3"/>
        <v>-0.21327752112729612</v>
      </c>
    </row>
    <row r="13" spans="1:19" x14ac:dyDescent="0.25">
      <c r="A13" t="s">
        <v>121</v>
      </c>
      <c r="B13">
        <v>0.65</v>
      </c>
      <c r="C13">
        <v>1E-3</v>
      </c>
      <c r="D13" s="1">
        <v>6.97</v>
      </c>
      <c r="E13" s="1">
        <v>0.03</v>
      </c>
      <c r="F13" s="1">
        <v>1E-3</v>
      </c>
      <c r="G13" s="1">
        <v>100</v>
      </c>
      <c r="H13" s="1">
        <v>5</v>
      </c>
      <c r="I13" s="1">
        <f>'Count-&gt;Actual Activity'!F13</f>
        <v>1.081446288740566</v>
      </c>
      <c r="J13" s="15">
        <f>'Count-&gt;Actual Activity'!G13</f>
        <v>0.15745067498955981</v>
      </c>
      <c r="K13" s="1">
        <v>1</v>
      </c>
      <c r="L13" s="1">
        <v>0.01</v>
      </c>
      <c r="M13">
        <f t="shared" si="0"/>
        <v>1.081446288740566</v>
      </c>
      <c r="N13">
        <f t="shared" si="1"/>
        <v>0.15782163242791233</v>
      </c>
      <c r="O13">
        <f>B13*Parameters!$B$6</f>
        <v>94.021846602236735</v>
      </c>
      <c r="P13">
        <f>SQRT((C13/B13)^2+(Parameters!$C$6/Parameters!$B$6)^2)*'Bottle Results'!O13</f>
        <v>0.1771931398202021</v>
      </c>
      <c r="Q13">
        <f t="shared" si="2"/>
        <v>-470.75940906066245</v>
      </c>
      <c r="S13">
        <f t="shared" si="3"/>
        <v>-0.15020745477981176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tabSelected="1" topLeftCell="B1" workbookViewId="0">
      <selection activeCell="B5" sqref="B5:M5"/>
    </sheetView>
  </sheetViews>
  <sheetFormatPr defaultRowHeight="15" x14ac:dyDescent="0.25"/>
  <cols>
    <col min="1" max="1" width="20.140625" bestFit="1" customWidth="1"/>
    <col min="11" max="11" width="11.7109375" bestFit="1" customWidth="1"/>
  </cols>
  <sheetData>
    <row r="1" spans="1:14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104</v>
      </c>
      <c r="L1" t="s">
        <v>105</v>
      </c>
      <c r="M1" t="s">
        <v>106</v>
      </c>
      <c r="N1" t="s">
        <v>7</v>
      </c>
    </row>
    <row r="2" spans="1:14" x14ac:dyDescent="0.25">
      <c r="A2" t="s">
        <v>122</v>
      </c>
      <c r="B2">
        <f>AVERAGE('Bottle Results'!M2:M4)</f>
        <v>0.76277141450527564</v>
      </c>
      <c r="C2">
        <f>_xlfn.STDEV.S('Bottle Results'!M2:M4)</f>
        <v>5.582708435785802E-3</v>
      </c>
      <c r="D2">
        <f>AVERAGE('Bottle Results'!Q2:Q4)</f>
        <v>499.02118915832307</v>
      </c>
      <c r="E2">
        <f>_xlfn.STDEV.S('Bottle Results'!Q2:Q4)</f>
        <v>63.590316765795784</v>
      </c>
      <c r="F2">
        <f>AVERAGE('Bottle Results'!O2:O4)</f>
        <v>94.021846602236735</v>
      </c>
      <c r="G2">
        <f>AVERAGE('Bottle Results'!S2:S4)</f>
        <v>0.18872959629030558</v>
      </c>
      <c r="H2">
        <f>_xlfn.STDEV.S('Bottle Results'!S2:S4)</f>
        <v>5.9376715492557184E-3</v>
      </c>
      <c r="I2">
        <f>AVERAGE('Bottle Results'!D2:D4)</f>
        <v>7.0566666666666675</v>
      </c>
      <c r="J2">
        <f>_xlfn.STDEV.S('Bottle Results'!D2:D4)</f>
        <v>2.5166114784235707E-2</v>
      </c>
      <c r="K2">
        <f>AVERAGE('Bottle Results'!E2:E4)</f>
        <v>3.6000000000000004E-2</v>
      </c>
      <c r="L2">
        <f>_xlfn.STDEV.S('Bottle Results'!F2:F4)</f>
        <v>0</v>
      </c>
      <c r="M2">
        <f>COUNT('Bottle Results'!I2:I4)</f>
        <v>3</v>
      </c>
    </row>
    <row r="3" spans="1:14" x14ac:dyDescent="0.25">
      <c r="A3" t="s">
        <v>123</v>
      </c>
      <c r="B3">
        <f>AVERAGE('Bottle Results'!M5:M7)</f>
        <v>0.79463920710737235</v>
      </c>
      <c r="C3">
        <f>_xlfn.STDEV.S('Bottle Results'!M5:M7)</f>
        <v>1.7331553096287266E-2</v>
      </c>
      <c r="D3">
        <f>AVERAGE('Bottle Results'!Q5:Q7)</f>
        <v>437.9742396838389</v>
      </c>
      <c r="E3">
        <f>_xlfn.STDEV.S('Bottle Results'!Q5:Q7)</f>
        <v>48.196579833226984</v>
      </c>
      <c r="F3">
        <f>AVERAGE('Bottle Results'!O5:O7)</f>
        <v>94.021846602236735</v>
      </c>
      <c r="G3">
        <f>AVERAGE('Bottle Results'!S5:S7)</f>
        <v>0.15483556660067957</v>
      </c>
      <c r="H3">
        <f>_xlfn.STDEV.S('Bottle Results'!S5:S7)</f>
        <v>1.8433538292019633E-2</v>
      </c>
      <c r="I3">
        <f>AVERAGE('Bottle Results'!D5:D7)</f>
        <v>6.9666666666666659</v>
      </c>
      <c r="J3">
        <f>_xlfn.STDEV.S('Bottle Results'!D5:D7)</f>
        <v>3.5118845842842597E-2</v>
      </c>
      <c r="K3">
        <f>AVERAGE('Bottle Results'!E5:E7)</f>
        <v>3.3333333333333333E-2</v>
      </c>
      <c r="L3">
        <f>_xlfn.STDEV.S('Bottle Results'!F5:F7)</f>
        <v>0</v>
      </c>
      <c r="M3">
        <f>COUNT('Bottle Results'!I5:I7)</f>
        <v>3</v>
      </c>
    </row>
    <row r="4" spans="1:14" x14ac:dyDescent="0.25">
      <c r="A4" t="s">
        <v>124</v>
      </c>
      <c r="B4">
        <f>AVERAGE('Bottle Results'!M8:M10)</f>
        <v>0.90215053577757509</v>
      </c>
      <c r="C4">
        <f>_xlfn.STDEV.S('Bottle Results'!M8:M10)</f>
        <v>5.5636974487988038E-2</v>
      </c>
      <c r="D4">
        <f>AVERAGE('Bottle Results'!Q8:Q10)</f>
        <v>128.66826877272402</v>
      </c>
      <c r="E4">
        <f>_xlfn.STDEV.S('Bottle Results'!Q8:Q10)</f>
        <v>183.11007807504748</v>
      </c>
      <c r="F4">
        <f>AVERAGE('Bottle Results'!O8:O10)</f>
        <v>94.021846602236735</v>
      </c>
      <c r="G4">
        <f>AVERAGE('Bottle Results'!S8:S10)</f>
        <v>4.0488388199649145E-2</v>
      </c>
      <c r="H4">
        <f>_xlfn.STDEV.S('Bottle Results'!S8:S10)</f>
        <v>5.9174517943008029E-2</v>
      </c>
      <c r="I4">
        <f>AVERAGE('Bottle Results'!D8:D10)</f>
        <v>6.9833333333333334</v>
      </c>
      <c r="J4">
        <f>_xlfn.STDEV.S('Bottle Results'!D8:D10)</f>
        <v>3.2145502536643E-2</v>
      </c>
      <c r="K4">
        <f>AVERAGE('Bottle Results'!E8:E10)</f>
        <v>3.1666666666666669E-2</v>
      </c>
      <c r="L4">
        <f>_xlfn.STDEV.S('Bottle Results'!E8:E10)</f>
        <v>2.8867513459481316E-3</v>
      </c>
      <c r="M4">
        <f>COUNT('Bottle Results'!I8:I10)</f>
        <v>3</v>
      </c>
      <c r="N4" t="s">
        <v>126</v>
      </c>
    </row>
    <row r="5" spans="1:14" x14ac:dyDescent="0.25">
      <c r="A5" t="s">
        <v>125</v>
      </c>
      <c r="B5">
        <f>AVERAGE('Bottle Results'!M11:M13)</f>
        <v>1.1254014290738708</v>
      </c>
      <c r="C5">
        <f>_xlfn.STDEV.S('Bottle Results'!M11:M13)</f>
        <v>3.8639854837223903E-2</v>
      </c>
      <c r="D5">
        <f>AVERAGE('Bottle Results'!Q11:Q13)</f>
        <v>-583.34105101533657</v>
      </c>
      <c r="E5">
        <f>_xlfn.STDEV.S('Bottle Results'!Q11:Q13)</f>
        <v>101.66123568642274</v>
      </c>
      <c r="F5">
        <f>AVERAGE('Bottle Results'!O11:O13)</f>
        <v>94.021846602236735</v>
      </c>
      <c r="G5">
        <f>AVERAGE('Bottle Results'!S11:S13)</f>
        <v>-0.19695737718801418</v>
      </c>
      <c r="H5">
        <f>_xlfn.STDEV.S('Bottle Results'!S11:S13)</f>
        <v>4.1096677244269929E-2</v>
      </c>
      <c r="I5">
        <f>AVERAGE('Bottle Results'!D11:D13)</f>
        <v>6.9833333333333334</v>
      </c>
      <c r="J5">
        <f>_xlfn.STDEV.S('Bottle Results'!D11:D13)</f>
        <v>3.2145502536643E-2</v>
      </c>
      <c r="K5">
        <f>AVERAGE('Bottle Results'!E11:E13)</f>
        <v>3.1666666666666669E-2</v>
      </c>
      <c r="L5">
        <f>_xlfn.STDEV.S('Bottle Results'!F11:F13)</f>
        <v>2.3094010767585032E-3</v>
      </c>
      <c r="M5">
        <f>COUNT('Bottle Results'!I11:I13)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2017-09-18T15:15:56Z</dcterms:modified>
</cp:coreProperties>
</file>