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hen\Documents\Dropbox (Personal)\work\MIT Graduate Work\Research\RadiumSorption\Sorption Experiments\RaGoe_pH5\"/>
    </mc:Choice>
  </mc:AlternateContent>
  <bookViews>
    <workbookView xWindow="0" yWindow="0" windowWidth="7470" windowHeight="12290" firstSheet="2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F4" i="2"/>
  <c r="G4" i="2"/>
  <c r="F5" i="2"/>
  <c r="G5" i="2" s="1"/>
  <c r="F6" i="2"/>
  <c r="G6" i="2"/>
  <c r="F7" i="2"/>
  <c r="G7" i="2" s="1"/>
  <c r="F8" i="2"/>
  <c r="G8" i="2"/>
  <c r="F9" i="2"/>
  <c r="G9" i="2" s="1"/>
  <c r="F10" i="2"/>
  <c r="G10" i="2"/>
  <c r="F11" i="2"/>
  <c r="G11" i="2" s="1"/>
  <c r="F12" i="2"/>
  <c r="G12" i="2"/>
  <c r="F13" i="2"/>
  <c r="G13" i="2" s="1"/>
  <c r="F14" i="2"/>
  <c r="G14" i="2"/>
  <c r="F15" i="2"/>
  <c r="G15" i="2" s="1"/>
  <c r="F16" i="2"/>
  <c r="G16" i="2"/>
  <c r="F17" i="2"/>
  <c r="G17" i="2" s="1"/>
  <c r="F18" i="2"/>
  <c r="G18" i="2"/>
  <c r="F19" i="2"/>
  <c r="G19" i="2" s="1"/>
  <c r="G2" i="2"/>
  <c r="F2" i="2"/>
  <c r="L10" i="7"/>
  <c r="K9" i="7"/>
  <c r="G9" i="7"/>
  <c r="D9" i="7"/>
  <c r="L9" i="7" s="1"/>
  <c r="C9" i="7"/>
  <c r="E9" i="7" s="1"/>
  <c r="L8" i="7"/>
  <c r="K8" i="7"/>
  <c r="H8" i="7"/>
  <c r="I8" i="7" s="1"/>
  <c r="E8" i="7"/>
  <c r="D8" i="7"/>
  <c r="K7" i="7"/>
  <c r="I7" i="7"/>
  <c r="E7" i="7"/>
  <c r="D7" i="7"/>
  <c r="L7" i="7" s="1"/>
  <c r="L6" i="7"/>
  <c r="K6" i="7"/>
  <c r="H6" i="7"/>
  <c r="I6" i="7" s="1"/>
  <c r="E6" i="7"/>
  <c r="D6" i="7"/>
  <c r="L5" i="7"/>
  <c r="K5" i="7"/>
  <c r="H5" i="7"/>
  <c r="I5" i="7" s="1"/>
  <c r="E5" i="7"/>
  <c r="D5" i="7"/>
  <c r="K4" i="7"/>
  <c r="H4" i="7"/>
  <c r="I4" i="7" s="1"/>
  <c r="J4" i="7" s="1"/>
  <c r="E4" i="7"/>
  <c r="D4" i="7"/>
  <c r="L4" i="7" s="1"/>
  <c r="K3" i="7"/>
  <c r="I3" i="7"/>
  <c r="J7" i="7" s="1"/>
  <c r="H3" i="7"/>
  <c r="E3" i="7"/>
  <c r="D3" i="7"/>
  <c r="L3" i="7" s="1"/>
  <c r="L2" i="7"/>
  <c r="K2" i="7"/>
  <c r="E2" i="7"/>
  <c r="D2" i="7"/>
  <c r="J8" i="7" l="1"/>
  <c r="J5" i="7"/>
  <c r="J6" i="7"/>
  <c r="J3" i="7"/>
  <c r="I5" i="8"/>
  <c r="J7" i="8" l="1"/>
  <c r="J6" i="8"/>
  <c r="J5" i="8"/>
  <c r="J4" i="8"/>
  <c r="J3" i="8"/>
  <c r="I7" i="8"/>
  <c r="I6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R18" i="5" l="1"/>
  <c r="R8" i="5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G3" i="8" l="1"/>
  <c r="H5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<sst xmlns="http://schemas.openxmlformats.org/spreadsheetml/2006/main" count="374" uniqueCount="147">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</sst>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0.00E+00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28240"/>
        <c:axId val="489828632"/>
      </c:scatterChart>
      <c:valAx>
        <c:axId val="48982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828632"/>
        <c:crosses val="autoZero"/>
        <c:crossBetween val="midCat"/>
      </c:valAx>
      <c:valAx>
        <c:axId val="489828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8982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hen/Documents/Dropbox%20(Personal)/work/MIT%20Graduate%20Work/Research/Standard%20Chemical%20Info/Radium_Stock/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4.5" x14ac:dyDescent="0.35"/>
  <cols>
    <col min="1" max="1" width="26.54296875" bestFit="1" customWidth="1"/>
    <col min="2" max="2" width="12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35">
      <c r="A2" t="s">
        <v>8</v>
      </c>
      <c r="B2" s="19">
        <v>42419</v>
      </c>
    </row>
    <row r="3" spans="1:5" x14ac:dyDescent="0.3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35">
      <c r="A4" t="s">
        <v>9</v>
      </c>
      <c r="B4" t="s">
        <v>135</v>
      </c>
    </row>
    <row r="5" spans="1:5" x14ac:dyDescent="0.35">
      <c r="A5" t="s">
        <v>22</v>
      </c>
      <c r="B5" t="s">
        <v>23</v>
      </c>
    </row>
    <row r="6" spans="1:5" x14ac:dyDescent="0.35">
      <c r="A6" t="s">
        <v>6</v>
      </c>
      <c r="B6">
        <v>341.69636021701456</v>
      </c>
      <c r="C6">
        <v>0.1278314405168707</v>
      </c>
      <c r="D6" t="s">
        <v>20</v>
      </c>
      <c r="E6" t="s">
        <v>13</v>
      </c>
    </row>
    <row r="7" spans="1:5" x14ac:dyDescent="0.3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sqref="A1:XFD1048576"/>
    </sheetView>
  </sheetViews>
  <sheetFormatPr defaultRowHeight="14.5" x14ac:dyDescent="0.35"/>
  <cols>
    <col min="1" max="1" width="22.7265625" style="2" customWidth="1"/>
    <col min="2" max="2" width="31.453125" style="2" customWidth="1"/>
    <col min="3" max="3" width="12" style="2" customWidth="1"/>
    <col min="4" max="4" width="24.26953125" style="2" customWidth="1"/>
    <col min="5" max="5" width="10" style="2" customWidth="1"/>
    <col min="6" max="6" width="20.7265625" style="2" customWidth="1"/>
    <col min="7" max="7" width="12" style="2" customWidth="1"/>
    <col min="8" max="8" width="19.26953125" style="2" customWidth="1"/>
    <col min="9" max="10" width="18.7265625" style="2" customWidth="1"/>
    <col min="11" max="11" width="32.81640625" bestFit="1" customWidth="1"/>
    <col min="12" max="12" width="34.7265625" bestFit="1" customWidth="1"/>
    <col min="13" max="13" width="35.54296875" bestFit="1" customWidth="1"/>
    <col min="14" max="14" width="14.54296875" bestFit="1" customWidth="1"/>
    <col min="22" max="22" width="18" bestFit="1" customWidth="1"/>
    <col min="23" max="23" width="12.7265625" bestFit="1" customWidth="1"/>
  </cols>
  <sheetData>
    <row r="1" spans="1:31" x14ac:dyDescent="0.3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143</v>
      </c>
      <c r="K1" s="2" t="s">
        <v>49</v>
      </c>
      <c r="L1" s="2" t="s">
        <v>50</v>
      </c>
      <c r="M1" s="2"/>
      <c r="N1" s="2"/>
    </row>
    <row r="2" spans="1:31" x14ac:dyDescent="0.35">
      <c r="A2" s="3" t="s">
        <v>51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35">
      <c r="A3" s="3" t="s">
        <v>37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35">
      <c r="A4" s="3" t="s">
        <v>38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35">
      <c r="A5" s="3" t="s">
        <v>39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35">
      <c r="A6" s="3" t="s">
        <v>40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35">
      <c r="A7" s="3" t="s">
        <v>41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35">
      <c r="A8" s="3" t="s">
        <v>42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3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3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35">
      <c r="A11" s="4"/>
      <c r="F11"/>
      <c r="G11"/>
      <c r="H11" s="5"/>
      <c r="I11" s="5"/>
      <c r="J11" s="5"/>
    </row>
    <row r="12" spans="1:31" s="23" customFormat="1" x14ac:dyDescent="0.35">
      <c r="A12" s="20" t="s">
        <v>52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35">
      <c r="A13" t="s">
        <v>53</v>
      </c>
      <c r="B13" t="s">
        <v>146</v>
      </c>
      <c r="C13"/>
      <c r="D13"/>
      <c r="E13"/>
      <c r="F13"/>
      <c r="G13"/>
      <c r="H13"/>
      <c r="I13"/>
      <c r="K13" t="s">
        <v>53</v>
      </c>
    </row>
    <row r="14" spans="1:31" ht="15" thickBot="1" x14ac:dyDescent="0.4">
      <c r="A14"/>
      <c r="B14"/>
      <c r="C14"/>
      <c r="D14"/>
      <c r="E14"/>
      <c r="F14"/>
      <c r="G14"/>
      <c r="H14"/>
      <c r="I14"/>
    </row>
    <row r="15" spans="1:31" x14ac:dyDescent="0.35">
      <c r="A15" s="6" t="s">
        <v>54</v>
      </c>
      <c r="B15" s="6"/>
      <c r="C15"/>
      <c r="D15"/>
      <c r="E15"/>
      <c r="F15"/>
      <c r="G15"/>
      <c r="H15"/>
      <c r="I15"/>
      <c r="J15" s="24"/>
      <c r="K15" s="6" t="s">
        <v>54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35">
      <c r="A16" s="7" t="s">
        <v>55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55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35">
      <c r="A17" s="7" t="s">
        <v>56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56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35">
      <c r="A18" s="7" t="s">
        <v>57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57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35">
      <c r="A19" s="7" t="s">
        <v>58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58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4">
      <c r="A20" s="9" t="s">
        <v>59</v>
      </c>
      <c r="B20" s="9">
        <v>6</v>
      </c>
      <c r="C20"/>
      <c r="D20"/>
      <c r="E20"/>
      <c r="F20"/>
      <c r="G20"/>
      <c r="H20"/>
      <c r="I20"/>
      <c r="J20" s="24"/>
      <c r="K20" s="9" t="s">
        <v>59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3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4">
      <c r="A22" t="s">
        <v>60</v>
      </c>
      <c r="B22"/>
      <c r="C22"/>
      <c r="D22"/>
      <c r="E22"/>
      <c r="F22"/>
      <c r="G22"/>
      <c r="H22"/>
      <c r="I22"/>
      <c r="J22" s="24"/>
      <c r="K22" t="s">
        <v>60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35">
      <c r="A23" s="10"/>
      <c r="B23" s="10" t="s">
        <v>61</v>
      </c>
      <c r="C23" s="10" t="s">
        <v>62</v>
      </c>
      <c r="D23" s="10" t="s">
        <v>63</v>
      </c>
      <c r="E23" s="10" t="s">
        <v>64</v>
      </c>
      <c r="F23" s="10" t="s">
        <v>65</v>
      </c>
      <c r="G23"/>
      <c r="H23"/>
      <c r="I23"/>
      <c r="J23" s="24"/>
      <c r="K23" s="10"/>
      <c r="L23" s="10" t="s">
        <v>61</v>
      </c>
      <c r="M23" s="10" t="s">
        <v>62</v>
      </c>
      <c r="N23" s="10" t="s">
        <v>63</v>
      </c>
      <c r="O23" s="10" t="s">
        <v>64</v>
      </c>
      <c r="P23" s="10" t="s">
        <v>65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35">
      <c r="A24" s="7" t="s">
        <v>66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66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35">
      <c r="A25" s="7" t="s">
        <v>67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67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4">
      <c r="A26" s="9" t="s">
        <v>68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68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" thickBot="1" x14ac:dyDescent="0.4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35">
      <c r="A28" s="10"/>
      <c r="B28" s="10" t="s">
        <v>69</v>
      </c>
      <c r="C28" s="10" t="s">
        <v>58</v>
      </c>
      <c r="D28" s="10" t="s">
        <v>70</v>
      </c>
      <c r="E28" s="10" t="s">
        <v>71</v>
      </c>
      <c r="F28" s="10" t="s">
        <v>72</v>
      </c>
      <c r="G28" s="10" t="s">
        <v>73</v>
      </c>
      <c r="H28" s="10" t="s">
        <v>74</v>
      </c>
      <c r="I28" s="10" t="s">
        <v>75</v>
      </c>
      <c r="J28" s="11"/>
      <c r="K28" s="10"/>
      <c r="L28" s="10" t="s">
        <v>69</v>
      </c>
      <c r="M28" s="10" t="s">
        <v>58</v>
      </c>
      <c r="N28" s="10" t="s">
        <v>70</v>
      </c>
      <c r="O28" s="10" t="s">
        <v>71</v>
      </c>
      <c r="P28" s="10" t="s">
        <v>72</v>
      </c>
      <c r="Q28" s="10" t="s">
        <v>73</v>
      </c>
      <c r="R28" s="10" t="s">
        <v>74</v>
      </c>
      <c r="S28" s="10" t="s">
        <v>75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35">
      <c r="A29" s="7" t="s">
        <v>76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76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4">
      <c r="A30" s="9" t="s">
        <v>77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77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3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3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3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35">
      <c r="A34" t="s">
        <v>78</v>
      </c>
      <c r="B34"/>
      <c r="C34"/>
      <c r="D34"/>
      <c r="E34"/>
      <c r="F34"/>
      <c r="G34"/>
      <c r="H34"/>
      <c r="I34"/>
      <c r="J34" s="24"/>
      <c r="K34" t="s">
        <v>78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" thickBot="1" x14ac:dyDescent="0.4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35">
      <c r="A36" s="10" t="s">
        <v>79</v>
      </c>
      <c r="B36" s="10" t="s">
        <v>80</v>
      </c>
      <c r="C36" s="10" t="s">
        <v>81</v>
      </c>
      <c r="D36"/>
      <c r="E36"/>
      <c r="F36"/>
      <c r="G36"/>
      <c r="H36"/>
      <c r="I36"/>
      <c r="J36" s="24"/>
      <c r="K36" s="10" t="s">
        <v>79</v>
      </c>
      <c r="L36" s="10" t="s">
        <v>80</v>
      </c>
      <c r="M36" s="10" t="s">
        <v>81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3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3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3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3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3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4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3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35">
      <c r="A45" s="14" t="s">
        <v>82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35">
      <c r="A46" t="s">
        <v>53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" thickBot="1" x14ac:dyDescent="0.4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35">
      <c r="A48" s="6" t="s">
        <v>54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35">
      <c r="A49" s="7" t="s">
        <v>55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35">
      <c r="A50" s="7" t="s">
        <v>56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35">
      <c r="A51" s="7" t="s">
        <v>57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35">
      <c r="A52" s="7" t="s">
        <v>58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4">
      <c r="A53" s="9" t="s">
        <v>59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3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4">
      <c r="A55" t="s">
        <v>60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35">
      <c r="A56" s="10"/>
      <c r="B56" s="10" t="s">
        <v>61</v>
      </c>
      <c r="C56" s="10" t="s">
        <v>62</v>
      </c>
      <c r="D56" s="10" t="s">
        <v>63</v>
      </c>
      <c r="E56" s="10" t="s">
        <v>64</v>
      </c>
      <c r="F56" s="10" t="s">
        <v>65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35">
      <c r="A57" s="7" t="s">
        <v>66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35">
      <c r="A58" s="7" t="s">
        <v>67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4">
      <c r="A59" s="9" t="s">
        <v>68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" thickBot="1" x14ac:dyDescent="0.4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35">
      <c r="A61" s="10"/>
      <c r="B61" s="10" t="s">
        <v>69</v>
      </c>
      <c r="C61" s="10" t="s">
        <v>58</v>
      </c>
      <c r="D61" s="10" t="s">
        <v>70</v>
      </c>
      <c r="E61" s="10" t="s">
        <v>71</v>
      </c>
      <c r="F61" s="10" t="s">
        <v>72</v>
      </c>
      <c r="G61" s="10" t="s">
        <v>73</v>
      </c>
      <c r="H61" s="10" t="s">
        <v>74</v>
      </c>
      <c r="I61" s="10" t="s">
        <v>75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35">
      <c r="A62" s="7" t="s">
        <v>76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4">
      <c r="A63" s="9" t="s">
        <v>77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3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3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3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35">
      <c r="A67" t="s">
        <v>78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" thickBot="1" x14ac:dyDescent="0.4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35">
      <c r="A69" s="10" t="s">
        <v>79</v>
      </c>
      <c r="B69" s="10" t="s">
        <v>80</v>
      </c>
      <c r="C69" s="10" t="s">
        <v>81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3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3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3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3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3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4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3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6" workbookViewId="0">
      <selection activeCell="C92" sqref="C92"/>
    </sheetView>
  </sheetViews>
  <sheetFormatPr defaultRowHeight="14.5" x14ac:dyDescent="0.35"/>
  <cols>
    <col min="1" max="1" width="14.81640625" bestFit="1" customWidth="1"/>
    <col min="6" max="6" width="12.726562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35">
      <c r="A2" s="18">
        <v>42464.413194444445</v>
      </c>
      <c r="B2" t="s">
        <v>117</v>
      </c>
      <c r="C2">
        <v>84.7</v>
      </c>
      <c r="D2">
        <v>6.87</v>
      </c>
      <c r="E2">
        <v>0.16</v>
      </c>
      <c r="F2">
        <v>202.21</v>
      </c>
    </row>
    <row r="3" spans="1:6" x14ac:dyDescent="0.35">
      <c r="A3" s="18">
        <v>42464.413194444445</v>
      </c>
      <c r="B3" t="s">
        <v>118</v>
      </c>
      <c r="C3">
        <v>79.7</v>
      </c>
      <c r="D3">
        <v>7.08</v>
      </c>
      <c r="E3">
        <v>0.13</v>
      </c>
      <c r="F3">
        <v>212.84</v>
      </c>
    </row>
    <row r="4" spans="1:6" x14ac:dyDescent="0.35">
      <c r="A4" s="18">
        <v>42464.413194444445</v>
      </c>
      <c r="B4" t="s">
        <v>119</v>
      </c>
      <c r="C4">
        <v>73.3</v>
      </c>
      <c r="D4">
        <v>7.39</v>
      </c>
      <c r="E4">
        <v>0.17</v>
      </c>
      <c r="F4">
        <v>223.47</v>
      </c>
    </row>
    <row r="5" spans="1:6" x14ac:dyDescent="0.35">
      <c r="A5" s="18">
        <v>42464.413194444445</v>
      </c>
      <c r="B5" t="s">
        <v>120</v>
      </c>
      <c r="C5">
        <v>302.2</v>
      </c>
      <c r="D5">
        <v>3.64</v>
      </c>
      <c r="E5">
        <v>0.04</v>
      </c>
      <c r="F5">
        <v>234.11</v>
      </c>
    </row>
    <row r="6" spans="1:6" x14ac:dyDescent="0.35">
      <c r="A6" s="18">
        <v>42464.413194444445</v>
      </c>
      <c r="B6" t="s">
        <v>121</v>
      </c>
      <c r="C6">
        <v>332.8</v>
      </c>
      <c r="D6">
        <v>3.47</v>
      </c>
      <c r="E6">
        <v>0.05</v>
      </c>
      <c r="F6">
        <v>244.75</v>
      </c>
    </row>
    <row r="7" spans="1:6" x14ac:dyDescent="0.35">
      <c r="A7" s="18">
        <v>42464.413194444445</v>
      </c>
      <c r="B7" t="s">
        <v>122</v>
      </c>
      <c r="C7">
        <v>322</v>
      </c>
      <c r="D7">
        <v>3.52</v>
      </c>
      <c r="E7">
        <v>0.05</v>
      </c>
      <c r="F7">
        <v>255.38</v>
      </c>
    </row>
    <row r="8" spans="1:6" x14ac:dyDescent="0.35">
      <c r="A8" s="18">
        <v>42464.413194444445</v>
      </c>
      <c r="B8" t="s">
        <v>123</v>
      </c>
      <c r="C8">
        <v>1189</v>
      </c>
      <c r="D8">
        <v>1.83</v>
      </c>
      <c r="E8">
        <v>0.01</v>
      </c>
      <c r="F8">
        <v>266.13</v>
      </c>
    </row>
    <row r="9" spans="1:6" x14ac:dyDescent="0.35">
      <c r="A9" s="18">
        <v>42464.413194444445</v>
      </c>
      <c r="B9" t="s">
        <v>124</v>
      </c>
      <c r="C9">
        <v>1365.7</v>
      </c>
      <c r="D9">
        <v>1.71</v>
      </c>
      <c r="E9">
        <v>0.01</v>
      </c>
      <c r="F9">
        <v>276.76</v>
      </c>
    </row>
    <row r="10" spans="1:6" x14ac:dyDescent="0.35">
      <c r="A10" s="18">
        <v>42464.413194444445</v>
      </c>
      <c r="B10" t="s">
        <v>125</v>
      </c>
      <c r="C10">
        <v>1322.5</v>
      </c>
      <c r="D10">
        <v>1.74</v>
      </c>
      <c r="E10">
        <v>0.01</v>
      </c>
      <c r="F10">
        <v>287.39999999999998</v>
      </c>
    </row>
    <row r="11" spans="1:6" x14ac:dyDescent="0.35">
      <c r="A11" s="18">
        <v>42464.413194444445</v>
      </c>
      <c r="B11" t="s">
        <v>126</v>
      </c>
      <c r="C11">
        <v>2723.1</v>
      </c>
      <c r="D11">
        <v>1.21</v>
      </c>
      <c r="E11">
        <v>0.01</v>
      </c>
      <c r="F11">
        <v>298.04000000000002</v>
      </c>
    </row>
    <row r="12" spans="1:6" x14ac:dyDescent="0.35">
      <c r="A12" s="18">
        <v>42464.413194444445</v>
      </c>
      <c r="B12" t="s">
        <v>127</v>
      </c>
      <c r="C12">
        <v>2791.2</v>
      </c>
      <c r="D12">
        <v>1.2</v>
      </c>
      <c r="E12">
        <v>0</v>
      </c>
      <c r="F12">
        <v>308.69</v>
      </c>
    </row>
    <row r="13" spans="1:6" x14ac:dyDescent="0.35">
      <c r="A13" s="18">
        <v>42464.413194444445</v>
      </c>
      <c r="B13" t="s">
        <v>128</v>
      </c>
      <c r="C13">
        <v>2697</v>
      </c>
      <c r="D13">
        <v>1.22</v>
      </c>
      <c r="E13">
        <v>0</v>
      </c>
      <c r="F13">
        <v>319.32</v>
      </c>
    </row>
    <row r="14" spans="1:6" x14ac:dyDescent="0.35">
      <c r="A14" s="18">
        <v>42464.413194444445</v>
      </c>
      <c r="B14" t="s">
        <v>129</v>
      </c>
      <c r="C14">
        <v>5857.2</v>
      </c>
      <c r="D14">
        <v>0.83</v>
      </c>
      <c r="E14">
        <v>0</v>
      </c>
      <c r="F14">
        <v>329.98</v>
      </c>
    </row>
    <row r="15" spans="1:6" x14ac:dyDescent="0.35">
      <c r="A15" s="18">
        <v>42464.413194444445</v>
      </c>
      <c r="B15" t="s">
        <v>130</v>
      </c>
      <c r="C15">
        <v>5974.5</v>
      </c>
      <c r="D15">
        <v>0.82</v>
      </c>
      <c r="E15">
        <v>0</v>
      </c>
      <c r="F15">
        <v>340.63</v>
      </c>
    </row>
    <row r="16" spans="1:6" x14ac:dyDescent="0.35">
      <c r="A16" s="18">
        <v>42464.413194444445</v>
      </c>
      <c r="B16" t="s">
        <v>131</v>
      </c>
      <c r="C16">
        <v>6703.1</v>
      </c>
      <c r="D16">
        <v>0.77</v>
      </c>
      <c r="E16">
        <v>0</v>
      </c>
      <c r="F16">
        <v>351.29</v>
      </c>
    </row>
    <row r="17" spans="1:6" x14ac:dyDescent="0.35">
      <c r="A17" s="18">
        <v>42464.413194444445</v>
      </c>
      <c r="B17" t="s">
        <v>132</v>
      </c>
      <c r="C17">
        <v>12338.6</v>
      </c>
      <c r="D17">
        <v>0.56999999999999995</v>
      </c>
      <c r="E17">
        <v>0</v>
      </c>
      <c r="F17">
        <v>361.98</v>
      </c>
    </row>
    <row r="18" spans="1:6" x14ac:dyDescent="0.35">
      <c r="A18" s="18">
        <v>42464.413194444445</v>
      </c>
      <c r="B18" t="s">
        <v>133</v>
      </c>
      <c r="C18">
        <v>12636.7</v>
      </c>
      <c r="D18">
        <v>0.56000000000000005</v>
      </c>
      <c r="E18">
        <v>0</v>
      </c>
      <c r="F18">
        <v>372.66</v>
      </c>
    </row>
    <row r="19" spans="1:6" x14ac:dyDescent="0.35">
      <c r="A19" s="18">
        <v>42464.413194444445</v>
      </c>
      <c r="B19" t="s">
        <v>134</v>
      </c>
      <c r="C19">
        <v>12643.4</v>
      </c>
      <c r="D19">
        <v>0.56000000000000005</v>
      </c>
      <c r="E19">
        <v>0</v>
      </c>
      <c r="F19">
        <v>383.35</v>
      </c>
    </row>
    <row r="20" spans="1:6" x14ac:dyDescent="0.35">
      <c r="A20" s="18">
        <v>42465.597222222219</v>
      </c>
      <c r="B20" t="s">
        <v>117</v>
      </c>
      <c r="C20">
        <v>81</v>
      </c>
      <c r="D20">
        <v>7.03</v>
      </c>
      <c r="E20">
        <v>0.12</v>
      </c>
      <c r="F20">
        <v>202.18</v>
      </c>
    </row>
    <row r="21" spans="1:6" x14ac:dyDescent="0.35">
      <c r="A21" s="18">
        <v>42465.597222222219</v>
      </c>
      <c r="B21" t="s">
        <v>118</v>
      </c>
      <c r="C21">
        <v>74.2</v>
      </c>
      <c r="D21">
        <v>7.34</v>
      </c>
      <c r="E21">
        <v>0.11</v>
      </c>
      <c r="F21">
        <v>212.81</v>
      </c>
    </row>
    <row r="22" spans="1:6" x14ac:dyDescent="0.35">
      <c r="A22" s="18">
        <v>42465.597222222219</v>
      </c>
      <c r="B22" t="s">
        <v>119</v>
      </c>
      <c r="C22">
        <v>75.5</v>
      </c>
      <c r="D22">
        <v>7.28</v>
      </c>
      <c r="E22">
        <v>0.13</v>
      </c>
      <c r="F22">
        <v>223.44</v>
      </c>
    </row>
    <row r="23" spans="1:6" x14ac:dyDescent="0.35">
      <c r="A23" s="18">
        <v>42465.597222222219</v>
      </c>
      <c r="B23" t="s">
        <v>120</v>
      </c>
      <c r="C23">
        <v>294.89999999999998</v>
      </c>
      <c r="D23">
        <v>3.68</v>
      </c>
      <c r="E23">
        <v>0.03</v>
      </c>
      <c r="F23">
        <v>234.08</v>
      </c>
    </row>
    <row r="24" spans="1:6" x14ac:dyDescent="0.35">
      <c r="A24" s="18">
        <v>42465.597222222219</v>
      </c>
      <c r="B24" t="s">
        <v>121</v>
      </c>
      <c r="C24">
        <v>320.60000000000002</v>
      </c>
      <c r="D24">
        <v>3.53</v>
      </c>
      <c r="E24">
        <v>0.03</v>
      </c>
      <c r="F24">
        <v>244.71</v>
      </c>
    </row>
    <row r="25" spans="1:6" x14ac:dyDescent="0.35">
      <c r="A25" s="18">
        <v>42465.597222222219</v>
      </c>
      <c r="B25" t="s">
        <v>122</v>
      </c>
      <c r="C25">
        <v>315.2</v>
      </c>
      <c r="D25">
        <v>3.56</v>
      </c>
      <c r="E25">
        <v>0.03</v>
      </c>
      <c r="F25">
        <v>255.36</v>
      </c>
    </row>
    <row r="26" spans="1:6" x14ac:dyDescent="0.35">
      <c r="A26" s="18">
        <v>42465.597222222219</v>
      </c>
      <c r="B26" t="s">
        <v>123</v>
      </c>
      <c r="C26">
        <v>1181.9000000000001</v>
      </c>
      <c r="D26">
        <v>1.84</v>
      </c>
      <c r="E26">
        <v>0.01</v>
      </c>
      <c r="F26">
        <v>266.10000000000002</v>
      </c>
    </row>
    <row r="27" spans="1:6" x14ac:dyDescent="0.35">
      <c r="A27" s="18">
        <v>42465.597222222219</v>
      </c>
      <c r="B27" t="s">
        <v>124</v>
      </c>
      <c r="C27">
        <v>1342.9</v>
      </c>
      <c r="D27">
        <v>1.73</v>
      </c>
      <c r="E27">
        <v>0.01</v>
      </c>
      <c r="F27">
        <v>276.73</v>
      </c>
    </row>
    <row r="28" spans="1:6" x14ac:dyDescent="0.35">
      <c r="A28" s="18">
        <v>42465.597222222219</v>
      </c>
      <c r="B28" t="s">
        <v>125</v>
      </c>
      <c r="C28">
        <v>1326.5</v>
      </c>
      <c r="D28">
        <v>1.74</v>
      </c>
      <c r="E28">
        <v>0.01</v>
      </c>
      <c r="F28">
        <v>287.37</v>
      </c>
    </row>
    <row r="29" spans="1:6" x14ac:dyDescent="0.35">
      <c r="A29" s="18">
        <v>42465.597222222219</v>
      </c>
      <c r="B29" t="s">
        <v>126</v>
      </c>
      <c r="C29">
        <v>2664.4</v>
      </c>
      <c r="D29">
        <v>1.23</v>
      </c>
      <c r="E29">
        <v>0</v>
      </c>
      <c r="F29">
        <v>298</v>
      </c>
    </row>
    <row r="30" spans="1:6" x14ac:dyDescent="0.35">
      <c r="A30" s="18">
        <v>42465.597222222219</v>
      </c>
      <c r="B30" t="s">
        <v>127</v>
      </c>
      <c r="C30">
        <v>2761.1</v>
      </c>
      <c r="D30">
        <v>1.2</v>
      </c>
      <c r="E30">
        <v>0</v>
      </c>
      <c r="F30">
        <v>308.63</v>
      </c>
    </row>
    <row r="31" spans="1:6" x14ac:dyDescent="0.35">
      <c r="A31" s="18">
        <v>42465.597222222219</v>
      </c>
      <c r="B31" t="s">
        <v>128</v>
      </c>
      <c r="C31">
        <v>2679</v>
      </c>
      <c r="D31">
        <v>1.22</v>
      </c>
      <c r="E31">
        <v>0</v>
      </c>
      <c r="F31">
        <v>319.29000000000002</v>
      </c>
    </row>
    <row r="32" spans="1:6" x14ac:dyDescent="0.35">
      <c r="A32" s="18">
        <v>42465.597222222219</v>
      </c>
      <c r="B32" t="s">
        <v>129</v>
      </c>
      <c r="C32">
        <v>5824.2</v>
      </c>
      <c r="D32">
        <v>0.83</v>
      </c>
      <c r="E32">
        <v>0</v>
      </c>
      <c r="F32">
        <v>329.93</v>
      </c>
    </row>
    <row r="33" spans="1:6" x14ac:dyDescent="0.35">
      <c r="A33" s="18">
        <v>42465.597222222219</v>
      </c>
      <c r="B33" t="s">
        <v>130</v>
      </c>
      <c r="C33">
        <v>5954.9</v>
      </c>
      <c r="D33">
        <v>0.82</v>
      </c>
      <c r="E33">
        <v>0</v>
      </c>
      <c r="F33">
        <v>340.6</v>
      </c>
    </row>
    <row r="34" spans="1:6" x14ac:dyDescent="0.35">
      <c r="A34" s="18">
        <v>42465.597222222219</v>
      </c>
      <c r="B34" t="s">
        <v>131</v>
      </c>
      <c r="C34">
        <v>6711.2</v>
      </c>
      <c r="D34">
        <v>0.77</v>
      </c>
      <c r="E34">
        <v>0</v>
      </c>
      <c r="F34">
        <v>351.25</v>
      </c>
    </row>
    <row r="35" spans="1:6" x14ac:dyDescent="0.35">
      <c r="A35" s="18">
        <v>42465.597222222219</v>
      </c>
      <c r="B35" t="s">
        <v>132</v>
      </c>
      <c r="C35">
        <v>12310.4</v>
      </c>
      <c r="D35">
        <v>0.56999999999999995</v>
      </c>
      <c r="E35">
        <v>0</v>
      </c>
      <c r="F35">
        <v>361.94</v>
      </c>
    </row>
    <row r="36" spans="1:6" x14ac:dyDescent="0.35">
      <c r="A36" s="18">
        <v>42465.597222222219</v>
      </c>
      <c r="B36" t="s">
        <v>133</v>
      </c>
      <c r="C36">
        <v>12627.1</v>
      </c>
      <c r="D36">
        <v>0.56000000000000005</v>
      </c>
      <c r="E36">
        <v>0</v>
      </c>
      <c r="F36">
        <v>372.63</v>
      </c>
    </row>
    <row r="37" spans="1:6" x14ac:dyDescent="0.35">
      <c r="A37" s="18">
        <v>42465.597222222219</v>
      </c>
      <c r="B37" t="s">
        <v>134</v>
      </c>
      <c r="C37">
        <v>12773.7</v>
      </c>
      <c r="D37">
        <v>0.56000000000000005</v>
      </c>
      <c r="E37">
        <v>0</v>
      </c>
      <c r="F37">
        <v>383.31</v>
      </c>
    </row>
    <row r="38" spans="1:6" x14ac:dyDescent="0.35">
      <c r="A38" s="18">
        <v>42466.703472222223</v>
      </c>
      <c r="B38" t="s">
        <v>117</v>
      </c>
      <c r="C38">
        <v>84.4</v>
      </c>
      <c r="D38">
        <v>6.88</v>
      </c>
      <c r="E38">
        <v>0.1</v>
      </c>
      <c r="F38">
        <v>202.17</v>
      </c>
    </row>
    <row r="39" spans="1:6" x14ac:dyDescent="0.35">
      <c r="A39" s="18">
        <v>42466.703472222223</v>
      </c>
      <c r="B39" t="s">
        <v>118</v>
      </c>
      <c r="C39">
        <v>74.2</v>
      </c>
      <c r="D39">
        <v>7.34</v>
      </c>
      <c r="E39">
        <v>0.11</v>
      </c>
      <c r="F39">
        <v>212.81</v>
      </c>
    </row>
    <row r="40" spans="1:6" x14ac:dyDescent="0.35">
      <c r="A40" s="18">
        <v>42466.703472222223</v>
      </c>
      <c r="B40" t="s">
        <v>119</v>
      </c>
      <c r="C40">
        <v>76.5</v>
      </c>
      <c r="D40">
        <v>7.23</v>
      </c>
      <c r="E40">
        <v>0.11</v>
      </c>
      <c r="F40">
        <v>223.44</v>
      </c>
    </row>
    <row r="41" spans="1:6" x14ac:dyDescent="0.35">
      <c r="A41" s="18">
        <v>42466.703472222223</v>
      </c>
      <c r="B41" t="s">
        <v>120</v>
      </c>
      <c r="C41">
        <v>307</v>
      </c>
      <c r="D41">
        <v>3.61</v>
      </c>
      <c r="E41">
        <v>0.02</v>
      </c>
      <c r="F41">
        <v>234.07</v>
      </c>
    </row>
    <row r="42" spans="1:6" x14ac:dyDescent="0.35">
      <c r="A42" s="18">
        <v>42466.703472222223</v>
      </c>
      <c r="B42" t="s">
        <v>121</v>
      </c>
      <c r="C42">
        <v>325.2</v>
      </c>
      <c r="D42">
        <v>3.51</v>
      </c>
      <c r="E42">
        <v>0.03</v>
      </c>
      <c r="F42">
        <v>244.71</v>
      </c>
    </row>
    <row r="43" spans="1:6" x14ac:dyDescent="0.35">
      <c r="A43" s="18">
        <v>42466.703472222223</v>
      </c>
      <c r="B43" t="s">
        <v>122</v>
      </c>
      <c r="C43">
        <v>333.4</v>
      </c>
      <c r="D43">
        <v>3.46</v>
      </c>
      <c r="E43">
        <v>0.03</v>
      </c>
      <c r="F43">
        <v>255.34</v>
      </c>
    </row>
    <row r="44" spans="1:6" x14ac:dyDescent="0.35">
      <c r="A44" s="18">
        <v>42466.703472222223</v>
      </c>
      <c r="B44" t="s">
        <v>123</v>
      </c>
      <c r="C44">
        <v>1187.0999999999999</v>
      </c>
      <c r="D44">
        <v>1.84</v>
      </c>
      <c r="E44">
        <v>0.01</v>
      </c>
      <c r="F44">
        <v>266.08</v>
      </c>
    </row>
    <row r="45" spans="1:6" x14ac:dyDescent="0.35">
      <c r="A45" s="18">
        <v>42466.703472222223</v>
      </c>
      <c r="B45" t="s">
        <v>124</v>
      </c>
      <c r="C45">
        <v>1363.6</v>
      </c>
      <c r="D45">
        <v>1.71</v>
      </c>
      <c r="E45">
        <v>0.01</v>
      </c>
      <c r="F45">
        <v>276.70999999999998</v>
      </c>
    </row>
    <row r="46" spans="1:6" x14ac:dyDescent="0.35">
      <c r="A46" s="18">
        <v>42466.703472222223</v>
      </c>
      <c r="B46" t="s">
        <v>125</v>
      </c>
      <c r="C46">
        <v>1308.2</v>
      </c>
      <c r="D46">
        <v>1.75</v>
      </c>
      <c r="E46">
        <v>0.01</v>
      </c>
      <c r="F46">
        <v>287.33999999999997</v>
      </c>
    </row>
    <row r="47" spans="1:6" x14ac:dyDescent="0.35">
      <c r="A47" s="18">
        <v>42466.703472222223</v>
      </c>
      <c r="B47" t="s">
        <v>126</v>
      </c>
      <c r="C47">
        <v>2644.8</v>
      </c>
      <c r="D47">
        <v>1.23</v>
      </c>
      <c r="E47">
        <v>0</v>
      </c>
      <c r="F47">
        <v>297.99</v>
      </c>
    </row>
    <row r="48" spans="1:6" x14ac:dyDescent="0.35">
      <c r="A48" s="18">
        <v>42466.703472222223</v>
      </c>
      <c r="B48" t="s">
        <v>127</v>
      </c>
      <c r="C48">
        <v>2807.2</v>
      </c>
      <c r="D48">
        <v>1.19</v>
      </c>
      <c r="E48">
        <v>0</v>
      </c>
      <c r="F48">
        <v>308.62</v>
      </c>
    </row>
    <row r="49" spans="1:6" x14ac:dyDescent="0.35">
      <c r="A49" s="18">
        <v>42466.703472222223</v>
      </c>
      <c r="B49" t="s">
        <v>128</v>
      </c>
      <c r="C49">
        <v>2659.2</v>
      </c>
      <c r="D49">
        <v>1.23</v>
      </c>
      <c r="E49">
        <v>0</v>
      </c>
      <c r="F49">
        <v>319.27</v>
      </c>
    </row>
    <row r="50" spans="1:6" x14ac:dyDescent="0.35">
      <c r="A50" s="18">
        <v>42466.703472222223</v>
      </c>
      <c r="B50" t="s">
        <v>129</v>
      </c>
      <c r="C50">
        <v>5950</v>
      </c>
      <c r="D50">
        <v>0.82</v>
      </c>
      <c r="E50">
        <v>0</v>
      </c>
      <c r="F50">
        <v>329.91</v>
      </c>
    </row>
    <row r="51" spans="1:6" x14ac:dyDescent="0.35">
      <c r="A51" s="18">
        <v>42466.703472222223</v>
      </c>
      <c r="B51" t="s">
        <v>130</v>
      </c>
      <c r="C51">
        <v>5967.7</v>
      </c>
      <c r="D51">
        <v>0.82</v>
      </c>
      <c r="E51">
        <v>0</v>
      </c>
      <c r="F51">
        <v>340.56</v>
      </c>
    </row>
    <row r="52" spans="1:6" x14ac:dyDescent="0.35">
      <c r="A52" s="18">
        <v>42466.703472222223</v>
      </c>
      <c r="B52" t="s">
        <v>131</v>
      </c>
      <c r="C52">
        <v>6767.6</v>
      </c>
      <c r="D52">
        <v>0.77</v>
      </c>
      <c r="E52">
        <v>0</v>
      </c>
      <c r="F52">
        <v>351.22</v>
      </c>
    </row>
    <row r="53" spans="1:6" x14ac:dyDescent="0.35">
      <c r="A53" s="18">
        <v>42466.703472222223</v>
      </c>
      <c r="B53" t="s">
        <v>132</v>
      </c>
      <c r="C53">
        <v>12318</v>
      </c>
      <c r="D53">
        <v>0.56999999999999995</v>
      </c>
      <c r="E53">
        <v>0</v>
      </c>
      <c r="F53">
        <v>361.9</v>
      </c>
    </row>
    <row r="54" spans="1:6" x14ac:dyDescent="0.35">
      <c r="A54" s="18">
        <v>42466.703472222223</v>
      </c>
      <c r="B54" t="s">
        <v>133</v>
      </c>
      <c r="C54">
        <v>12837.1</v>
      </c>
      <c r="D54">
        <v>0.56000000000000005</v>
      </c>
      <c r="E54">
        <v>0</v>
      </c>
      <c r="F54">
        <v>372.58</v>
      </c>
    </row>
    <row r="55" spans="1:6" x14ac:dyDescent="0.35">
      <c r="A55" s="18">
        <v>42466.703472222223</v>
      </c>
      <c r="B55" t="s">
        <v>134</v>
      </c>
      <c r="C55">
        <v>12811.3</v>
      </c>
      <c r="D55">
        <v>0.56000000000000005</v>
      </c>
      <c r="E55">
        <v>0</v>
      </c>
      <c r="F55">
        <v>383.26</v>
      </c>
    </row>
    <row r="56" spans="1:6" x14ac:dyDescent="0.35">
      <c r="A56" s="18">
        <v>42471.644444444442</v>
      </c>
      <c r="B56" t="s">
        <v>117</v>
      </c>
      <c r="C56">
        <v>81.400000000000006</v>
      </c>
      <c r="D56">
        <v>7.01</v>
      </c>
      <c r="E56">
        <v>0.08</v>
      </c>
      <c r="F56">
        <v>202.15</v>
      </c>
    </row>
    <row r="57" spans="1:6" x14ac:dyDescent="0.35">
      <c r="A57" s="18">
        <v>42471.644444444442</v>
      </c>
      <c r="B57" t="s">
        <v>118</v>
      </c>
      <c r="C57">
        <v>78.3</v>
      </c>
      <c r="D57">
        <v>7.15</v>
      </c>
      <c r="E57">
        <v>0.09</v>
      </c>
      <c r="F57">
        <v>212.79</v>
      </c>
    </row>
    <row r="58" spans="1:6" x14ac:dyDescent="0.35">
      <c r="A58" s="18">
        <v>42471.644444444442</v>
      </c>
      <c r="B58" t="s">
        <v>119</v>
      </c>
      <c r="C58">
        <v>69.7</v>
      </c>
      <c r="D58">
        <v>7.58</v>
      </c>
      <c r="E58">
        <v>0.09</v>
      </c>
      <c r="F58">
        <v>223.41</v>
      </c>
    </row>
    <row r="59" spans="1:6" x14ac:dyDescent="0.35">
      <c r="A59" s="18">
        <v>42471.644444444442</v>
      </c>
      <c r="B59" t="s">
        <v>120</v>
      </c>
      <c r="C59">
        <v>306.7</v>
      </c>
      <c r="D59">
        <v>3.61</v>
      </c>
      <c r="E59">
        <v>0.02</v>
      </c>
      <c r="F59">
        <v>234.04</v>
      </c>
    </row>
    <row r="60" spans="1:6" x14ac:dyDescent="0.35">
      <c r="A60" s="18">
        <v>42471.644444444442</v>
      </c>
      <c r="B60" t="s">
        <v>121</v>
      </c>
      <c r="C60">
        <v>337</v>
      </c>
      <c r="D60">
        <v>3.45</v>
      </c>
      <c r="E60">
        <v>0.02</v>
      </c>
      <c r="F60">
        <v>244.67</v>
      </c>
    </row>
    <row r="61" spans="1:6" x14ac:dyDescent="0.35">
      <c r="A61" s="18">
        <v>42471.644444444442</v>
      </c>
      <c r="B61" t="s">
        <v>122</v>
      </c>
      <c r="C61">
        <v>337</v>
      </c>
      <c r="D61">
        <v>3.45</v>
      </c>
      <c r="E61">
        <v>0.02</v>
      </c>
      <c r="F61">
        <v>255.31</v>
      </c>
    </row>
    <row r="62" spans="1:6" x14ac:dyDescent="0.35">
      <c r="A62" s="18">
        <v>42471.644444444442</v>
      </c>
      <c r="B62" t="s">
        <v>123</v>
      </c>
      <c r="C62">
        <v>1196.9000000000001</v>
      </c>
      <c r="D62">
        <v>1.83</v>
      </c>
      <c r="E62">
        <v>0.01</v>
      </c>
      <c r="F62">
        <v>266.04000000000002</v>
      </c>
    </row>
    <row r="63" spans="1:6" x14ac:dyDescent="0.35">
      <c r="A63" s="18">
        <v>42471.644444444442</v>
      </c>
      <c r="B63" t="s">
        <v>124</v>
      </c>
      <c r="C63">
        <v>1361.8</v>
      </c>
      <c r="D63">
        <v>1.71</v>
      </c>
      <c r="E63">
        <v>0</v>
      </c>
      <c r="F63">
        <v>276.68</v>
      </c>
    </row>
    <row r="64" spans="1:6" x14ac:dyDescent="0.35">
      <c r="A64" s="18">
        <v>42471.644444444442</v>
      </c>
      <c r="B64" t="s">
        <v>125</v>
      </c>
      <c r="C64">
        <v>1356.7</v>
      </c>
      <c r="D64">
        <v>1.72</v>
      </c>
      <c r="E64">
        <v>0.01</v>
      </c>
      <c r="F64">
        <v>287.31</v>
      </c>
    </row>
    <row r="65" spans="1:6" x14ac:dyDescent="0.35">
      <c r="A65" s="18">
        <v>42471.644444444442</v>
      </c>
      <c r="B65" t="s">
        <v>126</v>
      </c>
      <c r="C65">
        <v>2741.7</v>
      </c>
      <c r="D65">
        <v>1.21</v>
      </c>
      <c r="E65">
        <v>0</v>
      </c>
      <c r="F65">
        <v>297.95</v>
      </c>
    </row>
    <row r="66" spans="1:6" x14ac:dyDescent="0.35">
      <c r="A66" s="18">
        <v>42471.644444444442</v>
      </c>
      <c r="B66" t="s">
        <v>127</v>
      </c>
      <c r="C66">
        <v>2812.7</v>
      </c>
      <c r="D66">
        <v>1.19</v>
      </c>
      <c r="E66">
        <v>0</v>
      </c>
      <c r="F66">
        <v>308.58</v>
      </c>
    </row>
    <row r="67" spans="1:6" x14ac:dyDescent="0.35">
      <c r="A67" s="18">
        <v>42471.644444444442</v>
      </c>
      <c r="B67" t="s">
        <v>128</v>
      </c>
      <c r="C67">
        <v>2748.3</v>
      </c>
      <c r="D67">
        <v>1.21</v>
      </c>
      <c r="E67">
        <v>0</v>
      </c>
      <c r="F67">
        <v>319.23</v>
      </c>
    </row>
    <row r="68" spans="1:6" x14ac:dyDescent="0.35">
      <c r="A68" s="18">
        <v>42471.644444444442</v>
      </c>
      <c r="B68" t="s">
        <v>129</v>
      </c>
      <c r="C68">
        <v>6029.7</v>
      </c>
      <c r="D68">
        <v>0.81</v>
      </c>
      <c r="E68">
        <v>0</v>
      </c>
      <c r="F68">
        <v>329.88</v>
      </c>
    </row>
    <row r="69" spans="1:6" x14ac:dyDescent="0.35">
      <c r="A69" s="18">
        <v>42471.644444444442</v>
      </c>
      <c r="B69" t="s">
        <v>130</v>
      </c>
      <c r="C69">
        <v>5982.2</v>
      </c>
      <c r="D69">
        <v>0.82</v>
      </c>
      <c r="E69">
        <v>0</v>
      </c>
      <c r="F69">
        <v>340.53</v>
      </c>
    </row>
    <row r="70" spans="1:6" x14ac:dyDescent="0.35">
      <c r="A70" s="18">
        <v>42471.644444444442</v>
      </c>
      <c r="B70" t="s">
        <v>131</v>
      </c>
      <c r="C70">
        <v>6828.1</v>
      </c>
      <c r="D70">
        <v>0.77</v>
      </c>
      <c r="E70">
        <v>0</v>
      </c>
      <c r="F70">
        <v>351.19</v>
      </c>
    </row>
    <row r="71" spans="1:6" x14ac:dyDescent="0.35">
      <c r="A71" s="18">
        <v>42471.644444444442</v>
      </c>
      <c r="B71" t="s">
        <v>132</v>
      </c>
      <c r="C71">
        <v>12521.6</v>
      </c>
      <c r="D71">
        <v>0.56999999999999995</v>
      </c>
      <c r="E71">
        <v>0</v>
      </c>
      <c r="F71">
        <v>361.87</v>
      </c>
    </row>
    <row r="72" spans="1:6" x14ac:dyDescent="0.35">
      <c r="A72" s="18">
        <v>42471.644444444442</v>
      </c>
      <c r="B72" t="s">
        <v>133</v>
      </c>
      <c r="C72">
        <v>12916.4</v>
      </c>
      <c r="D72">
        <v>0.56000000000000005</v>
      </c>
      <c r="E72">
        <v>0</v>
      </c>
      <c r="F72">
        <v>372.54</v>
      </c>
    </row>
    <row r="73" spans="1:6" x14ac:dyDescent="0.35">
      <c r="A73" s="18">
        <v>42471.644444444442</v>
      </c>
      <c r="B73" t="s">
        <v>134</v>
      </c>
      <c r="C73">
        <v>13064.3</v>
      </c>
      <c r="D73">
        <v>0.55000000000000004</v>
      </c>
      <c r="E73">
        <v>0</v>
      </c>
      <c r="F73">
        <v>383.22</v>
      </c>
    </row>
    <row r="74" spans="1:6" x14ac:dyDescent="0.35">
      <c r="A74" s="18">
        <v>42472.4375</v>
      </c>
      <c r="B74" t="s">
        <v>117</v>
      </c>
      <c r="C74">
        <v>86.1</v>
      </c>
      <c r="D74">
        <v>6.82</v>
      </c>
      <c r="E74">
        <v>0.1</v>
      </c>
      <c r="F74">
        <v>202.13</v>
      </c>
    </row>
    <row r="75" spans="1:6" x14ac:dyDescent="0.35">
      <c r="A75" s="18">
        <v>42472.4375</v>
      </c>
      <c r="B75" t="s">
        <v>118</v>
      </c>
      <c r="C75">
        <v>76.400000000000006</v>
      </c>
      <c r="D75">
        <v>7.24</v>
      </c>
      <c r="E75">
        <v>0.09</v>
      </c>
      <c r="F75">
        <v>212.76</v>
      </c>
    </row>
    <row r="76" spans="1:6" x14ac:dyDescent="0.35">
      <c r="A76" s="18">
        <v>42472.4375</v>
      </c>
      <c r="B76" t="s">
        <v>119</v>
      </c>
      <c r="C76">
        <v>77.599999999999994</v>
      </c>
      <c r="D76">
        <v>7.18</v>
      </c>
      <c r="E76">
        <v>0.1</v>
      </c>
      <c r="F76">
        <v>223.39</v>
      </c>
    </row>
    <row r="77" spans="1:6" x14ac:dyDescent="0.35">
      <c r="A77" s="18">
        <v>42472.4375</v>
      </c>
      <c r="B77" t="s">
        <v>120</v>
      </c>
      <c r="C77">
        <v>313.3</v>
      </c>
      <c r="D77">
        <v>3.57</v>
      </c>
      <c r="E77">
        <v>0.03</v>
      </c>
      <c r="F77">
        <v>234.02</v>
      </c>
    </row>
    <row r="78" spans="1:6" x14ac:dyDescent="0.35">
      <c r="A78" s="18">
        <v>42472.4375</v>
      </c>
      <c r="B78" t="s">
        <v>121</v>
      </c>
      <c r="C78">
        <v>318.2</v>
      </c>
      <c r="D78">
        <v>3.55</v>
      </c>
      <c r="E78">
        <v>0.03</v>
      </c>
      <c r="F78">
        <v>244.66</v>
      </c>
    </row>
    <row r="79" spans="1:6" x14ac:dyDescent="0.35">
      <c r="A79" s="18">
        <v>42472.4375</v>
      </c>
      <c r="B79" t="s">
        <v>122</v>
      </c>
      <c r="C79">
        <v>345.6</v>
      </c>
      <c r="D79">
        <v>3.4</v>
      </c>
      <c r="E79">
        <v>0.02</v>
      </c>
      <c r="F79">
        <v>255.29</v>
      </c>
    </row>
    <row r="80" spans="1:6" x14ac:dyDescent="0.35">
      <c r="A80" s="18">
        <v>42472.4375</v>
      </c>
      <c r="B80" t="s">
        <v>123</v>
      </c>
      <c r="C80">
        <v>1191.8</v>
      </c>
      <c r="D80">
        <v>1.83</v>
      </c>
      <c r="E80">
        <v>0.01</v>
      </c>
      <c r="F80">
        <v>266.02999999999997</v>
      </c>
    </row>
    <row r="81" spans="1:6" x14ac:dyDescent="0.35">
      <c r="A81" s="18">
        <v>42472.4375</v>
      </c>
      <c r="B81" t="s">
        <v>124</v>
      </c>
      <c r="C81">
        <v>1368.1</v>
      </c>
      <c r="D81">
        <v>1.71</v>
      </c>
      <c r="E81">
        <v>0.01</v>
      </c>
      <c r="F81">
        <v>276.66000000000003</v>
      </c>
    </row>
    <row r="82" spans="1:6" x14ac:dyDescent="0.35">
      <c r="A82" s="18">
        <v>42472.4375</v>
      </c>
      <c r="B82" t="s">
        <v>125</v>
      </c>
      <c r="C82">
        <v>1368</v>
      </c>
      <c r="D82">
        <v>1.71</v>
      </c>
      <c r="E82">
        <v>0.01</v>
      </c>
      <c r="F82">
        <v>287.29000000000002</v>
      </c>
    </row>
    <row r="83" spans="1:6" x14ac:dyDescent="0.35">
      <c r="A83" s="18">
        <v>42472.4375</v>
      </c>
      <c r="B83" t="s">
        <v>126</v>
      </c>
      <c r="C83">
        <v>2740.9</v>
      </c>
      <c r="D83">
        <v>1.21</v>
      </c>
      <c r="E83">
        <v>0</v>
      </c>
      <c r="F83">
        <v>297.93</v>
      </c>
    </row>
    <row r="84" spans="1:6" x14ac:dyDescent="0.35">
      <c r="A84" s="18">
        <v>42472.4375</v>
      </c>
      <c r="B84" t="s">
        <v>127</v>
      </c>
      <c r="C84">
        <v>2795.8</v>
      </c>
      <c r="D84">
        <v>1.2</v>
      </c>
      <c r="E84">
        <v>0</v>
      </c>
      <c r="F84">
        <v>308.57</v>
      </c>
    </row>
    <row r="85" spans="1:6" x14ac:dyDescent="0.35">
      <c r="A85" s="18">
        <v>42472.4375</v>
      </c>
      <c r="B85" t="s">
        <v>128</v>
      </c>
      <c r="C85">
        <v>2717.6</v>
      </c>
      <c r="D85">
        <v>1.21</v>
      </c>
      <c r="E85">
        <v>0</v>
      </c>
      <c r="F85">
        <v>319.2</v>
      </c>
    </row>
    <row r="86" spans="1:6" x14ac:dyDescent="0.35">
      <c r="A86" s="18">
        <v>42472.4375</v>
      </c>
      <c r="B86" t="s">
        <v>129</v>
      </c>
      <c r="C86">
        <v>6012.7</v>
      </c>
      <c r="D86">
        <v>0.82</v>
      </c>
      <c r="E86">
        <v>0</v>
      </c>
      <c r="F86">
        <v>329.86</v>
      </c>
    </row>
    <row r="87" spans="1:6" x14ac:dyDescent="0.35">
      <c r="A87" s="18">
        <v>42472.4375</v>
      </c>
      <c r="B87" t="s">
        <v>130</v>
      </c>
      <c r="C87">
        <v>6069.3</v>
      </c>
      <c r="D87">
        <v>0.81</v>
      </c>
      <c r="E87">
        <v>0</v>
      </c>
      <c r="F87">
        <v>340.51</v>
      </c>
    </row>
    <row r="88" spans="1:6" x14ac:dyDescent="0.35">
      <c r="A88" s="18">
        <v>42472.4375</v>
      </c>
      <c r="B88" t="s">
        <v>131</v>
      </c>
      <c r="C88">
        <v>6750.4</v>
      </c>
      <c r="D88">
        <v>0.77</v>
      </c>
      <c r="E88">
        <v>0</v>
      </c>
      <c r="F88">
        <v>351.16</v>
      </c>
    </row>
    <row r="89" spans="1:6" x14ac:dyDescent="0.35">
      <c r="A89" s="18">
        <v>42472.4375</v>
      </c>
      <c r="B89" t="s">
        <v>132</v>
      </c>
      <c r="C89">
        <v>12580.6</v>
      </c>
      <c r="D89">
        <v>0.56000000000000005</v>
      </c>
      <c r="E89">
        <v>0</v>
      </c>
      <c r="F89">
        <v>361.84</v>
      </c>
    </row>
    <row r="90" spans="1:6" x14ac:dyDescent="0.35">
      <c r="A90" s="18">
        <v>42472.4375</v>
      </c>
      <c r="B90" t="s">
        <v>133</v>
      </c>
      <c r="C90">
        <v>12852.1</v>
      </c>
      <c r="D90">
        <v>0.56000000000000005</v>
      </c>
      <c r="E90">
        <v>0</v>
      </c>
      <c r="F90">
        <v>372.5</v>
      </c>
    </row>
    <row r="91" spans="1:6" x14ac:dyDescent="0.35">
      <c r="A91" s="18">
        <v>42472.4375</v>
      </c>
      <c r="B91" t="s">
        <v>134</v>
      </c>
      <c r="C91">
        <v>13035</v>
      </c>
      <c r="D91">
        <v>0.55000000000000004</v>
      </c>
      <c r="E91">
        <v>0</v>
      </c>
      <c r="F91">
        <v>383.19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2" sqref="F2:G19"/>
    </sheetView>
  </sheetViews>
  <sheetFormatPr defaultRowHeight="14.5" x14ac:dyDescent="0.35"/>
  <cols>
    <col min="1" max="1" width="9.81640625" bestFit="1" customWidth="1"/>
    <col min="2" max="2" width="9.81640625" customWidth="1"/>
    <col min="3" max="4" width="12" bestFit="1" customWidth="1"/>
    <col min="5" max="5" width="18.453125" bestFit="1" customWidth="1"/>
    <col min="6" max="6" width="11.81640625" bestFit="1" customWidth="1"/>
    <col min="7" max="7" width="16.7265625" bestFit="1" customWidth="1"/>
    <col min="8" max="8" width="30.81640625" bestFit="1" customWidth="1"/>
  </cols>
  <sheetData>
    <row r="1" spans="1:7" x14ac:dyDescent="0.35">
      <c r="A1" t="s">
        <v>10</v>
      </c>
      <c r="B1" t="s">
        <v>114</v>
      </c>
      <c r="C1" t="s">
        <v>24</v>
      </c>
      <c r="D1" t="s">
        <v>21</v>
      </c>
      <c r="E1" t="s">
        <v>111</v>
      </c>
      <c r="F1" t="s">
        <v>112</v>
      </c>
      <c r="G1" t="s">
        <v>113</v>
      </c>
    </row>
    <row r="2" spans="1:7" x14ac:dyDescent="0.35">
      <c r="A2" t="s">
        <v>117</v>
      </c>
      <c r="B2" s="15" t="s">
        <v>115</v>
      </c>
      <c r="C2">
        <v>1.3919999999999999</v>
      </c>
      <c r="D2">
        <v>9.6354239999999994E-2</v>
      </c>
      <c r="E2" s="1" t="s">
        <v>52</v>
      </c>
      <c r="F2" s="1">
        <f>(C2-'Calibration Data'!$L$29)/'Calibration Data'!$L$30</f>
        <v>0.16012187572195</v>
      </c>
      <c r="G2" s="17">
        <f>'Calibration Data'!$L$19/ABS('Calibration Data'!$L$30)*SQRT(1/'Calibration Data'!$L$20+1+(F2-AVERAGE('Calibration Data'!$L$3:$L$9))^2/('Calibration Data'!$L$30^2*SUM('Calibration Data'!$J$3:$J$8)))</f>
        <v>0.12664735761323623</v>
      </c>
    </row>
    <row r="3" spans="1:7" x14ac:dyDescent="0.35">
      <c r="A3" t="s">
        <v>118</v>
      </c>
      <c r="B3" s="15" t="s">
        <v>115</v>
      </c>
      <c r="C3">
        <v>1.276</v>
      </c>
      <c r="D3">
        <v>9.2254799999999998E-2</v>
      </c>
      <c r="E3" s="1" t="s">
        <v>52</v>
      </c>
      <c r="F3" s="1">
        <f>(C3-'Calibration Data'!$L$29)/'Calibration Data'!$L$30</f>
        <v>0.14638556169798103</v>
      </c>
      <c r="G3" s="17">
        <f>'Calibration Data'!$L$19/ABS('Calibration Data'!$L$30)*SQRT(1/'Calibration Data'!$L$20+1+(F3-AVERAGE('Calibration Data'!$L$3:$L$9))^2/('Calibration Data'!$L$30^2*SUM('Calibration Data'!$J$3:$J$8)))</f>
        <v>0.1266474947961356</v>
      </c>
    </row>
    <row r="4" spans="1:7" x14ac:dyDescent="0.35">
      <c r="A4" t="s">
        <v>119</v>
      </c>
      <c r="B4" s="15" t="s">
        <v>115</v>
      </c>
      <c r="C4">
        <v>1.242</v>
      </c>
      <c r="D4">
        <v>9.1063439999999995E-2</v>
      </c>
      <c r="E4" s="1" t="s">
        <v>52</v>
      </c>
      <c r="F4" s="1">
        <f>(C4-'Calibration Data'!$L$29)/'Calibration Data'!$L$30</f>
        <v>0.14235940069095562</v>
      </c>
      <c r="G4" s="17">
        <f>'Calibration Data'!$L$19/ABS('Calibration Data'!$L$30)*SQRT(1/'Calibration Data'!$L$20+1+(F4-AVERAGE('Calibration Data'!$L$3:$L$9))^2/('Calibration Data'!$L$30^2*SUM('Calibration Data'!$J$3:$J$8)))</f>
        <v>0.12664753500770867</v>
      </c>
    </row>
    <row r="5" spans="1:7" x14ac:dyDescent="0.35">
      <c r="A5" t="s">
        <v>120</v>
      </c>
      <c r="B5" s="15" t="s">
        <v>115</v>
      </c>
      <c r="C5">
        <v>5.0803333333333303</v>
      </c>
      <c r="D5">
        <v>0.18400967333333301</v>
      </c>
      <c r="E5" s="1" t="s">
        <v>52</v>
      </c>
      <c r="F5" s="1">
        <f>(C5-'Calibration Data'!$L$29)/'Calibration Data'!$L$30</f>
        <v>0.59688140065073425</v>
      </c>
      <c r="G5" s="17">
        <f>'Calibration Data'!$L$19/ABS('Calibration Data'!$L$30)*SQRT(1/'Calibration Data'!$L$20+1+(F5-AVERAGE('Calibration Data'!$L$3:$L$9))^2/('Calibration Data'!$L$30^2*SUM('Calibration Data'!$J$3:$J$8)))</f>
        <v>0.12664300343145105</v>
      </c>
    </row>
    <row r="6" spans="1:7" x14ac:dyDescent="0.35">
      <c r="A6" t="s">
        <v>121</v>
      </c>
      <c r="B6" s="15" t="s">
        <v>115</v>
      </c>
      <c r="C6">
        <v>5.4459999999999997</v>
      </c>
      <c r="D6">
        <v>0.19071891999999999</v>
      </c>
      <c r="E6" s="1" t="s">
        <v>52</v>
      </c>
      <c r="F6" s="1">
        <f>(C6-'Calibration Data'!$L$29)/'Calibration Data'!$L$30</f>
        <v>0.64018236755962532</v>
      </c>
      <c r="G6" s="17">
        <f>'Calibration Data'!$L$19/ABS('Calibration Data'!$L$30)*SQRT(1/'Calibration Data'!$L$20+1+(F6-AVERAGE('Calibration Data'!$L$3:$L$9))^2/('Calibration Data'!$L$30^2*SUM('Calibration Data'!$J$3:$J$8)))</f>
        <v>0.1266425725632859</v>
      </c>
    </row>
    <row r="7" spans="1:7" x14ac:dyDescent="0.35">
      <c r="A7" t="s">
        <v>122</v>
      </c>
      <c r="B7" s="15" t="s">
        <v>115</v>
      </c>
      <c r="C7">
        <v>5.5106666666666699</v>
      </c>
      <c r="D7">
        <v>0.191660986666667</v>
      </c>
      <c r="E7" s="1" t="s">
        <v>52</v>
      </c>
      <c r="F7" s="1">
        <f>(C7-'Calibration Data'!$L$29)/'Calibration Data'!$L$30</f>
        <v>0.64783996790632115</v>
      </c>
      <c r="G7" s="17">
        <f>'Calibration Data'!$L$19/ABS('Calibration Data'!$L$30)*SQRT(1/'Calibration Data'!$L$20+1+(F7-AVERAGE('Calibration Data'!$L$3:$L$9))^2/('Calibration Data'!$L$30^2*SUM('Calibration Data'!$J$3:$J$8)))</f>
        <v>0.12664249638123623</v>
      </c>
    </row>
    <row r="8" spans="1:7" ht="15.75" customHeight="1" x14ac:dyDescent="0.35">
      <c r="A8" t="s">
        <v>123</v>
      </c>
      <c r="B8" s="15" t="s">
        <v>115</v>
      </c>
      <c r="C8">
        <v>19.822333333333301</v>
      </c>
      <c r="D8">
        <v>0.36354159333333302</v>
      </c>
      <c r="E8" s="1" t="s">
        <v>52</v>
      </c>
      <c r="F8" s="1">
        <f>(C8-'Calibration Data'!$L$29)/'Calibration Data'!$L$30</f>
        <v>2.3425774466968603</v>
      </c>
      <c r="G8" s="17">
        <f>'Calibration Data'!$L$19/ABS('Calibration Data'!$L$30)*SQRT(1/'Calibration Data'!$L$20+1+(F8-AVERAGE('Calibration Data'!$L$3:$L$9))^2/('Calibration Data'!$L$30^2*SUM('Calibration Data'!$J$3:$J$8)))</f>
        <v>0.12662574886890693</v>
      </c>
    </row>
    <row r="9" spans="1:7" x14ac:dyDescent="0.35">
      <c r="A9" t="s">
        <v>124</v>
      </c>
      <c r="B9" s="15" t="s">
        <v>115</v>
      </c>
      <c r="C9">
        <v>22.673666666666701</v>
      </c>
      <c r="D9">
        <v>0.38862664666666702</v>
      </c>
      <c r="E9" s="1" t="s">
        <v>52</v>
      </c>
      <c r="F9" s="1">
        <f>(C9-'Calibration Data'!$L$29)/'Calibration Data'!$L$30</f>
        <v>2.6802223609527043</v>
      </c>
      <c r="G9" s="17">
        <f>'Calibration Data'!$L$19/ABS('Calibration Data'!$L$30)*SQRT(1/'Calibration Data'!$L$20+1+(F9-AVERAGE('Calibration Data'!$L$3:$L$9))^2/('Calibration Data'!$L$30^2*SUM('Calibration Data'!$J$3:$J$8)))</f>
        <v>0.12662243904258613</v>
      </c>
    </row>
    <row r="10" spans="1:7" x14ac:dyDescent="0.35">
      <c r="A10" t="s">
        <v>125</v>
      </c>
      <c r="B10" s="15" t="s">
        <v>115</v>
      </c>
      <c r="C10">
        <v>22.273</v>
      </c>
      <c r="D10">
        <v>0.38576835999999998</v>
      </c>
      <c r="E10" s="1" t="s">
        <v>52</v>
      </c>
      <c r="F10" s="1">
        <f>(C10-'Calibration Data'!$L$29)/'Calibration Data'!$L$30</f>
        <v>2.6327768165365772</v>
      </c>
      <c r="G10" s="17">
        <f>'Calibration Data'!$L$19/ABS('Calibration Data'!$L$30)*SQRT(1/'Calibration Data'!$L$20+1+(F10-AVERAGE('Calibration Data'!$L$3:$L$9))^2/('Calibration Data'!$L$30^2*SUM('Calibration Data'!$J$3:$J$8)))</f>
        <v>0.1266229035983662</v>
      </c>
    </row>
    <row r="11" spans="1:7" x14ac:dyDescent="0.35">
      <c r="A11" t="s">
        <v>126</v>
      </c>
      <c r="B11" s="15" t="s">
        <v>115</v>
      </c>
      <c r="C11">
        <v>45.049666666666702</v>
      </c>
      <c r="D11">
        <v>0.54870494000000003</v>
      </c>
      <c r="E11" s="1" t="s">
        <v>52</v>
      </c>
      <c r="F11" s="1">
        <f>(C11-'Calibration Data'!$L$29)/'Calibration Data'!$L$30</f>
        <v>5.3299099695762422</v>
      </c>
      <c r="G11" s="17">
        <f>'Calibration Data'!$L$19/ABS('Calibration Data'!$L$30)*SQRT(1/'Calibration Data'!$L$20+1+(F11-AVERAGE('Calibration Data'!$L$3:$L$9))^2/('Calibration Data'!$L$30^2*SUM('Calibration Data'!$J$3:$J$8)))</f>
        <v>0.12659677428470054</v>
      </c>
    </row>
    <row r="12" spans="1:7" x14ac:dyDescent="0.35">
      <c r="A12" t="s">
        <v>127</v>
      </c>
      <c r="B12" s="15" t="s">
        <v>115</v>
      </c>
      <c r="C12">
        <v>46.56</v>
      </c>
      <c r="D12">
        <v>0.55685759999999995</v>
      </c>
      <c r="E12" s="1" t="s">
        <v>52</v>
      </c>
      <c r="F12" s="1">
        <f>(C12-'Calibration Data'!$L$29)/'Calibration Data'!$L$30</f>
        <v>5.5087583570549841</v>
      </c>
      <c r="G12" s="17">
        <f>'Calibration Data'!$L$19/ABS('Calibration Data'!$L$30)*SQRT(1/'Calibration Data'!$L$20+1+(F12-AVERAGE('Calibration Data'!$L$3:$L$9))^2/('Calibration Data'!$L$30^2*SUM('Calibration Data'!$J$3:$J$8)))</f>
        <v>0.12659506173868512</v>
      </c>
    </row>
    <row r="13" spans="1:7" x14ac:dyDescent="0.35">
      <c r="A13" t="s">
        <v>128</v>
      </c>
      <c r="B13" s="15" t="s">
        <v>115</v>
      </c>
      <c r="C13">
        <v>45.003666666666703</v>
      </c>
      <c r="D13">
        <v>0.54814465999999995</v>
      </c>
      <c r="E13" s="1" t="s">
        <v>52</v>
      </c>
      <c r="F13" s="1">
        <f>(C13-'Calibration Data'!$L$29)/'Calibration Data'!$L$30</f>
        <v>5.3244628105667378</v>
      </c>
      <c r="G13" s="17">
        <f>'Calibration Data'!$L$19/ABS('Calibration Data'!$L$30)*SQRT(1/'Calibration Data'!$L$20+1+(F13-AVERAGE('Calibration Data'!$L$3:$L$9))^2/('Calibration Data'!$L$30^2*SUM('Calibration Data'!$J$3:$J$8)))</f>
        <v>0.12659682648270595</v>
      </c>
    </row>
    <row r="14" spans="1:7" x14ac:dyDescent="0.35">
      <c r="A14" t="s">
        <v>129</v>
      </c>
      <c r="B14" s="15" t="s">
        <v>115</v>
      </c>
      <c r="C14">
        <v>98.912666666666695</v>
      </c>
      <c r="D14">
        <v>0.81306212</v>
      </c>
      <c r="E14" s="1" t="s">
        <v>52</v>
      </c>
      <c r="F14" s="1">
        <f>(C14-'Calibration Data'!$L$29)/'Calibration Data'!$L$30</f>
        <v>11.708177920205918</v>
      </c>
      <c r="G14" s="17">
        <f>'Calibration Data'!$L$19/ABS('Calibration Data'!$L$30)*SQRT(1/'Calibration Data'!$L$20+1+(F14-AVERAGE('Calibration Data'!$L$3:$L$9))^2/('Calibration Data'!$L$30^2*SUM('Calibration Data'!$J$3:$J$8)))</f>
        <v>0.1265372462539151</v>
      </c>
    </row>
    <row r="15" spans="1:7" x14ac:dyDescent="0.35">
      <c r="A15" t="s">
        <v>130</v>
      </c>
      <c r="B15" s="15" t="s">
        <v>115</v>
      </c>
      <c r="C15">
        <v>99.828666666666706</v>
      </c>
      <c r="D15">
        <v>0.81659849333333301</v>
      </c>
      <c r="E15" s="1" t="s">
        <v>52</v>
      </c>
      <c r="F15" s="1">
        <f>(C15-'Calibration Data'!$L$29)/'Calibration Data'!$L$30</f>
        <v>11.816647434395191</v>
      </c>
      <c r="G15" s="17">
        <f>'Calibration Data'!$L$19/ABS('Calibration Data'!$L$30)*SQRT(1/'Calibration Data'!$L$20+1+(F15-AVERAGE('Calibration Data'!$L$3:$L$9))^2/('Calibration Data'!$L$30^2*SUM('Calibration Data'!$J$3:$J$8)))</f>
        <v>0.12653626144503002</v>
      </c>
    </row>
    <row r="16" spans="1:7" x14ac:dyDescent="0.35">
      <c r="A16" t="s">
        <v>131</v>
      </c>
      <c r="B16" s="15" t="s">
        <v>115</v>
      </c>
      <c r="C16">
        <v>112.53466666666699</v>
      </c>
      <c r="D16">
        <v>0.86651693333333302</v>
      </c>
      <c r="E16" s="1" t="s">
        <v>52</v>
      </c>
      <c r="F16" s="1">
        <f>(C16-'Calibration Data'!$L$29)/'Calibration Data'!$L$30</f>
        <v>13.321247486020658</v>
      </c>
      <c r="G16" s="17">
        <f>'Calibration Data'!$L$19/ABS('Calibration Data'!$L$30)*SQRT(1/'Calibration Data'!$L$20+1+(F16-AVERAGE('Calibration Data'!$L$3:$L$9))^2/('Calibration Data'!$L$30^2*SUM('Calibration Data'!$J$3:$J$8)))</f>
        <v>0.1265226960052131</v>
      </c>
    </row>
    <row r="17" spans="1:7" x14ac:dyDescent="0.35">
      <c r="A17" t="s">
        <v>132</v>
      </c>
      <c r="B17" s="15" t="s">
        <v>115</v>
      </c>
      <c r="C17">
        <v>206.89733333333299</v>
      </c>
      <c r="D17">
        <v>1.17517685333333</v>
      </c>
      <c r="E17" s="1" t="s">
        <v>52</v>
      </c>
      <c r="F17" s="1">
        <f>(C17-'Calibration Data'!$L$29)/'Calibration Data'!$L$30</f>
        <v>24.495344222852008</v>
      </c>
      <c r="G17" s="17">
        <f>'Calibration Data'!$L$19/ABS('Calibration Data'!$L$30)*SQRT(1/'Calibration Data'!$L$20+1+(F17-AVERAGE('Calibration Data'!$L$3:$L$9))^2/('Calibration Data'!$L$30^2*SUM('Calibration Data'!$J$3:$J$8)))</f>
        <v>0.12642750218520346</v>
      </c>
    </row>
    <row r="18" spans="1:7" x14ac:dyDescent="0.35">
      <c r="A18" t="s">
        <v>133</v>
      </c>
      <c r="B18" s="15" t="s">
        <v>115</v>
      </c>
      <c r="C18">
        <v>212.898</v>
      </c>
      <c r="D18">
        <v>1.1922288000000001</v>
      </c>
      <c r="E18" s="1" t="s">
        <v>52</v>
      </c>
      <c r="F18" s="1">
        <f>(C18-'Calibration Data'!$L$29)/'Calibration Data'!$L$30</f>
        <v>25.205922168425296</v>
      </c>
      <c r="G18" s="17">
        <f>'Calibration Data'!$L$19/ABS('Calibration Data'!$L$30)*SQRT(1/'Calibration Data'!$L$20+1+(F18-AVERAGE('Calibration Data'!$L$3:$L$9))^2/('Calibration Data'!$L$30^2*SUM('Calibration Data'!$J$3:$J$8)))</f>
        <v>0.12642177988769618</v>
      </c>
    </row>
    <row r="19" spans="1:7" x14ac:dyDescent="0.35">
      <c r="A19" t="s">
        <v>134</v>
      </c>
      <c r="B19" s="15" t="s">
        <v>115</v>
      </c>
      <c r="C19">
        <v>214.42566666666701</v>
      </c>
      <c r="D19">
        <v>1.1922067066666699</v>
      </c>
      <c r="E19" s="1" t="s">
        <v>52</v>
      </c>
      <c r="F19" s="1">
        <f>(C19-'Calibration Data'!$L$29)/'Calibration Data'!$L$30</f>
        <v>25.38682310857433</v>
      </c>
      <c r="G19" s="17">
        <f>'Calibration Data'!$L$19/ABS('Calibration Data'!$L$30)*SQRT(1/'Calibration Data'!$L$20+1+(F19-AVERAGE('Calibration Data'!$L$3:$L$9))^2/('Calibration Data'!$L$30^2*SUM('Calibration Data'!$J$3:$J$8)))</f>
        <v>0.12642032941922363</v>
      </c>
    </row>
    <row r="20" spans="1:7" x14ac:dyDescent="0.35">
      <c r="A20" s="15" t="s">
        <v>93</v>
      </c>
      <c r="B20" s="16" t="s">
        <v>116</v>
      </c>
    </row>
    <row r="21" spans="1:7" x14ac:dyDescent="0.35">
      <c r="A21" s="15" t="s">
        <v>94</v>
      </c>
      <c r="B21" s="16" t="s">
        <v>116</v>
      </c>
    </row>
    <row r="22" spans="1:7" x14ac:dyDescent="0.35">
      <c r="A22" s="15" t="s">
        <v>95</v>
      </c>
      <c r="B22" s="16" t="s">
        <v>116</v>
      </c>
    </row>
    <row r="23" spans="1:7" x14ac:dyDescent="0.35">
      <c r="A23" s="15" t="s">
        <v>96</v>
      </c>
      <c r="B23" s="16" t="s">
        <v>116</v>
      </c>
    </row>
    <row r="24" spans="1:7" x14ac:dyDescent="0.35">
      <c r="A24" s="15" t="s">
        <v>97</v>
      </c>
      <c r="B24" s="16" t="s">
        <v>116</v>
      </c>
    </row>
    <row r="25" spans="1:7" x14ac:dyDescent="0.35">
      <c r="A25" s="15" t="s">
        <v>98</v>
      </c>
      <c r="B25" s="16" t="s">
        <v>116</v>
      </c>
    </row>
    <row r="26" spans="1:7" x14ac:dyDescent="0.35">
      <c r="A26" s="15" t="s">
        <v>99</v>
      </c>
      <c r="B26" s="16" t="s">
        <v>116</v>
      </c>
    </row>
    <row r="27" spans="1:7" x14ac:dyDescent="0.35">
      <c r="A27" s="15" t="s">
        <v>100</v>
      </c>
      <c r="B27" s="16" t="s">
        <v>116</v>
      </c>
    </row>
    <row r="28" spans="1:7" x14ac:dyDescent="0.35">
      <c r="A28" s="15" t="s">
        <v>101</v>
      </c>
      <c r="B28" s="16" t="s">
        <v>116</v>
      </c>
    </row>
    <row r="29" spans="1:7" x14ac:dyDescent="0.35">
      <c r="A29" s="15" t="s">
        <v>102</v>
      </c>
      <c r="B29" s="16" t="s">
        <v>116</v>
      </c>
    </row>
    <row r="30" spans="1:7" x14ac:dyDescent="0.35">
      <c r="A30" s="15" t="s">
        <v>103</v>
      </c>
      <c r="B30" s="16" t="s">
        <v>116</v>
      </c>
    </row>
    <row r="31" spans="1:7" x14ac:dyDescent="0.35">
      <c r="A31" s="15" t="s">
        <v>104</v>
      </c>
      <c r="B31" s="16" t="s">
        <v>116</v>
      </c>
    </row>
    <row r="32" spans="1:7" x14ac:dyDescent="0.35">
      <c r="A32" s="15" t="s">
        <v>105</v>
      </c>
      <c r="B32" s="16" t="s">
        <v>116</v>
      </c>
    </row>
    <row r="33" spans="1:2" x14ac:dyDescent="0.35">
      <c r="A33" s="15" t="s">
        <v>106</v>
      </c>
      <c r="B33" s="16" t="s">
        <v>116</v>
      </c>
    </row>
    <row r="34" spans="1:2" x14ac:dyDescent="0.35">
      <c r="A34" s="15" t="s">
        <v>107</v>
      </c>
      <c r="B34" s="16" t="s">
        <v>116</v>
      </c>
    </row>
    <row r="35" spans="1:2" x14ac:dyDescent="0.35">
      <c r="A35" s="15" t="s">
        <v>108</v>
      </c>
      <c r="B35" s="16" t="s">
        <v>116</v>
      </c>
    </row>
    <row r="36" spans="1:2" x14ac:dyDescent="0.35">
      <c r="A36" s="15" t="s">
        <v>109</v>
      </c>
      <c r="B36" s="16" t="s">
        <v>116</v>
      </c>
    </row>
    <row r="37" spans="1:2" x14ac:dyDescent="0.35">
      <c r="A37" s="15" t="s">
        <v>110</v>
      </c>
      <c r="B37" s="16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W18" sqref="W18"/>
    </sheetView>
  </sheetViews>
  <sheetFormatPr defaultRowHeight="14.5" x14ac:dyDescent="0.35"/>
  <cols>
    <col min="1" max="1" width="9.81640625" bestFit="1" customWidth="1"/>
    <col min="2" max="2" width="24.26953125" bestFit="1" customWidth="1"/>
    <col min="3" max="3" width="16.54296875" bestFit="1" customWidth="1"/>
    <col min="4" max="4" width="8.1796875" bestFit="1" customWidth="1"/>
    <col min="5" max="5" width="15.7265625" bestFit="1" customWidth="1"/>
    <col min="6" max="6" width="20.54296875" bestFit="1" customWidth="1"/>
    <col min="7" max="7" width="17.54296875" bestFit="1" customWidth="1"/>
    <col min="8" max="8" width="22.453125" bestFit="1" customWidth="1"/>
    <col min="9" max="9" width="19.1796875" bestFit="1" customWidth="1"/>
    <col min="10" max="10" width="24.453125" bestFit="1" customWidth="1"/>
    <col min="11" max="11" width="24.7265625" bestFit="1" customWidth="1"/>
    <col min="12" max="12" width="29.81640625" bestFit="1" customWidth="1"/>
    <col min="13" max="13" width="16.26953125" bestFit="1" customWidth="1"/>
    <col min="14" max="14" width="21.1796875" bestFit="1" customWidth="1"/>
    <col min="15" max="15" width="24.7265625" bestFit="1" customWidth="1"/>
    <col min="16" max="16" width="29.81640625" bestFit="1" customWidth="1"/>
    <col min="17" max="17" width="11.26953125" bestFit="1" customWidth="1"/>
    <col min="18" max="18" width="12.453125" bestFit="1" customWidth="1"/>
    <col min="19" max="19" width="16.81640625" bestFit="1" customWidth="1"/>
    <col min="20" max="20" width="18.1796875" bestFit="1" customWidth="1"/>
    <col min="21" max="21" width="9" bestFit="1" customWidth="1"/>
    <col min="22" max="22" width="10.1796875" bestFit="1" customWidth="1"/>
    <col min="23" max="23" width="13.1796875" bestFit="1" customWidth="1"/>
    <col min="24" max="24" width="14.26953125" bestFit="1" customWidth="1"/>
  </cols>
  <sheetData>
    <row r="1" spans="1:23" x14ac:dyDescent="0.3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87</v>
      </c>
      <c r="H1" t="s">
        <v>88</v>
      </c>
      <c r="I1" t="s">
        <v>83</v>
      </c>
      <c r="J1" t="s">
        <v>84</v>
      </c>
      <c r="K1" t="s">
        <v>89</v>
      </c>
      <c r="L1" t="s">
        <v>90</v>
      </c>
      <c r="M1" t="s">
        <v>85</v>
      </c>
      <c r="N1" t="s">
        <v>86</v>
      </c>
      <c r="O1" t="s">
        <v>91</v>
      </c>
      <c r="P1" t="s">
        <v>92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139</v>
      </c>
    </row>
    <row r="2" spans="1:23" x14ac:dyDescent="0.35">
      <c r="A2" t="s">
        <v>117</v>
      </c>
      <c r="B2">
        <v>0</v>
      </c>
      <c r="C2">
        <v>0</v>
      </c>
      <c r="D2" s="1">
        <v>5</v>
      </c>
      <c r="E2" s="1">
        <v>2.98E-2</v>
      </c>
      <c r="F2" s="1">
        <v>1E-4</v>
      </c>
      <c r="G2" s="1">
        <v>100</v>
      </c>
      <c r="H2" s="1">
        <v>5</v>
      </c>
      <c r="I2" s="1">
        <f>'Count-&gt;Actual Activity'!F2</f>
        <v>0.16012187572195</v>
      </c>
      <c r="J2" s="1">
        <f>'Count-&gt;Actual Activity'!G2</f>
        <v>0.12664735761323623</v>
      </c>
      <c r="K2" s="1">
        <v>10</v>
      </c>
      <c r="L2" s="1">
        <v>0.02</v>
      </c>
      <c r="M2" s="1"/>
      <c r="N2" s="1"/>
      <c r="O2" s="1"/>
      <c r="P2" s="1"/>
      <c r="Q2">
        <f>I2/K2</f>
        <v>1.6012187572195E-2</v>
      </c>
      <c r="R2">
        <f>SQRT((L2/K2)^2+(J2/I2)^2)*Q2</f>
        <v>1.2664776250086413E-2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-53.732173061057047</v>
      </c>
      <c r="W2" t="e">
        <f t="shared" ref="W2:W19" si="1">(S2-Q2*G2)/S2</f>
        <v>#DIV/0!</v>
      </c>
    </row>
    <row r="3" spans="1:23" x14ac:dyDescent="0.35">
      <c r="A3" t="s">
        <v>118</v>
      </c>
      <c r="B3">
        <v>0</v>
      </c>
      <c r="C3">
        <v>0</v>
      </c>
      <c r="D3" s="1">
        <v>5</v>
      </c>
      <c r="E3" s="1">
        <v>2.9499999999999998E-2</v>
      </c>
      <c r="F3" s="1">
        <v>1E-4</v>
      </c>
      <c r="G3" s="1">
        <v>100</v>
      </c>
      <c r="H3" s="1">
        <v>5</v>
      </c>
      <c r="I3" s="1">
        <f>'Count-&gt;Actual Activity'!F3</f>
        <v>0.14638556169798103</v>
      </c>
      <c r="J3" s="1">
        <f>'Count-&gt;Actual Activity'!G3</f>
        <v>0.1266474947961356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1.4638556169798103E-2</v>
      </c>
      <c r="R3">
        <f t="shared" ref="R3:R19" si="3">SQRT((L3/K3)^2+(J3/I3)^2)*Q3</f>
        <v>1.2664783319531326E-2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-49.622224304400348</v>
      </c>
      <c r="W3" t="e">
        <f t="shared" si="1"/>
        <v>#DIV/0!</v>
      </c>
    </row>
    <row r="4" spans="1:23" x14ac:dyDescent="0.35">
      <c r="A4" t="s">
        <v>119</v>
      </c>
      <c r="B4">
        <v>0</v>
      </c>
      <c r="C4">
        <v>0</v>
      </c>
      <c r="D4" s="1">
        <v>5.01</v>
      </c>
      <c r="E4" s="1">
        <v>3.09E-2</v>
      </c>
      <c r="F4" s="1">
        <v>1E-4</v>
      </c>
      <c r="G4" s="1">
        <v>100</v>
      </c>
      <c r="H4" s="1">
        <v>5</v>
      </c>
      <c r="I4" s="1">
        <f>'Count-&gt;Actual Activity'!F4</f>
        <v>0.14235940069095562</v>
      </c>
      <c r="J4" s="1">
        <f>'Count-&gt;Actual Activity'!G4</f>
        <v>0.12664753500770867</v>
      </c>
      <c r="K4" s="1">
        <v>10</v>
      </c>
      <c r="L4" s="1">
        <v>0.02</v>
      </c>
      <c r="M4" s="1"/>
      <c r="N4" s="1"/>
      <c r="O4" s="1"/>
      <c r="P4" s="1"/>
      <c r="Q4">
        <f t="shared" si="2"/>
        <v>1.4235940069095562E-2</v>
      </c>
      <c r="R4">
        <f t="shared" si="3"/>
        <v>1.2664785504825833E-2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-46.071003459856186</v>
      </c>
      <c r="W4" t="e">
        <f t="shared" si="1"/>
        <v>#DIV/0!</v>
      </c>
    </row>
    <row r="5" spans="1:23" x14ac:dyDescent="0.35">
      <c r="A5" t="s">
        <v>120</v>
      </c>
      <c r="B5">
        <v>1.5800000000000002E-2</v>
      </c>
      <c r="C5">
        <v>1E-4</v>
      </c>
      <c r="D5" s="1">
        <v>5</v>
      </c>
      <c r="E5" s="1">
        <v>2.9499999999999998E-2</v>
      </c>
      <c r="F5" s="1">
        <v>1E-4</v>
      </c>
      <c r="G5" s="1">
        <v>100</v>
      </c>
      <c r="H5" s="1">
        <v>5</v>
      </c>
      <c r="I5" s="1">
        <f>'Count-&gt;Actual Activity'!F5</f>
        <v>0.59688140065073425</v>
      </c>
      <c r="J5" s="1">
        <f>'Count-&gt;Actual Activity'!G5</f>
        <v>0.12664300343145105</v>
      </c>
      <c r="K5" s="1">
        <v>10</v>
      </c>
      <c r="L5" s="1">
        <v>0.02</v>
      </c>
      <c r="M5" s="1"/>
      <c r="N5" s="1"/>
      <c r="O5" s="1"/>
      <c r="P5" s="1"/>
      <c r="Q5">
        <f t="shared" si="2"/>
        <v>5.9688140065073426E-2</v>
      </c>
      <c r="R5">
        <f t="shared" si="3"/>
        <v>1.2664862963239789E-2</v>
      </c>
      <c r="S5">
        <f>B5*Parameters!$B$6</f>
        <v>5.3988024914288308</v>
      </c>
      <c r="T5">
        <f>SQRT((C5/B5)^2+(Parameters!$C$6/Parameters!$B$6)^2)*'Bottle Results'!S5</f>
        <v>3.422927639369442E-2</v>
      </c>
      <c r="U5">
        <f t="shared" si="0"/>
        <v>-19.322424239949541</v>
      </c>
      <c r="W5">
        <f t="shared" si="1"/>
        <v>-0.10558110173199796</v>
      </c>
    </row>
    <row r="6" spans="1:23" x14ac:dyDescent="0.35">
      <c r="A6" t="s">
        <v>121</v>
      </c>
      <c r="B6">
        <v>1.5800000000000002E-2</v>
      </c>
      <c r="C6">
        <v>1E-4</v>
      </c>
      <c r="D6" s="1">
        <v>5</v>
      </c>
      <c r="E6" s="1">
        <v>2.93E-2</v>
      </c>
      <c r="F6" s="1">
        <v>1E-4</v>
      </c>
      <c r="G6" s="1">
        <v>100</v>
      </c>
      <c r="H6" s="1">
        <v>5</v>
      </c>
      <c r="I6" s="1">
        <f>'Count-&gt;Actual Activity'!F6</f>
        <v>0.64018236755962532</v>
      </c>
      <c r="J6" s="1">
        <f>'Count-&gt;Actual Activity'!G6</f>
        <v>0.1266425725632859</v>
      </c>
      <c r="K6" s="1">
        <v>10</v>
      </c>
      <c r="L6" s="1">
        <v>0.02</v>
      </c>
      <c r="M6" s="1"/>
      <c r="N6" s="1"/>
      <c r="O6" s="1"/>
      <c r="P6" s="1"/>
      <c r="Q6">
        <f t="shared" si="2"/>
        <v>6.4018236755962535E-2</v>
      </c>
      <c r="R6">
        <f t="shared" si="3"/>
        <v>1.2664904468373249E-2</v>
      </c>
      <c r="S6">
        <f>B6*Parameters!$B$6</f>
        <v>5.3988024914288308</v>
      </c>
      <c r="T6">
        <f>SQRT((C6/B6)^2+(Parameters!$C$6/Parameters!$B$6)^2)*'Bottle Results'!S6</f>
        <v>3.422927639369442E-2</v>
      </c>
      <c r="U6">
        <f t="shared" si="0"/>
        <v>-34.232804920389867</v>
      </c>
      <c r="W6">
        <f t="shared" si="1"/>
        <v>-0.18578586376512662</v>
      </c>
    </row>
    <row r="7" spans="1:23" x14ac:dyDescent="0.35">
      <c r="A7" t="s">
        <v>122</v>
      </c>
      <c r="B7">
        <v>1.5800000000000002E-2</v>
      </c>
      <c r="C7">
        <v>1E-4</v>
      </c>
      <c r="D7" s="1">
        <v>5</v>
      </c>
      <c r="E7" s="1">
        <v>3.0499999999999999E-2</v>
      </c>
      <c r="F7" s="1">
        <v>1E-4</v>
      </c>
      <c r="G7" s="1">
        <v>100</v>
      </c>
      <c r="H7" s="1">
        <v>5</v>
      </c>
      <c r="I7" s="1">
        <f>'Count-&gt;Actual Activity'!F7</f>
        <v>0.64783996790632115</v>
      </c>
      <c r="J7" s="1">
        <f>'Count-&gt;Actual Activity'!G7</f>
        <v>0.12664249638123623</v>
      </c>
      <c r="K7" s="1">
        <v>10</v>
      </c>
      <c r="L7" s="1">
        <v>0.02</v>
      </c>
      <c r="M7" s="1"/>
      <c r="N7" s="1"/>
      <c r="O7" s="1"/>
      <c r="P7" s="1"/>
      <c r="Q7">
        <f t="shared" si="2"/>
        <v>6.4783996790632112E-2</v>
      </c>
      <c r="R7">
        <f t="shared" si="3"/>
        <v>1.2664912426135244E-2</v>
      </c>
      <c r="S7">
        <f>B7*Parameters!$B$6</f>
        <v>5.3988024914288308</v>
      </c>
      <c r="T7">
        <f>SQRT((C7/B7)^2+(Parameters!$C$6/Parameters!$B$6)^2)*'Bottle Results'!S7</f>
        <v>3.422927639369442E-2</v>
      </c>
      <c r="U7">
        <f t="shared" si="0"/>
        <v>-35.396629102766582</v>
      </c>
      <c r="W7">
        <f t="shared" si="1"/>
        <v>-0.19996975057864316</v>
      </c>
    </row>
    <row r="8" spans="1:23" ht="15.75" customHeight="1" x14ac:dyDescent="0.35">
      <c r="A8" t="s">
        <v>123</v>
      </c>
      <c r="B8">
        <v>7.9200000000000007E-2</v>
      </c>
      <c r="C8">
        <v>1E-4</v>
      </c>
      <c r="D8" s="1">
        <v>5.0199999999999996</v>
      </c>
      <c r="E8" s="1">
        <v>2.98E-2</v>
      </c>
      <c r="F8" s="1">
        <v>1E-4</v>
      </c>
      <c r="G8" s="1">
        <v>100</v>
      </c>
      <c r="H8" s="1">
        <v>5</v>
      </c>
      <c r="I8" s="1">
        <f>'Count-&gt;Actual Activity'!F8</f>
        <v>2.3425774466968603</v>
      </c>
      <c r="J8" s="1">
        <f>'Count-&gt;Actual Activity'!G8</f>
        <v>0.12662574886890693</v>
      </c>
      <c r="K8" s="1">
        <v>10</v>
      </c>
      <c r="L8" s="1">
        <v>0.02</v>
      </c>
      <c r="M8" s="1"/>
      <c r="N8" s="1"/>
      <c r="O8" s="1"/>
      <c r="P8" s="1"/>
      <c r="Q8">
        <f t="shared" si="2"/>
        <v>0.23425774466968602</v>
      </c>
      <c r="R8">
        <f t="shared" si="3"/>
        <v>1.2671239463046453E-2</v>
      </c>
      <c r="S8">
        <f>B8*Parameters!$B$6</f>
        <v>27.062351729187554</v>
      </c>
      <c r="T8">
        <f>SQRT((C8/B8)^2+(Parameters!$C$6/Parameters!$B$6)^2)*'Bottle Results'!S8</f>
        <v>3.5637963826780028E-2</v>
      </c>
      <c r="U8">
        <f t="shared" si="0"/>
        <v>122.03279403419306</v>
      </c>
      <c r="W8">
        <f t="shared" si="1"/>
        <v>0.13437772513675506</v>
      </c>
    </row>
    <row r="9" spans="1:23" x14ac:dyDescent="0.35">
      <c r="A9" t="s">
        <v>124</v>
      </c>
      <c r="B9">
        <v>7.9200000000000007E-2</v>
      </c>
      <c r="C9">
        <v>1E-4</v>
      </c>
      <c r="D9" s="1">
        <v>5</v>
      </c>
      <c r="E9" s="1">
        <v>3.0300000000000001E-2</v>
      </c>
      <c r="F9" s="1">
        <v>1E-4</v>
      </c>
      <c r="G9" s="1">
        <v>100</v>
      </c>
      <c r="H9" s="1">
        <v>5</v>
      </c>
      <c r="I9" s="1">
        <f>'Count-&gt;Actual Activity'!F9</f>
        <v>2.6802223609527043</v>
      </c>
      <c r="J9" s="1">
        <f>'Count-&gt;Actual Activity'!G9</f>
        <v>0.12662243904258613</v>
      </c>
      <c r="K9" s="1">
        <v>10</v>
      </c>
      <c r="L9" s="1">
        <v>0.02</v>
      </c>
      <c r="M9" s="1"/>
      <c r="N9" s="1"/>
      <c r="O9" s="1"/>
      <c r="P9" s="1"/>
      <c r="Q9">
        <f t="shared" si="2"/>
        <v>0.26802223609527043</v>
      </c>
      <c r="R9">
        <f t="shared" si="3"/>
        <v>1.2673585300423101E-2</v>
      </c>
      <c r="S9">
        <f>B9*Parameters!$B$6</f>
        <v>27.062351729187554</v>
      </c>
      <c r="T9">
        <f>SQRT((C9/B9)^2+(Parameters!$C$6/Parameters!$B$6)^2)*'Bottle Results'!S9</f>
        <v>3.5637963826780028E-2</v>
      </c>
      <c r="U9">
        <f t="shared" si="0"/>
        <v>8.585086457442598</v>
      </c>
      <c r="W9">
        <f t="shared" si="1"/>
        <v>9.6121771774902616E-3</v>
      </c>
    </row>
    <row r="10" spans="1:23" x14ac:dyDescent="0.35">
      <c r="A10" t="s">
        <v>125</v>
      </c>
      <c r="B10">
        <v>7.9200000000000007E-2</v>
      </c>
      <c r="C10">
        <v>1E-4</v>
      </c>
      <c r="D10" s="1">
        <v>5.01</v>
      </c>
      <c r="E10" s="1">
        <v>3.0700000000000002E-2</v>
      </c>
      <c r="F10" s="1">
        <v>1E-4</v>
      </c>
      <c r="G10" s="1">
        <v>100</v>
      </c>
      <c r="H10" s="1">
        <v>5</v>
      </c>
      <c r="I10" s="1">
        <f>'Count-&gt;Actual Activity'!F10</f>
        <v>2.6327768165365772</v>
      </c>
      <c r="J10" s="1">
        <f>'Count-&gt;Actual Activity'!G10</f>
        <v>0.1266229035983662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0.26327768165365772</v>
      </c>
      <c r="R10">
        <f t="shared" si="3"/>
        <v>1.2673233908811084E-2</v>
      </c>
      <c r="S10">
        <f>B10*Parameters!$B$6</f>
        <v>27.062351729187554</v>
      </c>
      <c r="T10">
        <f>SQRT((C10/B10)^2+(Parameters!$C$6/Parameters!$B$6)^2)*'Bottle Results'!S10</f>
        <v>3.5637963826780028E-2</v>
      </c>
      <c r="U10">
        <f t="shared" si="0"/>
        <v>23.927803381817029</v>
      </c>
      <c r="W10">
        <f t="shared" si="1"/>
        <v>2.7144114124771815E-2</v>
      </c>
    </row>
    <row r="11" spans="1:23" x14ac:dyDescent="0.35">
      <c r="A11" t="s">
        <v>126</v>
      </c>
      <c r="B11">
        <v>0.158</v>
      </c>
      <c r="C11">
        <v>1E-3</v>
      </c>
      <c r="D11" s="1">
        <v>5</v>
      </c>
      <c r="E11" s="1">
        <v>3.0200000000000001E-2</v>
      </c>
      <c r="F11" s="1">
        <v>1E-4</v>
      </c>
      <c r="G11" s="1">
        <v>100</v>
      </c>
      <c r="H11" s="1">
        <v>5</v>
      </c>
      <c r="I11" s="1">
        <f>'Count-&gt;Actual Activity'!F11</f>
        <v>5.3299099695762422</v>
      </c>
      <c r="J11" s="1">
        <f>'Count-&gt;Actual Activity'!G11</f>
        <v>0.12659677428470054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0.5329909969576242</v>
      </c>
      <c r="R11">
        <f t="shared" si="3"/>
        <v>1.2704477565184081E-2</v>
      </c>
      <c r="S11">
        <f>B11*Parameters!$B$6</f>
        <v>53.988024914288303</v>
      </c>
      <c r="T11">
        <f>SQRT((C11/B11)^2+(Parameters!$C$6/Parameters!$B$6)^2)*'Bottle Results'!S11</f>
        <v>0.34229276393694419</v>
      </c>
      <c r="U11">
        <f t="shared" si="0"/>
        <v>22.812093328671562</v>
      </c>
      <c r="W11">
        <f t="shared" si="1"/>
        <v>1.2760704241720693E-2</v>
      </c>
    </row>
    <row r="12" spans="1:23" x14ac:dyDescent="0.35">
      <c r="A12" t="s">
        <v>127</v>
      </c>
      <c r="B12">
        <v>0.158</v>
      </c>
      <c r="C12">
        <v>1E-3</v>
      </c>
      <c r="D12" s="1">
        <v>5.0199999999999996</v>
      </c>
      <c r="E12" s="1">
        <v>2.98E-2</v>
      </c>
      <c r="F12" s="1">
        <v>1E-4</v>
      </c>
      <c r="G12" s="1">
        <v>100</v>
      </c>
      <c r="H12" s="1">
        <v>5</v>
      </c>
      <c r="I12" s="1">
        <f>'Count-&gt;Actual Activity'!F12</f>
        <v>5.5087583570549841</v>
      </c>
      <c r="J12" s="1">
        <f>'Count-&gt;Actual Activity'!G12</f>
        <v>0.12659506173868512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0.55087583570549836</v>
      </c>
      <c r="R12">
        <f t="shared" si="3"/>
        <v>1.27073582349626E-2</v>
      </c>
      <c r="S12">
        <f>B12*Parameters!$B$6</f>
        <v>53.988024914288303</v>
      </c>
      <c r="T12">
        <f>SQRT((C12/B12)^2+(Parameters!$C$6/Parameters!$B$6)^2)*'Bottle Results'!S12</f>
        <v>0.34229276393694419</v>
      </c>
      <c r="U12">
        <f t="shared" si="0"/>
        <v>-36.897941485286438</v>
      </c>
      <c r="W12">
        <f t="shared" si="1"/>
        <v>-2.0366713877886834E-2</v>
      </c>
    </row>
    <row r="13" spans="1:23" x14ac:dyDescent="0.35">
      <c r="A13" t="s">
        <v>128</v>
      </c>
      <c r="B13">
        <v>0.158</v>
      </c>
      <c r="C13">
        <v>1E-3</v>
      </c>
      <c r="D13" s="1">
        <v>4.9800000000000004</v>
      </c>
      <c r="E13" s="1">
        <v>2.9700000000000001E-2</v>
      </c>
      <c r="F13" s="1">
        <v>1E-4</v>
      </c>
      <c r="G13" s="1">
        <v>100</v>
      </c>
      <c r="H13" s="1">
        <v>5</v>
      </c>
      <c r="I13" s="1">
        <f>'Count-&gt;Actual Activity'!F13</f>
        <v>5.3244628105667378</v>
      </c>
      <c r="J13" s="1">
        <f>'Count-&gt;Actual Activity'!G13</f>
        <v>0.12659682648270595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0.5324462810566738</v>
      </c>
      <c r="R13">
        <f t="shared" si="3"/>
        <v>1.270439140312388E-2</v>
      </c>
      <c r="S13">
        <f>B13*Parameters!$B$6</f>
        <v>53.988024914288303</v>
      </c>
      <c r="T13">
        <f>SQRT((C13/B13)^2+(Parameters!$C$6/Parameters!$B$6)^2)*'Bottle Results'!S13</f>
        <v>0.34229276393694419</v>
      </c>
      <c r="U13">
        <f t="shared" si="0"/>
        <v>25.030195576462017</v>
      </c>
      <c r="W13">
        <f t="shared" si="1"/>
        <v>1.3769661138764438E-2</v>
      </c>
    </row>
    <row r="14" spans="1:23" x14ac:dyDescent="0.35">
      <c r="A14" t="s">
        <v>129</v>
      </c>
      <c r="B14">
        <v>0.39600000000000002</v>
      </c>
      <c r="C14">
        <v>1E-3</v>
      </c>
      <c r="D14" s="1">
        <v>5</v>
      </c>
      <c r="E14" s="1">
        <v>3.0800000000000001E-2</v>
      </c>
      <c r="F14" s="1">
        <v>1E-4</v>
      </c>
      <c r="G14" s="1">
        <v>100</v>
      </c>
      <c r="H14" s="1">
        <v>5</v>
      </c>
      <c r="I14" s="1">
        <f>'Count-&gt;Actual Activity'!F14</f>
        <v>11.708177920205918</v>
      </c>
      <c r="J14" s="1">
        <f>'Count-&gt;Actual Activity'!G14</f>
        <v>0.1265372462539151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1.1708177920205918</v>
      </c>
      <c r="R14">
        <f t="shared" si="3"/>
        <v>1.2868566513162507E-2</v>
      </c>
      <c r="S14">
        <f>B14*Parameters!$B$6</f>
        <v>135.31175864593777</v>
      </c>
      <c r="T14">
        <f>SQRT((C14/B14)^2+(Parameters!$C$6/Parameters!$B$6)^2)*'Bottle Results'!S14</f>
        <v>0.34542569907599352</v>
      </c>
      <c r="U14">
        <f t="shared" si="0"/>
        <v>591.88244947657756</v>
      </c>
      <c r="W14">
        <f t="shared" si="1"/>
        <v>0.1347257594336638</v>
      </c>
    </row>
    <row r="15" spans="1:23" x14ac:dyDescent="0.35">
      <c r="A15" t="s">
        <v>130</v>
      </c>
      <c r="B15">
        <v>0.39600000000000002</v>
      </c>
      <c r="C15">
        <v>1E-3</v>
      </c>
      <c r="D15" s="1">
        <v>5.01</v>
      </c>
      <c r="E15" s="1">
        <v>3.0800000000000001E-2</v>
      </c>
      <c r="F15" s="1">
        <v>1E-4</v>
      </c>
      <c r="G15" s="1">
        <v>100</v>
      </c>
      <c r="H15" s="1">
        <v>5</v>
      </c>
      <c r="I15" s="1">
        <f>'Count-&gt;Actual Activity'!F15</f>
        <v>11.816647434395191</v>
      </c>
      <c r="J15" s="1">
        <f>'Count-&gt;Actual Activity'!G15</f>
        <v>0.12653626144503002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1.1816647434395191</v>
      </c>
      <c r="R15">
        <f t="shared" si="3"/>
        <v>1.2872434923836353E-2</v>
      </c>
      <c r="S15">
        <f>B15*Parameters!$B$6</f>
        <v>135.31175864593777</v>
      </c>
      <c r="T15">
        <f>SQRT((C15/B15)^2+(Parameters!$C$6/Parameters!$B$6)^2)*'Bottle Results'!S15</f>
        <v>0.34542569907599352</v>
      </c>
      <c r="U15">
        <f t="shared" si="0"/>
        <v>556.66507473980084</v>
      </c>
      <c r="W15">
        <f t="shared" si="1"/>
        <v>0.12670949275627194</v>
      </c>
    </row>
    <row r="16" spans="1:23" x14ac:dyDescent="0.35">
      <c r="A16" t="s">
        <v>131</v>
      </c>
      <c r="B16">
        <v>0.39600000000000002</v>
      </c>
      <c r="C16">
        <v>1E-3</v>
      </c>
      <c r="D16" s="1">
        <v>5.01</v>
      </c>
      <c r="E16" s="1">
        <v>3.04E-2</v>
      </c>
      <c r="F16" s="1">
        <v>1E-4</v>
      </c>
      <c r="G16" s="1">
        <v>100</v>
      </c>
      <c r="H16" s="1">
        <v>5</v>
      </c>
      <c r="I16" s="1">
        <f>'Count-&gt;Actual Activity'!F16</f>
        <v>13.321247486020658</v>
      </c>
      <c r="J16" s="1">
        <f>'Count-&gt;Actual Activity'!G16</f>
        <v>0.1265226960052131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1.3321247486020658</v>
      </c>
      <c r="R16">
        <f t="shared" si="3"/>
        <v>1.2929739031690783E-2</v>
      </c>
      <c r="S16">
        <f>B16*Parameters!$B$6</f>
        <v>135.31175864593777</v>
      </c>
      <c r="T16">
        <f>SQRT((C16/B16)^2+(Parameters!$C$6/Parameters!$B$6)^2)*'Bottle Results'!S16</f>
        <v>0.34542569907599352</v>
      </c>
      <c r="U16">
        <f t="shared" si="0"/>
        <v>69.055387688525926</v>
      </c>
      <c r="W16">
        <f t="shared" si="1"/>
        <v>1.5514422447381378E-2</v>
      </c>
    </row>
    <row r="17" spans="1:23" x14ac:dyDescent="0.35">
      <c r="A17" t="s">
        <v>132</v>
      </c>
      <c r="B17">
        <v>0.79200000000000004</v>
      </c>
      <c r="C17">
        <v>1E-3</v>
      </c>
      <c r="D17" s="1">
        <v>5.0199999999999996</v>
      </c>
      <c r="E17" s="1">
        <v>3.0499999999999999E-2</v>
      </c>
      <c r="F17" s="1">
        <v>1E-4</v>
      </c>
      <c r="G17" s="1">
        <v>100</v>
      </c>
      <c r="H17" s="1">
        <v>5</v>
      </c>
      <c r="I17" s="1">
        <f>'Count-&gt;Actual Activity'!F17</f>
        <v>24.495344222852008</v>
      </c>
      <c r="J17" s="1">
        <f>'Count-&gt;Actual Activity'!G17</f>
        <v>0.12642750218520346</v>
      </c>
      <c r="K17" s="1">
        <v>10</v>
      </c>
      <c r="L17" s="1">
        <v>0.02</v>
      </c>
      <c r="Q17">
        <f t="shared" si="2"/>
        <v>2.4495344222852009</v>
      </c>
      <c r="R17">
        <f t="shared" si="3"/>
        <v>1.3558761323651089E-2</v>
      </c>
      <c r="S17">
        <f>B17*Parameters!$B$6</f>
        <v>270.62351729187554</v>
      </c>
      <c r="T17">
        <f>SQRT((C17/B17)^2+(Parameters!$C$6/Parameters!$B$6)^2)*'Bottle Results'!S17</f>
        <v>0.35637963826780028</v>
      </c>
      <c r="U17">
        <f t="shared" si="0"/>
        <v>841.64180535591652</v>
      </c>
      <c r="W17">
        <f t="shared" si="1"/>
        <v>9.4855300530550385E-2</v>
      </c>
    </row>
    <row r="18" spans="1:23" x14ac:dyDescent="0.35">
      <c r="A18" t="s">
        <v>133</v>
      </c>
      <c r="B18">
        <v>0.79200000000000004</v>
      </c>
      <c r="C18">
        <v>1E-3</v>
      </c>
      <c r="D18" s="1">
        <v>5</v>
      </c>
      <c r="E18" s="1">
        <v>2.9399999999999999E-2</v>
      </c>
      <c r="F18" s="1">
        <v>1E-4</v>
      </c>
      <c r="G18" s="1">
        <v>100</v>
      </c>
      <c r="H18" s="1">
        <v>5</v>
      </c>
      <c r="I18" s="1">
        <f>'Count-&gt;Actual Activity'!F18</f>
        <v>25.205922168425296</v>
      </c>
      <c r="J18" s="1">
        <f>'Count-&gt;Actual Activity'!G18</f>
        <v>0.12642177988769618</v>
      </c>
      <c r="K18" s="1">
        <v>10</v>
      </c>
      <c r="L18" s="1">
        <v>0.02</v>
      </c>
      <c r="Q18">
        <f t="shared" si="2"/>
        <v>2.5205922168425294</v>
      </c>
      <c r="R18">
        <f t="shared" si="3"/>
        <v>1.3610224274205019E-2</v>
      </c>
      <c r="S18">
        <f>B18*Parameters!$B$6</f>
        <v>270.62351729187554</v>
      </c>
      <c r="T18">
        <f>SQRT((C18/B18)^2+(Parameters!$C$6/Parameters!$B$6)^2)*'Bottle Results'!S18</f>
        <v>0.35637963826780028</v>
      </c>
      <c r="U18">
        <f t="shared" si="0"/>
        <v>631.43862610961219</v>
      </c>
      <c r="W18">
        <f t="shared" si="1"/>
        <v>6.8598234896195112E-2</v>
      </c>
    </row>
    <row r="19" spans="1:23" x14ac:dyDescent="0.35">
      <c r="A19" t="s">
        <v>134</v>
      </c>
      <c r="B19">
        <v>0.79200000000000004</v>
      </c>
      <c r="C19">
        <v>1E-3</v>
      </c>
      <c r="D19" s="1">
        <v>5</v>
      </c>
      <c r="E19" s="1">
        <v>3.0200000000000001E-2</v>
      </c>
      <c r="F19" s="1">
        <v>1E-4</v>
      </c>
      <c r="G19" s="1">
        <v>100</v>
      </c>
      <c r="H19" s="1">
        <v>5</v>
      </c>
      <c r="I19" s="1">
        <f>'Count-&gt;Actual Activity'!F19</f>
        <v>25.38682310857433</v>
      </c>
      <c r="J19" s="1">
        <f>'Count-&gt;Actual Activity'!G19</f>
        <v>0.12642032941922363</v>
      </c>
      <c r="K19" s="1">
        <v>10</v>
      </c>
      <c r="L19" s="1">
        <v>0.02</v>
      </c>
      <c r="Q19">
        <f t="shared" si="2"/>
        <v>2.5386823108574328</v>
      </c>
      <c r="R19">
        <f t="shared" si="3"/>
        <v>1.3623532156033982E-2</v>
      </c>
      <c r="S19">
        <f>B19*Parameters!$B$6</f>
        <v>270.62351729187554</v>
      </c>
      <c r="T19">
        <f>SQRT((C19/B19)^2+(Parameters!$C$6/Parameters!$B$6)^2)*'Bottle Results'!S19</f>
        <v>0.35637963826780028</v>
      </c>
      <c r="U19">
        <f t="shared" si="0"/>
        <v>554.81080152755851</v>
      </c>
      <c r="W19">
        <f t="shared" si="1"/>
        <v>6.1913636973615981E-2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12" sqref="J12"/>
    </sheetView>
  </sheetViews>
  <sheetFormatPr defaultRowHeight="14.5" x14ac:dyDescent="0.35"/>
  <sheetData>
    <row r="1" spans="1:10" x14ac:dyDescent="0.35">
      <c r="A1" t="s">
        <v>15</v>
      </c>
      <c r="B1" t="s">
        <v>30</v>
      </c>
      <c r="C1" t="s">
        <v>136</v>
      </c>
      <c r="D1" t="s">
        <v>32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</row>
    <row r="2" spans="1:10" x14ac:dyDescent="0.35">
      <c r="A2">
        <v>0</v>
      </c>
      <c r="B2">
        <f>AVERAGE('Bottle Results'!Q2:Q4)</f>
        <v>1.4962227937029554E-2</v>
      </c>
      <c r="C2">
        <f>_xlfn.STDEV.S('Bottle Results'!Q2:Q4)</f>
        <v>9.3130894860072937E-4</v>
      </c>
      <c r="D2">
        <f>AVERAGE('Bottle Results'!U2:U4)</f>
        <v>-49.808466941771201</v>
      </c>
      <c r="E2">
        <f>_xlfn.STDEV.S('Bottle Results'!U2:U4)</f>
        <v>3.8339789585458313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5.003333333333333</v>
      </c>
      <c r="J2">
        <f>_xlfn.STDEV.S('Bottle Results'!D2:D4)</f>
        <v>5.7735026918961348E-3</v>
      </c>
    </row>
    <row r="3" spans="1:10" x14ac:dyDescent="0.35">
      <c r="A3">
        <v>10</v>
      </c>
      <c r="B3">
        <f>AVERAGE('Bottle Results'!Q5:Q7)</f>
        <v>6.2830124537222698E-2</v>
      </c>
      <c r="C3">
        <f>_xlfn.STDEV.S('Bottle Results'!Q5:Q7)</f>
        <v>2.7478440503592282E-3</v>
      </c>
      <c r="D3">
        <f>AVERAGE('Bottle Results'!U5:U7)</f>
        <v>-29.65061942103533</v>
      </c>
      <c r="E3">
        <f>_xlfn.STDEV.S('Bottle Results'!U5:U7)</f>
        <v>8.9633885030062039</v>
      </c>
      <c r="F3">
        <f>AVERAGE('Bottle Results'!S5:S7)</f>
        <v>5.3988024914288308</v>
      </c>
      <c r="G3">
        <f>AVERAGE('Bottle Results'!W5:W7)</f>
        <v>-0.16377890535858927</v>
      </c>
      <c r="H3">
        <f>_xlfn.STDEV.S('Bottle Results'!W5:W7)</f>
        <v>5.0897287958241104E-2</v>
      </c>
      <c r="I3">
        <f>AVERAGE('Bottle Results'!D5:D7)</f>
        <v>5</v>
      </c>
      <c r="J3">
        <f>_xlfn.STDEV.S('Bottle Results'!D5:D7)</f>
        <v>0</v>
      </c>
    </row>
    <row r="4" spans="1:10" x14ac:dyDescent="0.35">
      <c r="A4">
        <v>50</v>
      </c>
      <c r="B4">
        <f>AVERAGE('Bottle Results'!Q8:Q10)</f>
        <v>0.25518588747287141</v>
      </c>
      <c r="C4">
        <f>_xlfn.STDEV.S('Bottle Results'!Q8:Q10)</f>
        <v>1.827889685143079E-2</v>
      </c>
      <c r="D4">
        <f>AVERAGE('Bottle Results'!U8:U10)</f>
        <v>51.515227957817558</v>
      </c>
      <c r="E4">
        <f>_xlfn.STDEV.S('Bottle Results'!U8:U10)</f>
        <v>61.549939761606275</v>
      </c>
      <c r="F4">
        <f>AVERAGE('Bottle Results'!S8:S10)</f>
        <v>27.062351729187554</v>
      </c>
      <c r="G4">
        <f>AVERAGE('Bottle Results'!W8:W10)</f>
        <v>5.704467214633905E-2</v>
      </c>
      <c r="H4">
        <f>_xlfn.STDEV.S('Bottle Results'!W8:W10)</f>
        <v>6.7543637871340115E-2</v>
      </c>
      <c r="I4">
        <f>AVERAGE('Bottle Results'!D8:D10)</f>
        <v>5.01</v>
      </c>
      <c r="J4">
        <f>_xlfn.STDEV.S('Bottle Results'!D8:D10)</f>
        <v>9.9999999999997868E-3</v>
      </c>
    </row>
    <row r="5" spans="1:10" x14ac:dyDescent="0.35">
      <c r="A5">
        <v>100</v>
      </c>
      <c r="B5">
        <f>AVERAGE('Bottle Results'!Q11:Q13)</f>
        <v>0.53877103790659875</v>
      </c>
      <c r="C5">
        <f>_xlfn.STDEV.S('Bottle Results'!Q11:Q13)</f>
        <v>1.0486599838239756E-2</v>
      </c>
      <c r="D5">
        <f>AVERAGE('Bottle Results'!U11:U13)</f>
        <v>3.6481158066157136</v>
      </c>
      <c r="E5">
        <f>_xlfn.STDEV.S('Bottle Results'!U11:U13)</f>
        <v>35.131425616306437</v>
      </c>
      <c r="F5">
        <f>AVERAGE('Bottle Results'!S11:S13)</f>
        <v>53.988024914288303</v>
      </c>
      <c r="G5">
        <f>AVERAGE('Bottle Results'!W11:W13)</f>
        <v>2.0545505008660991E-3</v>
      </c>
      <c r="H5">
        <f>_xlfn.STDEV.S('Bottle Results'!W11:W13)</f>
        <v>1.9423936798740733E-2</v>
      </c>
      <c r="I5">
        <f>AVERAGE('Bottle Results'!D11:D13)</f>
        <v>5</v>
      </c>
      <c r="J5">
        <f>_xlfn.STDEV.S('Bottle Results'!D3:D11)</f>
        <v>7.2648315725676342E-3</v>
      </c>
    </row>
    <row r="6" spans="1:10" x14ac:dyDescent="0.35">
      <c r="A6">
        <v>250</v>
      </c>
      <c r="B6">
        <f>AVERAGE('Bottle Results'!Q14:Q16)</f>
        <v>1.2282024280207258</v>
      </c>
      <c r="C6">
        <f>_xlfn.STDEV.S('Bottle Results'!Q14:Q16)</f>
        <v>9.0162634306176284E-2</v>
      </c>
      <c r="D6">
        <f>AVERAGE('Bottle Results'!U14:U16)</f>
        <v>405.86763730163483</v>
      </c>
      <c r="E6">
        <f>_xlfn.STDEV.S('Bottle Results'!U14:U16)</f>
        <v>292.21898379112878</v>
      </c>
      <c r="F6">
        <f>AVERAGE('Bottle Results'!S14:S16)</f>
        <v>135.31175864593777</v>
      </c>
      <c r="G6">
        <f>AVERAGE('Bottle Results'!W14:W16)</f>
        <v>9.2316558212439045E-2</v>
      </c>
      <c r="H6">
        <f>_xlfn.STDEV.S('Bottle Results'!W14:W16)</f>
        <v>6.6633258785808516E-2</v>
      </c>
      <c r="I6">
        <f>AVERAGE('Bottle Results'!D14:D16)</f>
        <v>5.0066666666666668</v>
      </c>
      <c r="J6">
        <f>_xlfn.STDEV.S('Bottle Results'!D14:D16)</f>
        <v>5.7735026918961348E-3</v>
      </c>
    </row>
    <row r="7" spans="1:10" x14ac:dyDescent="0.35">
      <c r="A7">
        <v>500</v>
      </c>
      <c r="B7">
        <f>AVERAGE('Bottle Results'!Q17:Q19)</f>
        <v>2.5029363166617213</v>
      </c>
      <c r="C7">
        <f>_xlfn.STDEV.S('Bottle Results'!Q17:Q19)</f>
        <v>4.712360998074925E-2</v>
      </c>
      <c r="D7">
        <f>AVERAGE('Bottle Results'!U17:U19)</f>
        <v>675.96374433102903</v>
      </c>
      <c r="E7">
        <f>_xlfn.STDEV.S('Bottle Results'!U17:U19)</f>
        <v>148.50882399295071</v>
      </c>
      <c r="F7">
        <f>AVERAGE('Bottle Results'!S17:S19)</f>
        <v>270.62351729187554</v>
      </c>
      <c r="G7">
        <f>AVERAGE('Bottle Results'!W17:W19)</f>
        <v>7.5122390800120495E-2</v>
      </c>
      <c r="H7">
        <f>_xlfn.STDEV.S('Bottle Results'!W17:W19)</f>
        <v>1.7412976688912403E-2</v>
      </c>
      <c r="I7">
        <f>AVERAGE('Bottle Results'!D17:D19)</f>
        <v>5.0066666666666668</v>
      </c>
      <c r="J7">
        <f>_xlfn.STDEV.S('Bottle Results'!D17:D19)</f>
        <v>1.154700538379227E-2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A Chen</cp:lastModifiedBy>
  <dcterms:created xsi:type="dcterms:W3CDTF">2015-08-25T20:19:30Z</dcterms:created>
  <dcterms:modified xsi:type="dcterms:W3CDTF">2016-05-20T19:35:07Z</dcterms:modified>
</cp:coreProperties>
</file>