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Pós Tech\FASE 1 - DATA ANALYSIS AND EXPLORATION\"/>
    </mc:Choice>
  </mc:AlternateContent>
  <xr:revisionPtr revIDLastSave="0" documentId="13_ncr:1_{E95D73DF-80E6-42EA-BC6E-F1237C8A0128}" xr6:coauthVersionLast="47" xr6:coauthVersionMax="47" xr10:uidLastSave="{00000000-0000-0000-0000-000000000000}"/>
  <bookViews>
    <workbookView xWindow="2775" yWindow="0" windowWidth="38700" windowHeight="15345" activeTab="2" xr2:uid="{2DBCE889-98A6-4F00-8843-85DD20D64066}"/>
  </bookViews>
  <sheets>
    <sheet name="ANALISES INICIAIS" sheetId="11" r:id="rId1"/>
    <sheet name="Tabela países" sheetId="14" r:id="rId2"/>
    <sheet name="Planilha1" sheetId="13" r:id="rId3"/>
    <sheet name="Quartil" sheetId="12" r:id="rId4"/>
    <sheet name="Top 10 países com maior volume " sheetId="4" r:id="rId5"/>
    <sheet name="Volume total de litros exportad" sheetId="5" r:id="rId6"/>
    <sheet name="Litros comercializados por habi" sheetId="8" r:id="rId7"/>
    <sheet name="df_merged (1)" sheetId="2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3" l="1"/>
  <c r="I8" i="14"/>
  <c r="J8" i="14"/>
  <c r="K8" i="14" s="1"/>
  <c r="I9" i="14"/>
  <c r="J9" i="14"/>
  <c r="I10" i="14"/>
  <c r="J10" i="14"/>
  <c r="I11" i="14"/>
  <c r="J11" i="14"/>
  <c r="I12" i="14"/>
  <c r="J12" i="14"/>
  <c r="I13" i="14"/>
  <c r="J13" i="14"/>
  <c r="K13" i="14" s="1"/>
  <c r="I14" i="14"/>
  <c r="J14" i="14"/>
  <c r="K14" i="14" s="1"/>
  <c r="I15" i="14"/>
  <c r="J15" i="14"/>
  <c r="I16" i="14"/>
  <c r="J16" i="14"/>
  <c r="I17" i="14"/>
  <c r="J17" i="14"/>
  <c r="I18" i="14"/>
  <c r="J18" i="14"/>
  <c r="I19" i="14"/>
  <c r="J19" i="14"/>
  <c r="K19" i="14" s="1"/>
  <c r="I20" i="14"/>
  <c r="J20" i="14"/>
  <c r="K20" i="14" s="1"/>
  <c r="I21" i="14"/>
  <c r="J21" i="14"/>
  <c r="I22" i="14"/>
  <c r="J22" i="14"/>
  <c r="I23" i="14"/>
  <c r="J23" i="14"/>
  <c r="I24" i="14"/>
  <c r="J24" i="14"/>
  <c r="I25" i="14"/>
  <c r="J25" i="14"/>
  <c r="I26" i="14"/>
  <c r="J26" i="14"/>
  <c r="J7" i="14"/>
  <c r="K7" i="14" s="1"/>
  <c r="I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7" i="14"/>
  <c r="H60" i="13"/>
  <c r="G60" i="13"/>
  <c r="G51" i="13"/>
  <c r="H51" i="13"/>
  <c r="G52" i="13"/>
  <c r="H52" i="13"/>
  <c r="G53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H50" i="13"/>
  <c r="G50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C24" i="13"/>
  <c r="C25" i="13"/>
  <c r="C26" i="13"/>
  <c r="D26" i="13" s="1"/>
  <c r="C27" i="13"/>
  <c r="D27" i="13" s="1"/>
  <c r="C28" i="13"/>
  <c r="C29" i="13"/>
  <c r="C30" i="13"/>
  <c r="D30" i="13" s="1"/>
  <c r="C31" i="13"/>
  <c r="C32" i="13"/>
  <c r="C33" i="13"/>
  <c r="D33" i="13" s="1"/>
  <c r="C34" i="13"/>
  <c r="D34" i="13" s="1"/>
  <c r="C35" i="13"/>
  <c r="D35" i="13" s="1"/>
  <c r="C36" i="13"/>
  <c r="C37" i="13"/>
  <c r="C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23" i="13"/>
  <c r="F4" i="12"/>
  <c r="F3" i="12"/>
  <c r="F2" i="12"/>
  <c r="R56" i="2" s="1"/>
  <c r="S56" i="2" s="1"/>
  <c r="T56" i="2" s="1"/>
  <c r="T5" i="5"/>
  <c r="U5" i="5" s="1"/>
  <c r="T6" i="5"/>
  <c r="U6" i="5" s="1"/>
  <c r="T7" i="5"/>
  <c r="U7" i="5" s="1"/>
  <c r="T8" i="5"/>
  <c r="U8" i="5" s="1"/>
  <c r="T9" i="5"/>
  <c r="U9" i="5" s="1"/>
  <c r="T10" i="5"/>
  <c r="U10" i="5" s="1"/>
  <c r="T11" i="5"/>
  <c r="U11" i="5" s="1"/>
  <c r="T12" i="5"/>
  <c r="U12" i="5" s="1"/>
  <c r="T13" i="5"/>
  <c r="U13" i="5" s="1"/>
  <c r="T14" i="5"/>
  <c r="U14" i="5" s="1"/>
  <c r="T15" i="5"/>
  <c r="U15" i="5" s="1"/>
  <c r="T16" i="5"/>
  <c r="U16" i="5" s="1"/>
  <c r="T17" i="5"/>
  <c r="U17" i="5" s="1"/>
  <c r="T18" i="5"/>
  <c r="U18" i="5" s="1"/>
  <c r="T4" i="5"/>
  <c r="U4" i="5" s="1"/>
  <c r="I12" i="5"/>
  <c r="I8" i="5"/>
  <c r="H4" i="5"/>
  <c r="I4" i="5"/>
  <c r="J4" i="5"/>
  <c r="H5" i="5"/>
  <c r="I5" i="5"/>
  <c r="J5" i="5"/>
  <c r="H6" i="5"/>
  <c r="I6" i="5"/>
  <c r="J6" i="5"/>
  <c r="H7" i="5"/>
  <c r="I7" i="5"/>
  <c r="J7" i="5"/>
  <c r="H8" i="5"/>
  <c r="J8" i="5"/>
  <c r="H9" i="5"/>
  <c r="I9" i="5"/>
  <c r="J9" i="5"/>
  <c r="H10" i="5"/>
  <c r="I10" i="5"/>
  <c r="J10" i="5"/>
  <c r="H11" i="5"/>
  <c r="I11" i="5"/>
  <c r="J11" i="5"/>
  <c r="H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G6" i="4"/>
  <c r="G5" i="4"/>
  <c r="H5" i="4"/>
  <c r="I5" i="4" s="1"/>
  <c r="H6" i="4"/>
  <c r="I6" i="4" s="1"/>
  <c r="G7" i="4"/>
  <c r="I7" i="4" s="1"/>
  <c r="H7" i="4"/>
  <c r="G8" i="4"/>
  <c r="H8" i="4"/>
  <c r="I8" i="4" s="1"/>
  <c r="G9" i="4"/>
  <c r="H9" i="4"/>
  <c r="I9" i="4" s="1"/>
  <c r="G10" i="4"/>
  <c r="H10" i="4"/>
  <c r="I10" i="4" s="1"/>
  <c r="G11" i="4"/>
  <c r="H11" i="4"/>
  <c r="G12" i="4"/>
  <c r="H12" i="4"/>
  <c r="G13" i="4"/>
  <c r="I13" i="4" s="1"/>
  <c r="H13" i="4"/>
  <c r="H4" i="4"/>
  <c r="I4" i="4" s="1"/>
  <c r="G4" i="4"/>
  <c r="F5" i="4"/>
  <c r="F6" i="4"/>
  <c r="F7" i="4"/>
  <c r="F8" i="4"/>
  <c r="F9" i="4"/>
  <c r="F10" i="4"/>
  <c r="F11" i="4"/>
  <c r="F12" i="4"/>
  <c r="F13" i="4"/>
  <c r="F4" i="4"/>
  <c r="B25" i="4"/>
  <c r="G14" i="4"/>
  <c r="B24" i="4"/>
  <c r="H14" i="4"/>
  <c r="B26" i="4"/>
  <c r="D32" i="13" l="1"/>
  <c r="D31" i="13"/>
  <c r="D28" i="13"/>
  <c r="D29" i="13"/>
  <c r="D23" i="13"/>
  <c r="D37" i="13"/>
  <c r="D25" i="13"/>
  <c r="D36" i="13"/>
  <c r="D24" i="13"/>
  <c r="K17" i="14"/>
  <c r="K11" i="14"/>
  <c r="K12" i="14"/>
  <c r="K18" i="14"/>
  <c r="K16" i="14"/>
  <c r="K10" i="14"/>
  <c r="K21" i="14"/>
  <c r="K15" i="14"/>
  <c r="K9" i="14"/>
  <c r="R484" i="2"/>
  <c r="S484" i="2" s="1"/>
  <c r="T484" i="2" s="1"/>
  <c r="R496" i="2"/>
  <c r="S496" i="2" s="1"/>
  <c r="T496" i="2" s="1"/>
  <c r="R320" i="2"/>
  <c r="S320" i="2" s="1"/>
  <c r="T320" i="2" s="1"/>
  <c r="R543" i="2"/>
  <c r="S543" i="2" s="1"/>
  <c r="T543" i="2" s="1"/>
  <c r="R469" i="2"/>
  <c r="S469" i="2" s="1"/>
  <c r="T469" i="2" s="1"/>
  <c r="R165" i="2"/>
  <c r="S165" i="2" s="1"/>
  <c r="T165" i="2" s="1"/>
  <c r="R495" i="2"/>
  <c r="S495" i="2" s="1"/>
  <c r="T495" i="2" s="1"/>
  <c r="R237" i="2"/>
  <c r="S237" i="2" s="1"/>
  <c r="T237" i="2" s="1"/>
  <c r="R544" i="2"/>
  <c r="S544" i="2" s="1"/>
  <c r="T544" i="2" s="1"/>
  <c r="R532" i="2"/>
  <c r="S532" i="2" s="1"/>
  <c r="T532" i="2" s="1"/>
  <c r="R453" i="2"/>
  <c r="S453" i="2" s="1"/>
  <c r="T453" i="2" s="1"/>
  <c r="R104" i="2"/>
  <c r="S104" i="2" s="1"/>
  <c r="T104" i="2" s="1"/>
  <c r="R21" i="2"/>
  <c r="S21" i="2" s="1"/>
  <c r="T21" i="2" s="1"/>
  <c r="R531" i="2"/>
  <c r="S531" i="2" s="1"/>
  <c r="T531" i="2" s="1"/>
  <c r="R452" i="2"/>
  <c r="S452" i="2" s="1"/>
  <c r="T452" i="2" s="1"/>
  <c r="R93" i="2"/>
  <c r="S93" i="2" s="1"/>
  <c r="T93" i="2" s="1"/>
  <c r="R248" i="2"/>
  <c r="S248" i="2" s="1"/>
  <c r="T248" i="2" s="1"/>
  <c r="R176" i="2"/>
  <c r="S176" i="2" s="1"/>
  <c r="T176" i="2" s="1"/>
  <c r="R520" i="2"/>
  <c r="S520" i="2" s="1"/>
  <c r="T520" i="2" s="1"/>
  <c r="R424" i="2"/>
  <c r="S424" i="2" s="1"/>
  <c r="T424" i="2" s="1"/>
  <c r="R32" i="2"/>
  <c r="S32" i="2" s="1"/>
  <c r="T32" i="2" s="1"/>
  <c r="R470" i="2"/>
  <c r="S470" i="2" s="1"/>
  <c r="T470" i="2" s="1"/>
  <c r="R519" i="2"/>
  <c r="S519" i="2" s="1"/>
  <c r="T519" i="2" s="1"/>
  <c r="R418" i="2"/>
  <c r="S418" i="2" s="1"/>
  <c r="T418" i="2" s="1"/>
  <c r="R309" i="2"/>
  <c r="S309" i="2" s="1"/>
  <c r="T309" i="2" s="1"/>
  <c r="R483" i="2"/>
  <c r="S483" i="2" s="1"/>
  <c r="T483" i="2" s="1"/>
  <c r="R508" i="2"/>
  <c r="S508" i="2" s="1"/>
  <c r="T508" i="2" s="1"/>
  <c r="R388" i="2"/>
  <c r="S388" i="2" s="1"/>
  <c r="T388" i="2" s="1"/>
  <c r="R507" i="2"/>
  <c r="S507" i="2" s="1"/>
  <c r="T507" i="2" s="1"/>
  <c r="R381" i="2"/>
  <c r="S381" i="2" s="1"/>
  <c r="T381" i="2" s="1"/>
  <c r="I11" i="4"/>
  <c r="R533" i="2"/>
  <c r="S533" i="2" s="1"/>
  <c r="T533" i="2" s="1"/>
  <c r="R521" i="2"/>
  <c r="S521" i="2" s="1"/>
  <c r="T521" i="2" s="1"/>
  <c r="R509" i="2"/>
  <c r="S509" i="2" s="1"/>
  <c r="T509" i="2" s="1"/>
  <c r="R497" i="2"/>
  <c r="S497" i="2" s="1"/>
  <c r="T497" i="2" s="1"/>
  <c r="R485" i="2"/>
  <c r="S485" i="2" s="1"/>
  <c r="T485" i="2" s="1"/>
  <c r="R471" i="2"/>
  <c r="S471" i="2" s="1"/>
  <c r="T471" i="2" s="1"/>
  <c r="R454" i="2"/>
  <c r="S454" i="2" s="1"/>
  <c r="T454" i="2" s="1"/>
  <c r="R428" i="2"/>
  <c r="S428" i="2" s="1"/>
  <c r="T428" i="2" s="1"/>
  <c r="R392" i="2"/>
  <c r="S392" i="2" s="1"/>
  <c r="T392" i="2" s="1"/>
  <c r="R321" i="2"/>
  <c r="S321" i="2" s="1"/>
  <c r="T321" i="2" s="1"/>
  <c r="R249" i="2"/>
  <c r="S249" i="2" s="1"/>
  <c r="T249" i="2" s="1"/>
  <c r="R177" i="2"/>
  <c r="S177" i="2" s="1"/>
  <c r="T177" i="2" s="1"/>
  <c r="R105" i="2"/>
  <c r="S105" i="2" s="1"/>
  <c r="T105" i="2" s="1"/>
  <c r="R33" i="2"/>
  <c r="S33" i="2" s="1"/>
  <c r="T33" i="2" s="1"/>
  <c r="R542" i="2"/>
  <c r="S542" i="2" s="1"/>
  <c r="T542" i="2" s="1"/>
  <c r="R530" i="2"/>
  <c r="S530" i="2" s="1"/>
  <c r="T530" i="2" s="1"/>
  <c r="R518" i="2"/>
  <c r="S518" i="2" s="1"/>
  <c r="T518" i="2" s="1"/>
  <c r="R506" i="2"/>
  <c r="S506" i="2" s="1"/>
  <c r="T506" i="2" s="1"/>
  <c r="R494" i="2"/>
  <c r="S494" i="2" s="1"/>
  <c r="T494" i="2" s="1"/>
  <c r="R482" i="2"/>
  <c r="S482" i="2" s="1"/>
  <c r="T482" i="2" s="1"/>
  <c r="R468" i="2"/>
  <c r="S468" i="2" s="1"/>
  <c r="T468" i="2" s="1"/>
  <c r="R448" i="2"/>
  <c r="S448" i="2" s="1"/>
  <c r="T448" i="2" s="1"/>
  <c r="R417" i="2"/>
  <c r="S417" i="2" s="1"/>
  <c r="T417" i="2" s="1"/>
  <c r="R380" i="2"/>
  <c r="S380" i="2" s="1"/>
  <c r="T380" i="2" s="1"/>
  <c r="R308" i="2"/>
  <c r="S308" i="2" s="1"/>
  <c r="T308" i="2" s="1"/>
  <c r="R236" i="2"/>
  <c r="S236" i="2" s="1"/>
  <c r="T236" i="2" s="1"/>
  <c r="R164" i="2"/>
  <c r="S164" i="2" s="1"/>
  <c r="T164" i="2" s="1"/>
  <c r="R92" i="2"/>
  <c r="S92" i="2" s="1"/>
  <c r="T92" i="2" s="1"/>
  <c r="R20" i="2"/>
  <c r="S20" i="2" s="1"/>
  <c r="T20" i="2" s="1"/>
  <c r="R541" i="2"/>
  <c r="S541" i="2" s="1"/>
  <c r="T541" i="2" s="1"/>
  <c r="R529" i="2"/>
  <c r="S529" i="2" s="1"/>
  <c r="T529" i="2" s="1"/>
  <c r="R517" i="2"/>
  <c r="S517" i="2" s="1"/>
  <c r="T517" i="2" s="1"/>
  <c r="R505" i="2"/>
  <c r="S505" i="2" s="1"/>
  <c r="T505" i="2" s="1"/>
  <c r="R493" i="2"/>
  <c r="S493" i="2" s="1"/>
  <c r="T493" i="2" s="1"/>
  <c r="R481" i="2"/>
  <c r="S481" i="2" s="1"/>
  <c r="T481" i="2" s="1"/>
  <c r="R467" i="2"/>
  <c r="S467" i="2" s="1"/>
  <c r="T467" i="2" s="1"/>
  <c r="R447" i="2"/>
  <c r="S447" i="2" s="1"/>
  <c r="T447" i="2" s="1"/>
  <c r="R416" i="2"/>
  <c r="S416" i="2" s="1"/>
  <c r="T416" i="2" s="1"/>
  <c r="R369" i="2"/>
  <c r="S369" i="2" s="1"/>
  <c r="T369" i="2" s="1"/>
  <c r="R297" i="2"/>
  <c r="S297" i="2" s="1"/>
  <c r="T297" i="2" s="1"/>
  <c r="R225" i="2"/>
  <c r="S225" i="2" s="1"/>
  <c r="T225" i="2" s="1"/>
  <c r="R153" i="2"/>
  <c r="S153" i="2" s="1"/>
  <c r="T153" i="2" s="1"/>
  <c r="R81" i="2"/>
  <c r="S81" i="2" s="1"/>
  <c r="T81" i="2" s="1"/>
  <c r="R9" i="2"/>
  <c r="S9" i="2" s="1"/>
  <c r="T9" i="2" s="1"/>
  <c r="R540" i="2"/>
  <c r="S540" i="2" s="1"/>
  <c r="T540" i="2" s="1"/>
  <c r="R528" i="2"/>
  <c r="S528" i="2" s="1"/>
  <c r="T528" i="2" s="1"/>
  <c r="R516" i="2"/>
  <c r="S516" i="2" s="1"/>
  <c r="T516" i="2" s="1"/>
  <c r="R504" i="2"/>
  <c r="S504" i="2" s="1"/>
  <c r="T504" i="2" s="1"/>
  <c r="R492" i="2"/>
  <c r="S492" i="2" s="1"/>
  <c r="T492" i="2" s="1"/>
  <c r="R480" i="2"/>
  <c r="S480" i="2" s="1"/>
  <c r="T480" i="2" s="1"/>
  <c r="R466" i="2"/>
  <c r="S466" i="2" s="1"/>
  <c r="T466" i="2" s="1"/>
  <c r="R446" i="2"/>
  <c r="S446" i="2" s="1"/>
  <c r="T446" i="2" s="1"/>
  <c r="R412" i="2"/>
  <c r="S412" i="2" s="1"/>
  <c r="T412" i="2" s="1"/>
  <c r="R368" i="2"/>
  <c r="S368" i="2" s="1"/>
  <c r="T368" i="2" s="1"/>
  <c r="R296" i="2"/>
  <c r="S296" i="2" s="1"/>
  <c r="T296" i="2" s="1"/>
  <c r="R224" i="2"/>
  <c r="S224" i="2" s="1"/>
  <c r="T224" i="2" s="1"/>
  <c r="R152" i="2"/>
  <c r="S152" i="2" s="1"/>
  <c r="T152" i="2" s="1"/>
  <c r="R80" i="2"/>
  <c r="S80" i="2" s="1"/>
  <c r="T80" i="2" s="1"/>
  <c r="R8" i="2"/>
  <c r="S8" i="2" s="1"/>
  <c r="T8" i="2" s="1"/>
  <c r="R539" i="2"/>
  <c r="S539" i="2" s="1"/>
  <c r="T539" i="2" s="1"/>
  <c r="R527" i="2"/>
  <c r="S527" i="2" s="1"/>
  <c r="T527" i="2" s="1"/>
  <c r="R515" i="2"/>
  <c r="S515" i="2" s="1"/>
  <c r="T515" i="2" s="1"/>
  <c r="R503" i="2"/>
  <c r="S503" i="2" s="1"/>
  <c r="T503" i="2" s="1"/>
  <c r="R491" i="2"/>
  <c r="S491" i="2" s="1"/>
  <c r="T491" i="2" s="1"/>
  <c r="R479" i="2"/>
  <c r="S479" i="2" s="1"/>
  <c r="T479" i="2" s="1"/>
  <c r="R465" i="2"/>
  <c r="S465" i="2" s="1"/>
  <c r="T465" i="2" s="1"/>
  <c r="R442" i="2"/>
  <c r="S442" i="2" s="1"/>
  <c r="T442" i="2" s="1"/>
  <c r="R406" i="2"/>
  <c r="S406" i="2" s="1"/>
  <c r="T406" i="2" s="1"/>
  <c r="R357" i="2"/>
  <c r="S357" i="2" s="1"/>
  <c r="T357" i="2" s="1"/>
  <c r="R285" i="2"/>
  <c r="S285" i="2" s="1"/>
  <c r="T285" i="2" s="1"/>
  <c r="R213" i="2"/>
  <c r="S213" i="2" s="1"/>
  <c r="T213" i="2" s="1"/>
  <c r="R141" i="2"/>
  <c r="S141" i="2" s="1"/>
  <c r="T141" i="2" s="1"/>
  <c r="R69" i="2"/>
  <c r="S69" i="2" s="1"/>
  <c r="T69" i="2" s="1"/>
  <c r="R538" i="2"/>
  <c r="S538" i="2" s="1"/>
  <c r="T538" i="2" s="1"/>
  <c r="R526" i="2"/>
  <c r="S526" i="2" s="1"/>
  <c r="T526" i="2" s="1"/>
  <c r="R514" i="2"/>
  <c r="S514" i="2" s="1"/>
  <c r="T514" i="2" s="1"/>
  <c r="R502" i="2"/>
  <c r="S502" i="2" s="1"/>
  <c r="T502" i="2" s="1"/>
  <c r="R490" i="2"/>
  <c r="S490" i="2" s="1"/>
  <c r="T490" i="2" s="1"/>
  <c r="R478" i="2"/>
  <c r="S478" i="2" s="1"/>
  <c r="T478" i="2" s="1"/>
  <c r="R464" i="2"/>
  <c r="S464" i="2" s="1"/>
  <c r="T464" i="2" s="1"/>
  <c r="R441" i="2"/>
  <c r="S441" i="2" s="1"/>
  <c r="T441" i="2" s="1"/>
  <c r="R405" i="2"/>
  <c r="S405" i="2" s="1"/>
  <c r="T405" i="2" s="1"/>
  <c r="R356" i="2"/>
  <c r="S356" i="2" s="1"/>
  <c r="T356" i="2" s="1"/>
  <c r="R284" i="2"/>
  <c r="S284" i="2" s="1"/>
  <c r="T284" i="2" s="1"/>
  <c r="R212" i="2"/>
  <c r="S212" i="2" s="1"/>
  <c r="T212" i="2" s="1"/>
  <c r="R140" i="2"/>
  <c r="S140" i="2" s="1"/>
  <c r="T140" i="2" s="1"/>
  <c r="R68" i="2"/>
  <c r="S68" i="2" s="1"/>
  <c r="T68" i="2" s="1"/>
  <c r="R537" i="2"/>
  <c r="S537" i="2" s="1"/>
  <c r="T537" i="2" s="1"/>
  <c r="R525" i="2"/>
  <c r="S525" i="2" s="1"/>
  <c r="T525" i="2" s="1"/>
  <c r="R513" i="2"/>
  <c r="S513" i="2" s="1"/>
  <c r="T513" i="2" s="1"/>
  <c r="R501" i="2"/>
  <c r="S501" i="2" s="1"/>
  <c r="T501" i="2" s="1"/>
  <c r="R489" i="2"/>
  <c r="S489" i="2" s="1"/>
  <c r="T489" i="2" s="1"/>
  <c r="R477" i="2"/>
  <c r="S477" i="2" s="1"/>
  <c r="T477" i="2" s="1"/>
  <c r="R461" i="2"/>
  <c r="S461" i="2" s="1"/>
  <c r="T461" i="2" s="1"/>
  <c r="R440" i="2"/>
  <c r="S440" i="2" s="1"/>
  <c r="T440" i="2" s="1"/>
  <c r="R404" i="2"/>
  <c r="S404" i="2" s="1"/>
  <c r="T404" i="2" s="1"/>
  <c r="R345" i="2"/>
  <c r="S345" i="2" s="1"/>
  <c r="T345" i="2" s="1"/>
  <c r="R273" i="2"/>
  <c r="S273" i="2" s="1"/>
  <c r="T273" i="2" s="1"/>
  <c r="R201" i="2"/>
  <c r="S201" i="2" s="1"/>
  <c r="T201" i="2" s="1"/>
  <c r="R129" i="2"/>
  <c r="S129" i="2" s="1"/>
  <c r="T129" i="2" s="1"/>
  <c r="R57" i="2"/>
  <c r="S57" i="2" s="1"/>
  <c r="T57" i="2" s="1"/>
  <c r="R536" i="2"/>
  <c r="S536" i="2" s="1"/>
  <c r="T536" i="2" s="1"/>
  <c r="R524" i="2"/>
  <c r="S524" i="2" s="1"/>
  <c r="T524" i="2" s="1"/>
  <c r="R512" i="2"/>
  <c r="S512" i="2" s="1"/>
  <c r="T512" i="2" s="1"/>
  <c r="R500" i="2"/>
  <c r="S500" i="2" s="1"/>
  <c r="T500" i="2" s="1"/>
  <c r="R488" i="2"/>
  <c r="S488" i="2" s="1"/>
  <c r="T488" i="2" s="1"/>
  <c r="R476" i="2"/>
  <c r="S476" i="2" s="1"/>
  <c r="T476" i="2" s="1"/>
  <c r="R460" i="2"/>
  <c r="S460" i="2" s="1"/>
  <c r="T460" i="2" s="1"/>
  <c r="R436" i="2"/>
  <c r="S436" i="2" s="1"/>
  <c r="T436" i="2" s="1"/>
  <c r="R400" i="2"/>
  <c r="S400" i="2" s="1"/>
  <c r="T400" i="2" s="1"/>
  <c r="R344" i="2"/>
  <c r="S344" i="2" s="1"/>
  <c r="T344" i="2" s="1"/>
  <c r="R272" i="2"/>
  <c r="S272" i="2" s="1"/>
  <c r="T272" i="2" s="1"/>
  <c r="R200" i="2"/>
  <c r="S200" i="2" s="1"/>
  <c r="T200" i="2" s="1"/>
  <c r="R128" i="2"/>
  <c r="S128" i="2" s="1"/>
  <c r="T128" i="2" s="1"/>
  <c r="R11" i="2"/>
  <c r="S11" i="2" s="1"/>
  <c r="T11" i="2" s="1"/>
  <c r="R23" i="2"/>
  <c r="S23" i="2" s="1"/>
  <c r="T23" i="2" s="1"/>
  <c r="R35" i="2"/>
  <c r="S35" i="2" s="1"/>
  <c r="T35" i="2" s="1"/>
  <c r="R47" i="2"/>
  <c r="S47" i="2" s="1"/>
  <c r="T47" i="2" s="1"/>
  <c r="R59" i="2"/>
  <c r="S59" i="2" s="1"/>
  <c r="T59" i="2" s="1"/>
  <c r="R71" i="2"/>
  <c r="S71" i="2" s="1"/>
  <c r="T71" i="2" s="1"/>
  <c r="R83" i="2"/>
  <c r="S83" i="2" s="1"/>
  <c r="T83" i="2" s="1"/>
  <c r="R95" i="2"/>
  <c r="S95" i="2" s="1"/>
  <c r="T95" i="2" s="1"/>
  <c r="R107" i="2"/>
  <c r="S107" i="2" s="1"/>
  <c r="T107" i="2" s="1"/>
  <c r="R119" i="2"/>
  <c r="S119" i="2" s="1"/>
  <c r="T119" i="2" s="1"/>
  <c r="R131" i="2"/>
  <c r="S131" i="2" s="1"/>
  <c r="T131" i="2" s="1"/>
  <c r="R143" i="2"/>
  <c r="S143" i="2" s="1"/>
  <c r="T143" i="2" s="1"/>
  <c r="R155" i="2"/>
  <c r="S155" i="2" s="1"/>
  <c r="T155" i="2" s="1"/>
  <c r="R167" i="2"/>
  <c r="S167" i="2" s="1"/>
  <c r="T167" i="2" s="1"/>
  <c r="R179" i="2"/>
  <c r="S179" i="2" s="1"/>
  <c r="T179" i="2" s="1"/>
  <c r="R191" i="2"/>
  <c r="S191" i="2" s="1"/>
  <c r="T191" i="2" s="1"/>
  <c r="R203" i="2"/>
  <c r="S203" i="2" s="1"/>
  <c r="T203" i="2" s="1"/>
  <c r="R215" i="2"/>
  <c r="S215" i="2" s="1"/>
  <c r="T215" i="2" s="1"/>
  <c r="R227" i="2"/>
  <c r="S227" i="2" s="1"/>
  <c r="T227" i="2" s="1"/>
  <c r="R239" i="2"/>
  <c r="S239" i="2" s="1"/>
  <c r="T239" i="2" s="1"/>
  <c r="R251" i="2"/>
  <c r="S251" i="2" s="1"/>
  <c r="T251" i="2" s="1"/>
  <c r="R263" i="2"/>
  <c r="S263" i="2" s="1"/>
  <c r="T263" i="2" s="1"/>
  <c r="R275" i="2"/>
  <c r="S275" i="2" s="1"/>
  <c r="T275" i="2" s="1"/>
  <c r="R287" i="2"/>
  <c r="S287" i="2" s="1"/>
  <c r="T287" i="2" s="1"/>
  <c r="R299" i="2"/>
  <c r="S299" i="2" s="1"/>
  <c r="T299" i="2" s="1"/>
  <c r="R311" i="2"/>
  <c r="S311" i="2" s="1"/>
  <c r="T311" i="2" s="1"/>
  <c r="R323" i="2"/>
  <c r="S323" i="2" s="1"/>
  <c r="T323" i="2" s="1"/>
  <c r="R335" i="2"/>
  <c r="S335" i="2" s="1"/>
  <c r="T335" i="2" s="1"/>
  <c r="R347" i="2"/>
  <c r="S347" i="2" s="1"/>
  <c r="T347" i="2" s="1"/>
  <c r="R359" i="2"/>
  <c r="S359" i="2" s="1"/>
  <c r="T359" i="2" s="1"/>
  <c r="R371" i="2"/>
  <c r="S371" i="2" s="1"/>
  <c r="T371" i="2" s="1"/>
  <c r="R383" i="2"/>
  <c r="S383" i="2" s="1"/>
  <c r="T383" i="2" s="1"/>
  <c r="R395" i="2"/>
  <c r="S395" i="2" s="1"/>
  <c r="T395" i="2" s="1"/>
  <c r="R407" i="2"/>
  <c r="S407" i="2" s="1"/>
  <c r="T407" i="2" s="1"/>
  <c r="R419" i="2"/>
  <c r="S419" i="2" s="1"/>
  <c r="T419" i="2" s="1"/>
  <c r="R431" i="2"/>
  <c r="S431" i="2" s="1"/>
  <c r="T431" i="2" s="1"/>
  <c r="R443" i="2"/>
  <c r="S443" i="2" s="1"/>
  <c r="T443" i="2" s="1"/>
  <c r="R455" i="2"/>
  <c r="S455" i="2" s="1"/>
  <c r="T455" i="2" s="1"/>
  <c r="R12" i="2"/>
  <c r="S12" i="2" s="1"/>
  <c r="T12" i="2" s="1"/>
  <c r="R24" i="2"/>
  <c r="S24" i="2" s="1"/>
  <c r="T24" i="2" s="1"/>
  <c r="R36" i="2"/>
  <c r="S36" i="2" s="1"/>
  <c r="T36" i="2" s="1"/>
  <c r="R48" i="2"/>
  <c r="S48" i="2" s="1"/>
  <c r="T48" i="2" s="1"/>
  <c r="R60" i="2"/>
  <c r="S60" i="2" s="1"/>
  <c r="T60" i="2" s="1"/>
  <c r="R72" i="2"/>
  <c r="S72" i="2" s="1"/>
  <c r="T72" i="2" s="1"/>
  <c r="R84" i="2"/>
  <c r="S84" i="2" s="1"/>
  <c r="T84" i="2" s="1"/>
  <c r="R96" i="2"/>
  <c r="S96" i="2" s="1"/>
  <c r="T96" i="2" s="1"/>
  <c r="R108" i="2"/>
  <c r="S108" i="2" s="1"/>
  <c r="T108" i="2" s="1"/>
  <c r="R120" i="2"/>
  <c r="S120" i="2" s="1"/>
  <c r="T120" i="2" s="1"/>
  <c r="R132" i="2"/>
  <c r="S132" i="2" s="1"/>
  <c r="T132" i="2" s="1"/>
  <c r="R144" i="2"/>
  <c r="S144" i="2" s="1"/>
  <c r="T144" i="2" s="1"/>
  <c r="R156" i="2"/>
  <c r="S156" i="2" s="1"/>
  <c r="T156" i="2" s="1"/>
  <c r="R168" i="2"/>
  <c r="S168" i="2" s="1"/>
  <c r="T168" i="2" s="1"/>
  <c r="R180" i="2"/>
  <c r="S180" i="2" s="1"/>
  <c r="T180" i="2" s="1"/>
  <c r="R192" i="2"/>
  <c r="S192" i="2" s="1"/>
  <c r="T192" i="2" s="1"/>
  <c r="R204" i="2"/>
  <c r="S204" i="2" s="1"/>
  <c r="T204" i="2" s="1"/>
  <c r="R216" i="2"/>
  <c r="S216" i="2" s="1"/>
  <c r="T216" i="2" s="1"/>
  <c r="R228" i="2"/>
  <c r="S228" i="2" s="1"/>
  <c r="T228" i="2" s="1"/>
  <c r="R240" i="2"/>
  <c r="S240" i="2" s="1"/>
  <c r="T240" i="2" s="1"/>
  <c r="R252" i="2"/>
  <c r="S252" i="2" s="1"/>
  <c r="T252" i="2" s="1"/>
  <c r="R264" i="2"/>
  <c r="S264" i="2" s="1"/>
  <c r="T264" i="2" s="1"/>
  <c r="R276" i="2"/>
  <c r="S276" i="2" s="1"/>
  <c r="T276" i="2" s="1"/>
  <c r="R288" i="2"/>
  <c r="S288" i="2" s="1"/>
  <c r="T288" i="2" s="1"/>
  <c r="R300" i="2"/>
  <c r="S300" i="2" s="1"/>
  <c r="T300" i="2" s="1"/>
  <c r="R312" i="2"/>
  <c r="S312" i="2" s="1"/>
  <c r="T312" i="2" s="1"/>
  <c r="R324" i="2"/>
  <c r="S324" i="2" s="1"/>
  <c r="T324" i="2" s="1"/>
  <c r="R336" i="2"/>
  <c r="S336" i="2" s="1"/>
  <c r="T336" i="2" s="1"/>
  <c r="R348" i="2"/>
  <c r="S348" i="2" s="1"/>
  <c r="T348" i="2" s="1"/>
  <c r="R360" i="2"/>
  <c r="S360" i="2" s="1"/>
  <c r="T360" i="2" s="1"/>
  <c r="R372" i="2"/>
  <c r="S372" i="2" s="1"/>
  <c r="T372" i="2" s="1"/>
  <c r="R384" i="2"/>
  <c r="S384" i="2" s="1"/>
  <c r="T384" i="2" s="1"/>
  <c r="R396" i="2"/>
  <c r="S396" i="2" s="1"/>
  <c r="T396" i="2" s="1"/>
  <c r="R408" i="2"/>
  <c r="S408" i="2" s="1"/>
  <c r="T408" i="2" s="1"/>
  <c r="R420" i="2"/>
  <c r="S420" i="2" s="1"/>
  <c r="T420" i="2" s="1"/>
  <c r="R432" i="2"/>
  <c r="S432" i="2" s="1"/>
  <c r="T432" i="2" s="1"/>
  <c r="R444" i="2"/>
  <c r="S444" i="2" s="1"/>
  <c r="T444" i="2" s="1"/>
  <c r="R456" i="2"/>
  <c r="S456" i="2" s="1"/>
  <c r="T456" i="2" s="1"/>
  <c r="R13" i="2"/>
  <c r="S13" i="2" s="1"/>
  <c r="T13" i="2" s="1"/>
  <c r="R25" i="2"/>
  <c r="S25" i="2" s="1"/>
  <c r="T25" i="2" s="1"/>
  <c r="R37" i="2"/>
  <c r="S37" i="2" s="1"/>
  <c r="T37" i="2" s="1"/>
  <c r="R49" i="2"/>
  <c r="S49" i="2" s="1"/>
  <c r="T49" i="2" s="1"/>
  <c r="R61" i="2"/>
  <c r="S61" i="2" s="1"/>
  <c r="T61" i="2" s="1"/>
  <c r="R73" i="2"/>
  <c r="S73" i="2" s="1"/>
  <c r="T73" i="2" s="1"/>
  <c r="R85" i="2"/>
  <c r="S85" i="2" s="1"/>
  <c r="T85" i="2" s="1"/>
  <c r="R97" i="2"/>
  <c r="S97" i="2" s="1"/>
  <c r="T97" i="2" s="1"/>
  <c r="R109" i="2"/>
  <c r="S109" i="2" s="1"/>
  <c r="T109" i="2" s="1"/>
  <c r="R121" i="2"/>
  <c r="S121" i="2" s="1"/>
  <c r="T121" i="2" s="1"/>
  <c r="R133" i="2"/>
  <c r="S133" i="2" s="1"/>
  <c r="T133" i="2" s="1"/>
  <c r="R145" i="2"/>
  <c r="S145" i="2" s="1"/>
  <c r="T145" i="2" s="1"/>
  <c r="R157" i="2"/>
  <c r="S157" i="2" s="1"/>
  <c r="T157" i="2" s="1"/>
  <c r="R169" i="2"/>
  <c r="S169" i="2" s="1"/>
  <c r="T169" i="2" s="1"/>
  <c r="R181" i="2"/>
  <c r="S181" i="2" s="1"/>
  <c r="T181" i="2" s="1"/>
  <c r="R193" i="2"/>
  <c r="S193" i="2" s="1"/>
  <c r="T193" i="2" s="1"/>
  <c r="R205" i="2"/>
  <c r="S205" i="2" s="1"/>
  <c r="T205" i="2" s="1"/>
  <c r="R217" i="2"/>
  <c r="S217" i="2" s="1"/>
  <c r="T217" i="2" s="1"/>
  <c r="R229" i="2"/>
  <c r="S229" i="2" s="1"/>
  <c r="T229" i="2" s="1"/>
  <c r="R241" i="2"/>
  <c r="S241" i="2" s="1"/>
  <c r="T241" i="2" s="1"/>
  <c r="R253" i="2"/>
  <c r="S253" i="2" s="1"/>
  <c r="T253" i="2" s="1"/>
  <c r="R265" i="2"/>
  <c r="S265" i="2" s="1"/>
  <c r="T265" i="2" s="1"/>
  <c r="R277" i="2"/>
  <c r="S277" i="2" s="1"/>
  <c r="T277" i="2" s="1"/>
  <c r="R289" i="2"/>
  <c r="S289" i="2" s="1"/>
  <c r="T289" i="2" s="1"/>
  <c r="R301" i="2"/>
  <c r="S301" i="2" s="1"/>
  <c r="T301" i="2" s="1"/>
  <c r="R313" i="2"/>
  <c r="S313" i="2" s="1"/>
  <c r="T313" i="2" s="1"/>
  <c r="R325" i="2"/>
  <c r="S325" i="2" s="1"/>
  <c r="T325" i="2" s="1"/>
  <c r="R337" i="2"/>
  <c r="S337" i="2" s="1"/>
  <c r="T337" i="2" s="1"/>
  <c r="R349" i="2"/>
  <c r="S349" i="2" s="1"/>
  <c r="T349" i="2" s="1"/>
  <c r="R361" i="2"/>
  <c r="S361" i="2" s="1"/>
  <c r="T361" i="2" s="1"/>
  <c r="R373" i="2"/>
  <c r="S373" i="2" s="1"/>
  <c r="T373" i="2" s="1"/>
  <c r="R385" i="2"/>
  <c r="S385" i="2" s="1"/>
  <c r="T385" i="2" s="1"/>
  <c r="R397" i="2"/>
  <c r="S397" i="2" s="1"/>
  <c r="T397" i="2" s="1"/>
  <c r="R409" i="2"/>
  <c r="S409" i="2" s="1"/>
  <c r="T409" i="2" s="1"/>
  <c r="R421" i="2"/>
  <c r="S421" i="2" s="1"/>
  <c r="T421" i="2" s="1"/>
  <c r="R433" i="2"/>
  <c r="S433" i="2" s="1"/>
  <c r="T433" i="2" s="1"/>
  <c r="R445" i="2"/>
  <c r="S445" i="2" s="1"/>
  <c r="T445" i="2" s="1"/>
  <c r="R457" i="2"/>
  <c r="S457" i="2" s="1"/>
  <c r="T457" i="2" s="1"/>
  <c r="R2" i="2"/>
  <c r="S2" i="2" s="1"/>
  <c r="T2" i="2" s="1"/>
  <c r="R14" i="2"/>
  <c r="S14" i="2" s="1"/>
  <c r="T14" i="2" s="1"/>
  <c r="R26" i="2"/>
  <c r="S26" i="2" s="1"/>
  <c r="T26" i="2" s="1"/>
  <c r="R38" i="2"/>
  <c r="S38" i="2" s="1"/>
  <c r="T38" i="2" s="1"/>
  <c r="R50" i="2"/>
  <c r="S50" i="2" s="1"/>
  <c r="T50" i="2" s="1"/>
  <c r="R62" i="2"/>
  <c r="S62" i="2" s="1"/>
  <c r="T62" i="2" s="1"/>
  <c r="R74" i="2"/>
  <c r="S74" i="2" s="1"/>
  <c r="T74" i="2" s="1"/>
  <c r="R86" i="2"/>
  <c r="S86" i="2" s="1"/>
  <c r="T86" i="2" s="1"/>
  <c r="R98" i="2"/>
  <c r="S98" i="2" s="1"/>
  <c r="T98" i="2" s="1"/>
  <c r="R110" i="2"/>
  <c r="S110" i="2" s="1"/>
  <c r="T110" i="2" s="1"/>
  <c r="R122" i="2"/>
  <c r="S122" i="2" s="1"/>
  <c r="T122" i="2" s="1"/>
  <c r="R134" i="2"/>
  <c r="S134" i="2" s="1"/>
  <c r="T134" i="2" s="1"/>
  <c r="R146" i="2"/>
  <c r="S146" i="2" s="1"/>
  <c r="T146" i="2" s="1"/>
  <c r="R158" i="2"/>
  <c r="S158" i="2" s="1"/>
  <c r="T158" i="2" s="1"/>
  <c r="R170" i="2"/>
  <c r="S170" i="2" s="1"/>
  <c r="T170" i="2" s="1"/>
  <c r="R182" i="2"/>
  <c r="S182" i="2" s="1"/>
  <c r="T182" i="2" s="1"/>
  <c r="R194" i="2"/>
  <c r="S194" i="2" s="1"/>
  <c r="T194" i="2" s="1"/>
  <c r="R206" i="2"/>
  <c r="S206" i="2" s="1"/>
  <c r="T206" i="2" s="1"/>
  <c r="R218" i="2"/>
  <c r="S218" i="2" s="1"/>
  <c r="T218" i="2" s="1"/>
  <c r="R230" i="2"/>
  <c r="S230" i="2" s="1"/>
  <c r="T230" i="2" s="1"/>
  <c r="R242" i="2"/>
  <c r="S242" i="2" s="1"/>
  <c r="T242" i="2" s="1"/>
  <c r="R254" i="2"/>
  <c r="S254" i="2" s="1"/>
  <c r="T254" i="2" s="1"/>
  <c r="R266" i="2"/>
  <c r="S266" i="2" s="1"/>
  <c r="T266" i="2" s="1"/>
  <c r="R278" i="2"/>
  <c r="S278" i="2" s="1"/>
  <c r="T278" i="2" s="1"/>
  <c r="R290" i="2"/>
  <c r="S290" i="2" s="1"/>
  <c r="T290" i="2" s="1"/>
  <c r="R302" i="2"/>
  <c r="S302" i="2" s="1"/>
  <c r="T302" i="2" s="1"/>
  <c r="R314" i="2"/>
  <c r="S314" i="2" s="1"/>
  <c r="T314" i="2" s="1"/>
  <c r="R326" i="2"/>
  <c r="S326" i="2" s="1"/>
  <c r="T326" i="2" s="1"/>
  <c r="R338" i="2"/>
  <c r="S338" i="2" s="1"/>
  <c r="T338" i="2" s="1"/>
  <c r="R350" i="2"/>
  <c r="S350" i="2" s="1"/>
  <c r="T350" i="2" s="1"/>
  <c r="R362" i="2"/>
  <c r="S362" i="2" s="1"/>
  <c r="T362" i="2" s="1"/>
  <c r="R374" i="2"/>
  <c r="S374" i="2" s="1"/>
  <c r="T374" i="2" s="1"/>
  <c r="R386" i="2"/>
  <c r="S386" i="2" s="1"/>
  <c r="T386" i="2" s="1"/>
  <c r="R398" i="2"/>
  <c r="S398" i="2" s="1"/>
  <c r="T398" i="2" s="1"/>
  <c r="R410" i="2"/>
  <c r="S410" i="2" s="1"/>
  <c r="T410" i="2" s="1"/>
  <c r="R422" i="2"/>
  <c r="S422" i="2" s="1"/>
  <c r="T422" i="2" s="1"/>
  <c r="R434" i="2"/>
  <c r="S434" i="2" s="1"/>
  <c r="T434" i="2" s="1"/>
  <c r="R3" i="2"/>
  <c r="S3" i="2" s="1"/>
  <c r="T3" i="2" s="1"/>
  <c r="R15" i="2"/>
  <c r="S15" i="2" s="1"/>
  <c r="T15" i="2" s="1"/>
  <c r="R27" i="2"/>
  <c r="S27" i="2" s="1"/>
  <c r="T27" i="2" s="1"/>
  <c r="R39" i="2"/>
  <c r="S39" i="2" s="1"/>
  <c r="T39" i="2" s="1"/>
  <c r="R51" i="2"/>
  <c r="S51" i="2" s="1"/>
  <c r="T51" i="2" s="1"/>
  <c r="R63" i="2"/>
  <c r="S63" i="2" s="1"/>
  <c r="T63" i="2" s="1"/>
  <c r="R75" i="2"/>
  <c r="S75" i="2" s="1"/>
  <c r="T75" i="2" s="1"/>
  <c r="R87" i="2"/>
  <c r="S87" i="2" s="1"/>
  <c r="T87" i="2" s="1"/>
  <c r="R99" i="2"/>
  <c r="S99" i="2" s="1"/>
  <c r="T99" i="2" s="1"/>
  <c r="R111" i="2"/>
  <c r="S111" i="2" s="1"/>
  <c r="T111" i="2" s="1"/>
  <c r="R123" i="2"/>
  <c r="S123" i="2" s="1"/>
  <c r="T123" i="2" s="1"/>
  <c r="R135" i="2"/>
  <c r="S135" i="2" s="1"/>
  <c r="T135" i="2" s="1"/>
  <c r="R147" i="2"/>
  <c r="S147" i="2" s="1"/>
  <c r="T147" i="2" s="1"/>
  <c r="R159" i="2"/>
  <c r="S159" i="2" s="1"/>
  <c r="T159" i="2" s="1"/>
  <c r="R171" i="2"/>
  <c r="S171" i="2" s="1"/>
  <c r="T171" i="2" s="1"/>
  <c r="R183" i="2"/>
  <c r="S183" i="2" s="1"/>
  <c r="T183" i="2" s="1"/>
  <c r="R195" i="2"/>
  <c r="S195" i="2" s="1"/>
  <c r="T195" i="2" s="1"/>
  <c r="R207" i="2"/>
  <c r="S207" i="2" s="1"/>
  <c r="T207" i="2" s="1"/>
  <c r="R219" i="2"/>
  <c r="S219" i="2" s="1"/>
  <c r="T219" i="2" s="1"/>
  <c r="R231" i="2"/>
  <c r="S231" i="2" s="1"/>
  <c r="T231" i="2" s="1"/>
  <c r="R243" i="2"/>
  <c r="S243" i="2" s="1"/>
  <c r="T243" i="2" s="1"/>
  <c r="R255" i="2"/>
  <c r="S255" i="2" s="1"/>
  <c r="T255" i="2" s="1"/>
  <c r="R267" i="2"/>
  <c r="S267" i="2" s="1"/>
  <c r="T267" i="2" s="1"/>
  <c r="R279" i="2"/>
  <c r="S279" i="2" s="1"/>
  <c r="T279" i="2" s="1"/>
  <c r="R291" i="2"/>
  <c r="S291" i="2" s="1"/>
  <c r="T291" i="2" s="1"/>
  <c r="R303" i="2"/>
  <c r="S303" i="2" s="1"/>
  <c r="T303" i="2" s="1"/>
  <c r="R315" i="2"/>
  <c r="S315" i="2" s="1"/>
  <c r="T315" i="2" s="1"/>
  <c r="R327" i="2"/>
  <c r="S327" i="2" s="1"/>
  <c r="T327" i="2" s="1"/>
  <c r="R339" i="2"/>
  <c r="S339" i="2" s="1"/>
  <c r="T339" i="2" s="1"/>
  <c r="R351" i="2"/>
  <c r="S351" i="2" s="1"/>
  <c r="T351" i="2" s="1"/>
  <c r="R363" i="2"/>
  <c r="S363" i="2" s="1"/>
  <c r="T363" i="2" s="1"/>
  <c r="R375" i="2"/>
  <c r="S375" i="2" s="1"/>
  <c r="T375" i="2" s="1"/>
  <c r="R387" i="2"/>
  <c r="S387" i="2" s="1"/>
  <c r="T387" i="2" s="1"/>
  <c r="R399" i="2"/>
  <c r="S399" i="2" s="1"/>
  <c r="T399" i="2" s="1"/>
  <c r="R411" i="2"/>
  <c r="S411" i="2" s="1"/>
  <c r="T411" i="2" s="1"/>
  <c r="R423" i="2"/>
  <c r="S423" i="2" s="1"/>
  <c r="T423" i="2" s="1"/>
  <c r="R435" i="2"/>
  <c r="S435" i="2" s="1"/>
  <c r="T435" i="2" s="1"/>
  <c r="R4" i="2"/>
  <c r="S4" i="2" s="1"/>
  <c r="T4" i="2" s="1"/>
  <c r="R16" i="2"/>
  <c r="S16" i="2" s="1"/>
  <c r="T16" i="2" s="1"/>
  <c r="R28" i="2"/>
  <c r="S28" i="2" s="1"/>
  <c r="T28" i="2" s="1"/>
  <c r="R40" i="2"/>
  <c r="S40" i="2" s="1"/>
  <c r="T40" i="2" s="1"/>
  <c r="R52" i="2"/>
  <c r="S52" i="2" s="1"/>
  <c r="T52" i="2" s="1"/>
  <c r="R64" i="2"/>
  <c r="S64" i="2" s="1"/>
  <c r="T64" i="2" s="1"/>
  <c r="R76" i="2"/>
  <c r="S76" i="2" s="1"/>
  <c r="T76" i="2" s="1"/>
  <c r="R88" i="2"/>
  <c r="S88" i="2" s="1"/>
  <c r="T88" i="2" s="1"/>
  <c r="R100" i="2"/>
  <c r="S100" i="2" s="1"/>
  <c r="T100" i="2" s="1"/>
  <c r="R112" i="2"/>
  <c r="S112" i="2" s="1"/>
  <c r="T112" i="2" s="1"/>
  <c r="R124" i="2"/>
  <c r="S124" i="2" s="1"/>
  <c r="T124" i="2" s="1"/>
  <c r="R136" i="2"/>
  <c r="S136" i="2" s="1"/>
  <c r="T136" i="2" s="1"/>
  <c r="R148" i="2"/>
  <c r="S148" i="2" s="1"/>
  <c r="T148" i="2" s="1"/>
  <c r="R160" i="2"/>
  <c r="S160" i="2" s="1"/>
  <c r="T160" i="2" s="1"/>
  <c r="R172" i="2"/>
  <c r="S172" i="2" s="1"/>
  <c r="T172" i="2" s="1"/>
  <c r="R184" i="2"/>
  <c r="S184" i="2" s="1"/>
  <c r="T184" i="2" s="1"/>
  <c r="R196" i="2"/>
  <c r="S196" i="2" s="1"/>
  <c r="T196" i="2" s="1"/>
  <c r="R208" i="2"/>
  <c r="S208" i="2" s="1"/>
  <c r="T208" i="2" s="1"/>
  <c r="R220" i="2"/>
  <c r="S220" i="2" s="1"/>
  <c r="T220" i="2" s="1"/>
  <c r="R232" i="2"/>
  <c r="S232" i="2" s="1"/>
  <c r="T232" i="2" s="1"/>
  <c r="R244" i="2"/>
  <c r="S244" i="2" s="1"/>
  <c r="T244" i="2" s="1"/>
  <c r="R256" i="2"/>
  <c r="S256" i="2" s="1"/>
  <c r="T256" i="2" s="1"/>
  <c r="R268" i="2"/>
  <c r="S268" i="2" s="1"/>
  <c r="T268" i="2" s="1"/>
  <c r="R280" i="2"/>
  <c r="S280" i="2" s="1"/>
  <c r="T280" i="2" s="1"/>
  <c r="R292" i="2"/>
  <c r="S292" i="2" s="1"/>
  <c r="T292" i="2" s="1"/>
  <c r="R304" i="2"/>
  <c r="S304" i="2" s="1"/>
  <c r="T304" i="2" s="1"/>
  <c r="R316" i="2"/>
  <c r="S316" i="2" s="1"/>
  <c r="T316" i="2" s="1"/>
  <c r="R328" i="2"/>
  <c r="S328" i="2" s="1"/>
  <c r="T328" i="2" s="1"/>
  <c r="R340" i="2"/>
  <c r="S340" i="2" s="1"/>
  <c r="T340" i="2" s="1"/>
  <c r="R352" i="2"/>
  <c r="S352" i="2" s="1"/>
  <c r="T352" i="2" s="1"/>
  <c r="R364" i="2"/>
  <c r="S364" i="2" s="1"/>
  <c r="T364" i="2" s="1"/>
  <c r="R376" i="2"/>
  <c r="S376" i="2" s="1"/>
  <c r="T376" i="2" s="1"/>
  <c r="R5" i="2"/>
  <c r="S5" i="2" s="1"/>
  <c r="T5" i="2" s="1"/>
  <c r="R17" i="2"/>
  <c r="S17" i="2" s="1"/>
  <c r="T17" i="2" s="1"/>
  <c r="R29" i="2"/>
  <c r="S29" i="2" s="1"/>
  <c r="T29" i="2" s="1"/>
  <c r="R41" i="2"/>
  <c r="S41" i="2" s="1"/>
  <c r="T41" i="2" s="1"/>
  <c r="R53" i="2"/>
  <c r="S53" i="2" s="1"/>
  <c r="T53" i="2" s="1"/>
  <c r="R65" i="2"/>
  <c r="S65" i="2" s="1"/>
  <c r="T65" i="2" s="1"/>
  <c r="R77" i="2"/>
  <c r="S77" i="2" s="1"/>
  <c r="T77" i="2" s="1"/>
  <c r="R89" i="2"/>
  <c r="S89" i="2" s="1"/>
  <c r="T89" i="2" s="1"/>
  <c r="R101" i="2"/>
  <c r="S101" i="2" s="1"/>
  <c r="T101" i="2" s="1"/>
  <c r="R113" i="2"/>
  <c r="S113" i="2" s="1"/>
  <c r="T113" i="2" s="1"/>
  <c r="R125" i="2"/>
  <c r="S125" i="2" s="1"/>
  <c r="T125" i="2" s="1"/>
  <c r="R137" i="2"/>
  <c r="S137" i="2" s="1"/>
  <c r="T137" i="2" s="1"/>
  <c r="R149" i="2"/>
  <c r="S149" i="2" s="1"/>
  <c r="T149" i="2" s="1"/>
  <c r="R161" i="2"/>
  <c r="S161" i="2" s="1"/>
  <c r="T161" i="2" s="1"/>
  <c r="R173" i="2"/>
  <c r="S173" i="2" s="1"/>
  <c r="T173" i="2" s="1"/>
  <c r="R185" i="2"/>
  <c r="S185" i="2" s="1"/>
  <c r="T185" i="2" s="1"/>
  <c r="R197" i="2"/>
  <c r="S197" i="2" s="1"/>
  <c r="T197" i="2" s="1"/>
  <c r="R209" i="2"/>
  <c r="S209" i="2" s="1"/>
  <c r="T209" i="2" s="1"/>
  <c r="R221" i="2"/>
  <c r="S221" i="2" s="1"/>
  <c r="T221" i="2" s="1"/>
  <c r="R233" i="2"/>
  <c r="S233" i="2" s="1"/>
  <c r="T233" i="2" s="1"/>
  <c r="R245" i="2"/>
  <c r="S245" i="2" s="1"/>
  <c r="T245" i="2" s="1"/>
  <c r="R257" i="2"/>
  <c r="S257" i="2" s="1"/>
  <c r="T257" i="2" s="1"/>
  <c r="R269" i="2"/>
  <c r="S269" i="2" s="1"/>
  <c r="T269" i="2" s="1"/>
  <c r="R281" i="2"/>
  <c r="S281" i="2" s="1"/>
  <c r="T281" i="2" s="1"/>
  <c r="R293" i="2"/>
  <c r="S293" i="2" s="1"/>
  <c r="T293" i="2" s="1"/>
  <c r="R305" i="2"/>
  <c r="S305" i="2" s="1"/>
  <c r="T305" i="2" s="1"/>
  <c r="R317" i="2"/>
  <c r="S317" i="2" s="1"/>
  <c r="T317" i="2" s="1"/>
  <c r="R329" i="2"/>
  <c r="S329" i="2" s="1"/>
  <c r="T329" i="2" s="1"/>
  <c r="R341" i="2"/>
  <c r="S341" i="2" s="1"/>
  <c r="T341" i="2" s="1"/>
  <c r="R353" i="2"/>
  <c r="S353" i="2" s="1"/>
  <c r="T353" i="2" s="1"/>
  <c r="R365" i="2"/>
  <c r="S365" i="2" s="1"/>
  <c r="T365" i="2" s="1"/>
  <c r="R377" i="2"/>
  <c r="S377" i="2" s="1"/>
  <c r="T377" i="2" s="1"/>
  <c r="R389" i="2"/>
  <c r="S389" i="2" s="1"/>
  <c r="T389" i="2" s="1"/>
  <c r="R401" i="2"/>
  <c r="S401" i="2" s="1"/>
  <c r="T401" i="2" s="1"/>
  <c r="R413" i="2"/>
  <c r="S413" i="2" s="1"/>
  <c r="T413" i="2" s="1"/>
  <c r="R425" i="2"/>
  <c r="S425" i="2" s="1"/>
  <c r="T425" i="2" s="1"/>
  <c r="R437" i="2"/>
  <c r="S437" i="2" s="1"/>
  <c r="T437" i="2" s="1"/>
  <c r="R449" i="2"/>
  <c r="S449" i="2" s="1"/>
  <c r="T449" i="2" s="1"/>
  <c r="R6" i="2"/>
  <c r="S6" i="2" s="1"/>
  <c r="T6" i="2" s="1"/>
  <c r="R18" i="2"/>
  <c r="S18" i="2" s="1"/>
  <c r="T18" i="2" s="1"/>
  <c r="R30" i="2"/>
  <c r="S30" i="2" s="1"/>
  <c r="T30" i="2" s="1"/>
  <c r="R42" i="2"/>
  <c r="S42" i="2" s="1"/>
  <c r="T42" i="2" s="1"/>
  <c r="R54" i="2"/>
  <c r="S54" i="2" s="1"/>
  <c r="T54" i="2" s="1"/>
  <c r="R66" i="2"/>
  <c r="S66" i="2" s="1"/>
  <c r="T66" i="2" s="1"/>
  <c r="R78" i="2"/>
  <c r="S78" i="2" s="1"/>
  <c r="T78" i="2" s="1"/>
  <c r="R90" i="2"/>
  <c r="S90" i="2" s="1"/>
  <c r="T90" i="2" s="1"/>
  <c r="R102" i="2"/>
  <c r="S102" i="2" s="1"/>
  <c r="T102" i="2" s="1"/>
  <c r="R114" i="2"/>
  <c r="S114" i="2" s="1"/>
  <c r="T114" i="2" s="1"/>
  <c r="R126" i="2"/>
  <c r="S126" i="2" s="1"/>
  <c r="T126" i="2" s="1"/>
  <c r="R138" i="2"/>
  <c r="S138" i="2" s="1"/>
  <c r="T138" i="2" s="1"/>
  <c r="R150" i="2"/>
  <c r="S150" i="2" s="1"/>
  <c r="T150" i="2" s="1"/>
  <c r="R162" i="2"/>
  <c r="S162" i="2" s="1"/>
  <c r="T162" i="2" s="1"/>
  <c r="R174" i="2"/>
  <c r="S174" i="2" s="1"/>
  <c r="T174" i="2" s="1"/>
  <c r="R186" i="2"/>
  <c r="S186" i="2" s="1"/>
  <c r="T186" i="2" s="1"/>
  <c r="R198" i="2"/>
  <c r="S198" i="2" s="1"/>
  <c r="T198" i="2" s="1"/>
  <c r="R210" i="2"/>
  <c r="S210" i="2" s="1"/>
  <c r="T210" i="2" s="1"/>
  <c r="R222" i="2"/>
  <c r="S222" i="2" s="1"/>
  <c r="T222" i="2" s="1"/>
  <c r="R234" i="2"/>
  <c r="S234" i="2" s="1"/>
  <c r="T234" i="2" s="1"/>
  <c r="R246" i="2"/>
  <c r="S246" i="2" s="1"/>
  <c r="T246" i="2" s="1"/>
  <c r="R258" i="2"/>
  <c r="S258" i="2" s="1"/>
  <c r="T258" i="2" s="1"/>
  <c r="R270" i="2"/>
  <c r="S270" i="2" s="1"/>
  <c r="T270" i="2" s="1"/>
  <c r="R282" i="2"/>
  <c r="S282" i="2" s="1"/>
  <c r="T282" i="2" s="1"/>
  <c r="R294" i="2"/>
  <c r="S294" i="2" s="1"/>
  <c r="T294" i="2" s="1"/>
  <c r="R306" i="2"/>
  <c r="S306" i="2" s="1"/>
  <c r="T306" i="2" s="1"/>
  <c r="R318" i="2"/>
  <c r="S318" i="2" s="1"/>
  <c r="T318" i="2" s="1"/>
  <c r="R330" i="2"/>
  <c r="S330" i="2" s="1"/>
  <c r="T330" i="2" s="1"/>
  <c r="R342" i="2"/>
  <c r="S342" i="2" s="1"/>
  <c r="T342" i="2" s="1"/>
  <c r="R354" i="2"/>
  <c r="S354" i="2" s="1"/>
  <c r="T354" i="2" s="1"/>
  <c r="R366" i="2"/>
  <c r="S366" i="2" s="1"/>
  <c r="T366" i="2" s="1"/>
  <c r="R378" i="2"/>
  <c r="S378" i="2" s="1"/>
  <c r="T378" i="2" s="1"/>
  <c r="R390" i="2"/>
  <c r="S390" i="2" s="1"/>
  <c r="T390" i="2" s="1"/>
  <c r="R402" i="2"/>
  <c r="S402" i="2" s="1"/>
  <c r="T402" i="2" s="1"/>
  <c r="R414" i="2"/>
  <c r="S414" i="2" s="1"/>
  <c r="T414" i="2" s="1"/>
  <c r="R426" i="2"/>
  <c r="S426" i="2" s="1"/>
  <c r="T426" i="2" s="1"/>
  <c r="R438" i="2"/>
  <c r="S438" i="2" s="1"/>
  <c r="T438" i="2" s="1"/>
  <c r="R450" i="2"/>
  <c r="S450" i="2" s="1"/>
  <c r="T450" i="2" s="1"/>
  <c r="R462" i="2"/>
  <c r="S462" i="2" s="1"/>
  <c r="T462" i="2" s="1"/>
  <c r="R474" i="2"/>
  <c r="S474" i="2" s="1"/>
  <c r="T474" i="2" s="1"/>
  <c r="R7" i="2"/>
  <c r="S7" i="2" s="1"/>
  <c r="T7" i="2" s="1"/>
  <c r="R19" i="2"/>
  <c r="S19" i="2" s="1"/>
  <c r="T19" i="2" s="1"/>
  <c r="R31" i="2"/>
  <c r="S31" i="2" s="1"/>
  <c r="T31" i="2" s="1"/>
  <c r="R43" i="2"/>
  <c r="S43" i="2" s="1"/>
  <c r="T43" i="2" s="1"/>
  <c r="R55" i="2"/>
  <c r="S55" i="2" s="1"/>
  <c r="T55" i="2" s="1"/>
  <c r="R67" i="2"/>
  <c r="S67" i="2" s="1"/>
  <c r="T67" i="2" s="1"/>
  <c r="R79" i="2"/>
  <c r="S79" i="2" s="1"/>
  <c r="T79" i="2" s="1"/>
  <c r="R91" i="2"/>
  <c r="S91" i="2" s="1"/>
  <c r="T91" i="2" s="1"/>
  <c r="R103" i="2"/>
  <c r="S103" i="2" s="1"/>
  <c r="T103" i="2" s="1"/>
  <c r="R115" i="2"/>
  <c r="S115" i="2" s="1"/>
  <c r="T115" i="2" s="1"/>
  <c r="R127" i="2"/>
  <c r="S127" i="2" s="1"/>
  <c r="T127" i="2" s="1"/>
  <c r="R139" i="2"/>
  <c r="S139" i="2" s="1"/>
  <c r="T139" i="2" s="1"/>
  <c r="R151" i="2"/>
  <c r="S151" i="2" s="1"/>
  <c r="T151" i="2" s="1"/>
  <c r="R163" i="2"/>
  <c r="S163" i="2" s="1"/>
  <c r="T163" i="2" s="1"/>
  <c r="R175" i="2"/>
  <c r="S175" i="2" s="1"/>
  <c r="T175" i="2" s="1"/>
  <c r="R187" i="2"/>
  <c r="S187" i="2" s="1"/>
  <c r="T187" i="2" s="1"/>
  <c r="R199" i="2"/>
  <c r="S199" i="2" s="1"/>
  <c r="T199" i="2" s="1"/>
  <c r="R211" i="2"/>
  <c r="S211" i="2" s="1"/>
  <c r="T211" i="2" s="1"/>
  <c r="R223" i="2"/>
  <c r="S223" i="2" s="1"/>
  <c r="T223" i="2" s="1"/>
  <c r="R235" i="2"/>
  <c r="S235" i="2" s="1"/>
  <c r="T235" i="2" s="1"/>
  <c r="R247" i="2"/>
  <c r="S247" i="2" s="1"/>
  <c r="T247" i="2" s="1"/>
  <c r="R259" i="2"/>
  <c r="S259" i="2" s="1"/>
  <c r="T259" i="2" s="1"/>
  <c r="R271" i="2"/>
  <c r="S271" i="2" s="1"/>
  <c r="T271" i="2" s="1"/>
  <c r="R283" i="2"/>
  <c r="S283" i="2" s="1"/>
  <c r="T283" i="2" s="1"/>
  <c r="R295" i="2"/>
  <c r="S295" i="2" s="1"/>
  <c r="T295" i="2" s="1"/>
  <c r="R307" i="2"/>
  <c r="S307" i="2" s="1"/>
  <c r="T307" i="2" s="1"/>
  <c r="R319" i="2"/>
  <c r="S319" i="2" s="1"/>
  <c r="T319" i="2" s="1"/>
  <c r="R331" i="2"/>
  <c r="S331" i="2" s="1"/>
  <c r="T331" i="2" s="1"/>
  <c r="R343" i="2"/>
  <c r="S343" i="2" s="1"/>
  <c r="T343" i="2" s="1"/>
  <c r="R355" i="2"/>
  <c r="S355" i="2" s="1"/>
  <c r="T355" i="2" s="1"/>
  <c r="R367" i="2"/>
  <c r="S367" i="2" s="1"/>
  <c r="T367" i="2" s="1"/>
  <c r="R379" i="2"/>
  <c r="S379" i="2" s="1"/>
  <c r="T379" i="2" s="1"/>
  <c r="R391" i="2"/>
  <c r="S391" i="2" s="1"/>
  <c r="T391" i="2" s="1"/>
  <c r="R403" i="2"/>
  <c r="S403" i="2" s="1"/>
  <c r="T403" i="2" s="1"/>
  <c r="R415" i="2"/>
  <c r="S415" i="2" s="1"/>
  <c r="T415" i="2" s="1"/>
  <c r="R427" i="2"/>
  <c r="S427" i="2" s="1"/>
  <c r="T427" i="2" s="1"/>
  <c r="R439" i="2"/>
  <c r="S439" i="2" s="1"/>
  <c r="T439" i="2" s="1"/>
  <c r="R451" i="2"/>
  <c r="S451" i="2" s="1"/>
  <c r="T451" i="2" s="1"/>
  <c r="R463" i="2"/>
  <c r="S463" i="2" s="1"/>
  <c r="T463" i="2" s="1"/>
  <c r="R475" i="2"/>
  <c r="S475" i="2" s="1"/>
  <c r="T475" i="2" s="1"/>
  <c r="R10" i="2"/>
  <c r="S10" i="2" s="1"/>
  <c r="T10" i="2" s="1"/>
  <c r="R22" i="2"/>
  <c r="S22" i="2" s="1"/>
  <c r="T22" i="2" s="1"/>
  <c r="R34" i="2"/>
  <c r="S34" i="2" s="1"/>
  <c r="T34" i="2" s="1"/>
  <c r="R46" i="2"/>
  <c r="S46" i="2" s="1"/>
  <c r="T46" i="2" s="1"/>
  <c r="R58" i="2"/>
  <c r="S58" i="2" s="1"/>
  <c r="T58" i="2" s="1"/>
  <c r="R70" i="2"/>
  <c r="S70" i="2" s="1"/>
  <c r="T70" i="2" s="1"/>
  <c r="R82" i="2"/>
  <c r="S82" i="2" s="1"/>
  <c r="T82" i="2" s="1"/>
  <c r="R94" i="2"/>
  <c r="S94" i="2" s="1"/>
  <c r="T94" i="2" s="1"/>
  <c r="R106" i="2"/>
  <c r="S106" i="2" s="1"/>
  <c r="T106" i="2" s="1"/>
  <c r="R118" i="2"/>
  <c r="S118" i="2" s="1"/>
  <c r="T118" i="2" s="1"/>
  <c r="R130" i="2"/>
  <c r="S130" i="2" s="1"/>
  <c r="T130" i="2" s="1"/>
  <c r="R142" i="2"/>
  <c r="S142" i="2" s="1"/>
  <c r="T142" i="2" s="1"/>
  <c r="R154" i="2"/>
  <c r="S154" i="2" s="1"/>
  <c r="T154" i="2" s="1"/>
  <c r="R166" i="2"/>
  <c r="S166" i="2" s="1"/>
  <c r="T166" i="2" s="1"/>
  <c r="R178" i="2"/>
  <c r="S178" i="2" s="1"/>
  <c r="T178" i="2" s="1"/>
  <c r="R190" i="2"/>
  <c r="S190" i="2" s="1"/>
  <c r="T190" i="2" s="1"/>
  <c r="R202" i="2"/>
  <c r="S202" i="2" s="1"/>
  <c r="T202" i="2" s="1"/>
  <c r="R214" i="2"/>
  <c r="S214" i="2" s="1"/>
  <c r="T214" i="2" s="1"/>
  <c r="R226" i="2"/>
  <c r="S226" i="2" s="1"/>
  <c r="T226" i="2" s="1"/>
  <c r="R238" i="2"/>
  <c r="S238" i="2" s="1"/>
  <c r="T238" i="2" s="1"/>
  <c r="R250" i="2"/>
  <c r="S250" i="2" s="1"/>
  <c r="T250" i="2" s="1"/>
  <c r="R262" i="2"/>
  <c r="S262" i="2" s="1"/>
  <c r="T262" i="2" s="1"/>
  <c r="R274" i="2"/>
  <c r="S274" i="2" s="1"/>
  <c r="T274" i="2" s="1"/>
  <c r="R286" i="2"/>
  <c r="S286" i="2" s="1"/>
  <c r="T286" i="2" s="1"/>
  <c r="R298" i="2"/>
  <c r="S298" i="2" s="1"/>
  <c r="T298" i="2" s="1"/>
  <c r="R310" i="2"/>
  <c r="S310" i="2" s="1"/>
  <c r="T310" i="2" s="1"/>
  <c r="R322" i="2"/>
  <c r="S322" i="2" s="1"/>
  <c r="T322" i="2" s="1"/>
  <c r="R334" i="2"/>
  <c r="S334" i="2" s="1"/>
  <c r="T334" i="2" s="1"/>
  <c r="R346" i="2"/>
  <c r="S346" i="2" s="1"/>
  <c r="T346" i="2" s="1"/>
  <c r="R358" i="2"/>
  <c r="S358" i="2" s="1"/>
  <c r="T358" i="2" s="1"/>
  <c r="R370" i="2"/>
  <c r="S370" i="2" s="1"/>
  <c r="T370" i="2" s="1"/>
  <c r="R382" i="2"/>
  <c r="S382" i="2" s="1"/>
  <c r="T382" i="2" s="1"/>
  <c r="R535" i="2"/>
  <c r="S535" i="2" s="1"/>
  <c r="T535" i="2" s="1"/>
  <c r="R523" i="2"/>
  <c r="S523" i="2" s="1"/>
  <c r="T523" i="2" s="1"/>
  <c r="R511" i="2"/>
  <c r="S511" i="2" s="1"/>
  <c r="T511" i="2" s="1"/>
  <c r="R499" i="2"/>
  <c r="S499" i="2" s="1"/>
  <c r="T499" i="2" s="1"/>
  <c r="R487" i="2"/>
  <c r="S487" i="2" s="1"/>
  <c r="T487" i="2" s="1"/>
  <c r="R473" i="2"/>
  <c r="S473" i="2" s="1"/>
  <c r="T473" i="2" s="1"/>
  <c r="R459" i="2"/>
  <c r="S459" i="2" s="1"/>
  <c r="T459" i="2" s="1"/>
  <c r="R430" i="2"/>
  <c r="S430" i="2" s="1"/>
  <c r="T430" i="2" s="1"/>
  <c r="R394" i="2"/>
  <c r="S394" i="2" s="1"/>
  <c r="T394" i="2" s="1"/>
  <c r="R333" i="2"/>
  <c r="S333" i="2" s="1"/>
  <c r="T333" i="2" s="1"/>
  <c r="R261" i="2"/>
  <c r="S261" i="2" s="1"/>
  <c r="T261" i="2" s="1"/>
  <c r="R189" i="2"/>
  <c r="S189" i="2" s="1"/>
  <c r="T189" i="2" s="1"/>
  <c r="R117" i="2"/>
  <c r="S117" i="2" s="1"/>
  <c r="T117" i="2" s="1"/>
  <c r="R45" i="2"/>
  <c r="S45" i="2" s="1"/>
  <c r="T45" i="2" s="1"/>
  <c r="I12" i="4"/>
  <c r="R534" i="2"/>
  <c r="S534" i="2" s="1"/>
  <c r="T534" i="2" s="1"/>
  <c r="R522" i="2"/>
  <c r="S522" i="2" s="1"/>
  <c r="T522" i="2" s="1"/>
  <c r="R510" i="2"/>
  <c r="S510" i="2" s="1"/>
  <c r="T510" i="2" s="1"/>
  <c r="R498" i="2"/>
  <c r="S498" i="2" s="1"/>
  <c r="T498" i="2" s="1"/>
  <c r="R486" i="2"/>
  <c r="S486" i="2" s="1"/>
  <c r="T486" i="2" s="1"/>
  <c r="R472" i="2"/>
  <c r="S472" i="2" s="1"/>
  <c r="T472" i="2" s="1"/>
  <c r="R458" i="2"/>
  <c r="S458" i="2" s="1"/>
  <c r="T458" i="2" s="1"/>
  <c r="R429" i="2"/>
  <c r="S429" i="2" s="1"/>
  <c r="T429" i="2" s="1"/>
  <c r="R393" i="2"/>
  <c r="S393" i="2" s="1"/>
  <c r="T393" i="2" s="1"/>
  <c r="R332" i="2"/>
  <c r="S332" i="2" s="1"/>
  <c r="T332" i="2" s="1"/>
  <c r="R260" i="2"/>
  <c r="S260" i="2" s="1"/>
  <c r="T260" i="2" s="1"/>
  <c r="R188" i="2"/>
  <c r="S188" i="2" s="1"/>
  <c r="T188" i="2" s="1"/>
  <c r="R116" i="2"/>
  <c r="S116" i="2" s="1"/>
  <c r="T116" i="2" s="1"/>
  <c r="R44" i="2"/>
  <c r="S44" i="2" s="1"/>
  <c r="T44" i="2" s="1"/>
  <c r="I14" i="4"/>
  <c r="C25" i="4"/>
  <c r="C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9C2A8C-C2EB-487D-B376-0F3FBFC76CCF}" keepAlive="1" name="Consulta - df_merged (1)" description="Conexão com a consulta 'df_merged (1)' na pasta de trabalho." type="5" refreshedVersion="0" background="1">
    <dbPr connection="Provider=Microsoft.Mashup.OleDb.1;Data Source=$Workbook$;Location=&quot;df_merged (1)&quot;;Extended Properties=&quot;&quot;" command="SELECT * FROM [df_merged (1)]"/>
  </connection>
</connections>
</file>

<file path=xl/sharedStrings.xml><?xml version="1.0" encoding="utf-8"?>
<sst xmlns="http://schemas.openxmlformats.org/spreadsheetml/2006/main" count="1268" uniqueCount="131">
  <si>
    <t>origem</t>
  </si>
  <si>
    <t>destino</t>
  </si>
  <si>
    <t>ano</t>
  </si>
  <si>
    <t>litros</t>
  </si>
  <si>
    <t>usd</t>
  </si>
  <si>
    <t>populacao</t>
  </si>
  <si>
    <t>pib_usd</t>
  </si>
  <si>
    <t>salario_minimo_usd_hr</t>
  </si>
  <si>
    <t>idade_media</t>
  </si>
  <si>
    <t>pop_urbana</t>
  </si>
  <si>
    <t>preco_litro_usd</t>
  </si>
  <si>
    <t>pib_capita_usd</t>
  </si>
  <si>
    <t>salario_minimo_usd_mes</t>
  </si>
  <si>
    <t>litros_habitante</t>
  </si>
  <si>
    <t>Brasil</t>
  </si>
  <si>
    <t>Angola</t>
  </si>
  <si>
    <t>China</t>
  </si>
  <si>
    <t>Cingapura</t>
  </si>
  <si>
    <t>Costa Rica</t>
  </si>
  <si>
    <t>Dinamarca</t>
  </si>
  <si>
    <t>Espanha</t>
  </si>
  <si>
    <t>Estados Unidos</t>
  </si>
  <si>
    <t>Gana</t>
  </si>
  <si>
    <t>Haiti</t>
  </si>
  <si>
    <t>Honduras</t>
  </si>
  <si>
    <t>Luxemburgo</t>
  </si>
  <si>
    <t>Paraguai</t>
  </si>
  <si>
    <t>Portugal</t>
  </si>
  <si>
    <t>Reino Unido</t>
  </si>
  <si>
    <t>Suriname</t>
  </si>
  <si>
    <t>Argentina</t>
  </si>
  <si>
    <t>Chile</t>
  </si>
  <si>
    <t>El Salvador</t>
  </si>
  <si>
    <t>Guatemala</t>
  </si>
  <si>
    <t>Bahamas</t>
  </si>
  <si>
    <t>Guiana</t>
  </si>
  <si>
    <t>Hungria</t>
  </si>
  <si>
    <t>Irlanda</t>
  </si>
  <si>
    <t>Uruguai</t>
  </si>
  <si>
    <t>Congo</t>
  </si>
  <si>
    <t>Cuba</t>
  </si>
  <si>
    <t>Noruega</t>
  </si>
  <si>
    <t>Venezuela</t>
  </si>
  <si>
    <t>Catar</t>
  </si>
  <si>
    <t>Chipre</t>
  </si>
  <si>
    <t>Filipinas</t>
  </si>
  <si>
    <t>Malta</t>
  </si>
  <si>
    <t>Peru</t>
  </si>
  <si>
    <t>Barbados</t>
  </si>
  <si>
    <t>Equador</t>
  </si>
  <si>
    <t>Montenegro</t>
  </si>
  <si>
    <t>Serra Leoa</t>
  </si>
  <si>
    <t>Bangladesh</t>
  </si>
  <si>
    <t>Comores</t>
  </si>
  <si>
    <t>Tuvalu</t>
  </si>
  <si>
    <t>Vanuatu</t>
  </si>
  <si>
    <t>Granada</t>
  </si>
  <si>
    <t>Austrália</t>
  </si>
  <si>
    <t>Bélgica</t>
  </si>
  <si>
    <t>Bolívia</t>
  </si>
  <si>
    <t>Canadá</t>
  </si>
  <si>
    <t>Estônia</t>
  </si>
  <si>
    <t>França</t>
  </si>
  <si>
    <t>Japão</t>
  </si>
  <si>
    <t>Nigéria</t>
  </si>
  <si>
    <t>Panamá</t>
  </si>
  <si>
    <t>Polônia</t>
  </si>
  <si>
    <t>Rússia</t>
  </si>
  <si>
    <t>Suécia</t>
  </si>
  <si>
    <t>Suíça</t>
  </si>
  <si>
    <t>Itália</t>
  </si>
  <si>
    <t>Vietnã</t>
  </si>
  <si>
    <t>Finlândia</t>
  </si>
  <si>
    <t>México</t>
  </si>
  <si>
    <t>Nova Zelândia</t>
  </si>
  <si>
    <t>Quênia</t>
  </si>
  <si>
    <t>Colômbia</t>
  </si>
  <si>
    <t>Áustria</t>
  </si>
  <si>
    <t>Bulgária</t>
  </si>
  <si>
    <t>Camarões</t>
  </si>
  <si>
    <t>Letônia</t>
  </si>
  <si>
    <t>Antígua e Barbuda</t>
  </si>
  <si>
    <t>Grécia</t>
  </si>
  <si>
    <t>Libéria</t>
  </si>
  <si>
    <t>Malásia</t>
  </si>
  <si>
    <t>Tailândia</t>
  </si>
  <si>
    <t>África do Sul</t>
  </si>
  <si>
    <t>Croácia</t>
  </si>
  <si>
    <t>Indonésia</t>
  </si>
  <si>
    <t>Irã</t>
  </si>
  <si>
    <t>Jordânia</t>
  </si>
  <si>
    <t>Afeganistão</t>
  </si>
  <si>
    <t>Mauritânia</t>
  </si>
  <si>
    <t>São Vicente e Granadinas</t>
  </si>
  <si>
    <t>Moçambique</t>
  </si>
  <si>
    <t>Omã</t>
  </si>
  <si>
    <t>salario_minimo_usd_hr2</t>
  </si>
  <si>
    <t>idade_media3</t>
  </si>
  <si>
    <t>pop_urbana4</t>
  </si>
  <si>
    <t>Rótulos de Linha</t>
  </si>
  <si>
    <t>Total Geral</t>
  </si>
  <si>
    <t>Soma de litros</t>
  </si>
  <si>
    <t>Soma de usd</t>
  </si>
  <si>
    <t>(Tudo)</t>
  </si>
  <si>
    <t>(Vários itens)</t>
  </si>
  <si>
    <t>Outros</t>
  </si>
  <si>
    <t>Total</t>
  </si>
  <si>
    <t>%</t>
  </si>
  <si>
    <t>Top 10 países por litros vendidos (95% dos litros vendididos)</t>
  </si>
  <si>
    <t>5% restantes</t>
  </si>
  <si>
    <t>Top 10 (905%)</t>
  </si>
  <si>
    <t>Outros (5%)</t>
  </si>
  <si>
    <t>Amount</t>
  </si>
  <si>
    <t>Destino</t>
  </si>
  <si>
    <t>USD</t>
  </si>
  <si>
    <t>Litros</t>
  </si>
  <si>
    <t>$/Litro</t>
  </si>
  <si>
    <t>Soma de preco_litro</t>
  </si>
  <si>
    <t>Ano</t>
  </si>
  <si>
    <t>Média de litros_habitante</t>
  </si>
  <si>
    <t>resto</t>
  </si>
  <si>
    <t>ru - par</t>
  </si>
  <si>
    <t>Média de salario_minimo_usd_mes</t>
  </si>
  <si>
    <t>Quartis</t>
  </si>
  <si>
    <t>Valor</t>
  </si>
  <si>
    <t>Quartil salario_mes</t>
  </si>
  <si>
    <t>Preço ajustado salario</t>
  </si>
  <si>
    <t>Faturamento ajustado</t>
  </si>
  <si>
    <t>Soma de Faturamento ajustado</t>
  </si>
  <si>
    <t>Usd</t>
  </si>
  <si>
    <t>Preço/Litro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</si>
</sst>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/>
    <xf numFmtId="9" fontId="0" fillId="0" borderId="0" xfId="0" applyNumberFormat="1" applyAlignment="1"/>
    <xf numFmtId="9" fontId="0" fillId="0" borderId="0" xfId="1" applyFont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A7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Top</a:t>
            </a:r>
            <a:r>
              <a:rPr lang="pt-BR" sz="2000" b="0" baseline="0"/>
              <a:t> 10 países com maior volume em litros de exportação de vinhos em todo o período histórico</a:t>
            </a:r>
            <a:endParaRPr lang="pt-BR" sz="2000" b="0"/>
          </a:p>
        </c:rich>
      </c:tx>
      <c:layout>
        <c:manualLayout>
          <c:xMode val="edge"/>
          <c:yMode val="edge"/>
          <c:x val="1.9031434835318148E-2"/>
          <c:y val="1.399825206731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2187789650715457E-2"/>
          <c:y val="0.20921442962998466"/>
          <c:w val="0.95693274273933326"/>
          <c:h val="0.68359974707669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10 países com maior volume '!$G$3</c:f>
              <c:strCache>
                <c:ptCount val="1"/>
                <c:pt idx="0">
                  <c:v>Litros</c:v>
                </c:pt>
              </c:strCache>
            </c:strRef>
          </c:tx>
          <c:spPr>
            <a:solidFill>
              <a:srgbClr val="FFA7C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países com maior volume '!$F$4:$F$14</c:f>
              <c:strCache>
                <c:ptCount val="11"/>
                <c:pt idx="0">
                  <c:v>Rússia</c:v>
                </c:pt>
                <c:pt idx="1">
                  <c:v>Paraguai</c:v>
                </c:pt>
                <c:pt idx="2">
                  <c:v>Estados Unidos</c:v>
                </c:pt>
                <c:pt idx="3">
                  <c:v>China</c:v>
                </c:pt>
                <c:pt idx="4">
                  <c:v>Espanha</c:v>
                </c:pt>
                <c:pt idx="5">
                  <c:v>Haiti</c:v>
                </c:pt>
                <c:pt idx="6">
                  <c:v>Reino Unido</c:v>
                </c:pt>
                <c:pt idx="7">
                  <c:v>Japão</c:v>
                </c:pt>
                <c:pt idx="8">
                  <c:v>Uruguai</c:v>
                </c:pt>
                <c:pt idx="9">
                  <c:v>Portugal</c:v>
                </c:pt>
                <c:pt idx="10">
                  <c:v>Outros</c:v>
                </c:pt>
              </c:strCache>
            </c:strRef>
          </c:cat>
          <c:val>
            <c:numRef>
              <c:f>'Top 10 países com maior volume '!$G$4:$G$14</c:f>
              <c:numCache>
                <c:formatCode>General</c:formatCode>
                <c:ptCount val="11"/>
                <c:pt idx="0">
                  <c:v>39.029798999999997</c:v>
                </c:pt>
                <c:pt idx="1">
                  <c:v>29.214770000000001</c:v>
                </c:pt>
                <c:pt idx="2">
                  <c:v>3.5633550000000001</c:v>
                </c:pt>
                <c:pt idx="3">
                  <c:v>2.509458</c:v>
                </c:pt>
                <c:pt idx="4">
                  <c:v>1.9930000000000001</c:v>
                </c:pt>
                <c:pt idx="5">
                  <c:v>1.7916030000000001</c:v>
                </c:pt>
                <c:pt idx="6">
                  <c:v>1.2395510000000001</c:v>
                </c:pt>
                <c:pt idx="7">
                  <c:v>1.181692</c:v>
                </c:pt>
                <c:pt idx="8">
                  <c:v>0.79259500000000005</c:v>
                </c:pt>
                <c:pt idx="9">
                  <c:v>0.41958600000000001</c:v>
                </c:pt>
                <c:pt idx="10">
                  <c:v>3.4431240000000001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8-4C7E-8843-BC2043FA9412}"/>
            </c:ext>
          </c:extLst>
        </c:ser>
        <c:ser>
          <c:idx val="1"/>
          <c:order val="1"/>
          <c:tx>
            <c:strRef>
              <c:f>'Top 10 países com maior volume '!$H$3</c:f>
              <c:strCache>
                <c:ptCount val="1"/>
                <c:pt idx="0">
                  <c:v>USD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países com maior volume '!$F$4:$F$14</c:f>
              <c:strCache>
                <c:ptCount val="11"/>
                <c:pt idx="0">
                  <c:v>Rússia</c:v>
                </c:pt>
                <c:pt idx="1">
                  <c:v>Paraguai</c:v>
                </c:pt>
                <c:pt idx="2">
                  <c:v>Estados Unidos</c:v>
                </c:pt>
                <c:pt idx="3">
                  <c:v>China</c:v>
                </c:pt>
                <c:pt idx="4">
                  <c:v>Espanha</c:v>
                </c:pt>
                <c:pt idx="5">
                  <c:v>Haiti</c:v>
                </c:pt>
                <c:pt idx="6">
                  <c:v>Reino Unido</c:v>
                </c:pt>
                <c:pt idx="7">
                  <c:v>Japão</c:v>
                </c:pt>
                <c:pt idx="8">
                  <c:v>Uruguai</c:v>
                </c:pt>
                <c:pt idx="9">
                  <c:v>Portugal</c:v>
                </c:pt>
                <c:pt idx="10">
                  <c:v>Outros</c:v>
                </c:pt>
              </c:strCache>
            </c:strRef>
          </c:cat>
          <c:val>
            <c:numRef>
              <c:f>'Top 10 países com maior volume '!$H$4:$H$14</c:f>
              <c:numCache>
                <c:formatCode>General</c:formatCode>
                <c:ptCount val="11"/>
                <c:pt idx="0">
                  <c:v>25.504484000000001</c:v>
                </c:pt>
                <c:pt idx="1">
                  <c:v>38.719031000000001</c:v>
                </c:pt>
                <c:pt idx="2">
                  <c:v>9.6845669999999995</c:v>
                </c:pt>
                <c:pt idx="3">
                  <c:v>4.7465250000000001</c:v>
                </c:pt>
                <c:pt idx="4">
                  <c:v>3.8085520000000002</c:v>
                </c:pt>
                <c:pt idx="5">
                  <c:v>2.3272080000000002</c:v>
                </c:pt>
                <c:pt idx="6">
                  <c:v>4.7114640000000003</c:v>
                </c:pt>
                <c:pt idx="7">
                  <c:v>2.3777159999999999</c:v>
                </c:pt>
                <c:pt idx="8">
                  <c:v>1.219878</c:v>
                </c:pt>
                <c:pt idx="9">
                  <c:v>0.58141900000000002</c:v>
                </c:pt>
                <c:pt idx="10">
                  <c:v>10.696847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8-4C7E-8843-BC2043FA94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8063968"/>
        <c:axId val="108066464"/>
      </c:barChart>
      <c:lineChart>
        <c:grouping val="standard"/>
        <c:varyColors val="0"/>
        <c:ser>
          <c:idx val="2"/>
          <c:order val="2"/>
          <c:tx>
            <c:strRef>
              <c:f>'Top 10 países com maior volume '!$I$3</c:f>
              <c:strCache>
                <c:ptCount val="1"/>
                <c:pt idx="0">
                  <c:v>$/Litro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 w="28575"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países com maior volume '!$F$4:$F$14</c:f>
              <c:strCache>
                <c:ptCount val="11"/>
                <c:pt idx="0">
                  <c:v>Rússia</c:v>
                </c:pt>
                <c:pt idx="1">
                  <c:v>Paraguai</c:v>
                </c:pt>
                <c:pt idx="2">
                  <c:v>Estados Unidos</c:v>
                </c:pt>
                <c:pt idx="3">
                  <c:v>China</c:v>
                </c:pt>
                <c:pt idx="4">
                  <c:v>Espanha</c:v>
                </c:pt>
                <c:pt idx="5">
                  <c:v>Haiti</c:v>
                </c:pt>
                <c:pt idx="6">
                  <c:v>Reino Unido</c:v>
                </c:pt>
                <c:pt idx="7">
                  <c:v>Japão</c:v>
                </c:pt>
                <c:pt idx="8">
                  <c:v>Uruguai</c:v>
                </c:pt>
                <c:pt idx="9">
                  <c:v>Portugal</c:v>
                </c:pt>
                <c:pt idx="10">
                  <c:v>Outros</c:v>
                </c:pt>
              </c:strCache>
            </c:strRef>
          </c:cat>
          <c:val>
            <c:numRef>
              <c:f>'Top 10 países com maior volume '!$I$4:$I$14</c:f>
              <c:numCache>
                <c:formatCode>0.0</c:formatCode>
                <c:ptCount val="11"/>
                <c:pt idx="0">
                  <c:v>0.65346183309834627</c:v>
                </c:pt>
                <c:pt idx="1">
                  <c:v>1.3253238344850908</c:v>
                </c:pt>
                <c:pt idx="2">
                  <c:v>2.7178226699276382</c:v>
                </c:pt>
                <c:pt idx="3">
                  <c:v>1.8914542502803395</c:v>
                </c:pt>
                <c:pt idx="4">
                  <c:v>1.9109643753135976</c:v>
                </c:pt>
                <c:pt idx="5">
                  <c:v>1.2989529488396705</c:v>
                </c:pt>
                <c:pt idx="6">
                  <c:v>3.8009440515154278</c:v>
                </c:pt>
                <c:pt idx="7">
                  <c:v>2.0121283718600109</c:v>
                </c:pt>
                <c:pt idx="8">
                  <c:v>1.5390937363975297</c:v>
                </c:pt>
                <c:pt idx="9">
                  <c:v>1.385696853565181</c:v>
                </c:pt>
                <c:pt idx="10">
                  <c:v>3.1067272047129291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8-4C7E-8843-BC2043FA94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2821040"/>
        <c:axId val="472820624"/>
      </c:lineChart>
      <c:catAx>
        <c:axId val="1080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66464"/>
        <c:crosses val="autoZero"/>
        <c:auto val="1"/>
        <c:lblAlgn val="ctr"/>
        <c:lblOffset val="100"/>
        <c:noMultiLvlLbl val="0"/>
      </c:catAx>
      <c:valAx>
        <c:axId val="1080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shade val="5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63968"/>
        <c:crosses val="autoZero"/>
        <c:crossBetween val="between"/>
      </c:valAx>
      <c:valAx>
        <c:axId val="4728206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821040"/>
        <c:crosses val="max"/>
        <c:crossBetween val="between"/>
      </c:valAx>
      <c:catAx>
        <c:axId val="47282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82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2187789650715457E-2"/>
          <c:y val="2.2683204058828409E-2"/>
          <c:w val="0.95693274273933326"/>
          <c:h val="0.870130761818856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Planilha1!$H$49</c:f>
              <c:strCache>
                <c:ptCount val="1"/>
                <c:pt idx="0">
                  <c:v>Litros</c:v>
                </c:pt>
              </c:strCache>
            </c:strRef>
          </c:tx>
          <c:spPr>
            <a:solidFill>
              <a:srgbClr val="FFA7C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Planilha1!$F$50:$F$60</c:f>
              <c:strCache>
                <c:ptCount val="11"/>
                <c:pt idx="0">
                  <c:v>Rússia</c:v>
                </c:pt>
                <c:pt idx="1">
                  <c:v>Paraguai</c:v>
                </c:pt>
                <c:pt idx="2">
                  <c:v>Estados Unidos</c:v>
                </c:pt>
                <c:pt idx="3">
                  <c:v>China</c:v>
                </c:pt>
                <c:pt idx="4">
                  <c:v>Espanha</c:v>
                </c:pt>
                <c:pt idx="5">
                  <c:v>Haiti</c:v>
                </c:pt>
                <c:pt idx="6">
                  <c:v>Reino Unido</c:v>
                </c:pt>
                <c:pt idx="7">
                  <c:v>Japão</c:v>
                </c:pt>
                <c:pt idx="8">
                  <c:v>Uruguai</c:v>
                </c:pt>
                <c:pt idx="9">
                  <c:v>Portugal</c:v>
                </c:pt>
                <c:pt idx="10">
                  <c:v>Outros</c:v>
                </c:pt>
              </c:strCache>
            </c:strRef>
          </c:cat>
          <c:val>
            <c:numRef>
              <c:f>Planilha1!$H$50:$H$60</c:f>
              <c:numCache>
                <c:formatCode>0.0</c:formatCode>
                <c:ptCount val="11"/>
                <c:pt idx="0">
                  <c:v>39.029798999999997</c:v>
                </c:pt>
                <c:pt idx="1">
                  <c:v>29.214770000000001</c:v>
                </c:pt>
                <c:pt idx="2">
                  <c:v>3.5633550000000001</c:v>
                </c:pt>
                <c:pt idx="3">
                  <c:v>2.509458</c:v>
                </c:pt>
                <c:pt idx="4">
                  <c:v>1.9930000000000001</c:v>
                </c:pt>
                <c:pt idx="5">
                  <c:v>1.7916030000000001</c:v>
                </c:pt>
                <c:pt idx="6">
                  <c:v>1.2395510000000001</c:v>
                </c:pt>
                <c:pt idx="7">
                  <c:v>1.181692</c:v>
                </c:pt>
                <c:pt idx="8">
                  <c:v>0.79259500000000005</c:v>
                </c:pt>
                <c:pt idx="9">
                  <c:v>0.41958600000000001</c:v>
                </c:pt>
                <c:pt idx="10">
                  <c:v>3.4431240000000001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2-46F3-8418-A245B367E038}"/>
            </c:ext>
          </c:extLst>
        </c:ser>
        <c:ser>
          <c:idx val="0"/>
          <c:order val="1"/>
          <c:tx>
            <c:strRef>
              <c:f>Planilha1!$G$49</c:f>
              <c:strCache>
                <c:ptCount val="1"/>
                <c:pt idx="0">
                  <c:v>USD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Planilha1!$F$50:$F$60</c:f>
              <c:strCache>
                <c:ptCount val="11"/>
                <c:pt idx="0">
                  <c:v>Rússia</c:v>
                </c:pt>
                <c:pt idx="1">
                  <c:v>Paraguai</c:v>
                </c:pt>
                <c:pt idx="2">
                  <c:v>Estados Unidos</c:v>
                </c:pt>
                <c:pt idx="3">
                  <c:v>China</c:v>
                </c:pt>
                <c:pt idx="4">
                  <c:v>Espanha</c:v>
                </c:pt>
                <c:pt idx="5">
                  <c:v>Haiti</c:v>
                </c:pt>
                <c:pt idx="6">
                  <c:v>Reino Unido</c:v>
                </c:pt>
                <c:pt idx="7">
                  <c:v>Japão</c:v>
                </c:pt>
                <c:pt idx="8">
                  <c:v>Uruguai</c:v>
                </c:pt>
                <c:pt idx="9">
                  <c:v>Portugal</c:v>
                </c:pt>
                <c:pt idx="10">
                  <c:v>Outros</c:v>
                </c:pt>
              </c:strCache>
            </c:strRef>
          </c:cat>
          <c:val>
            <c:numRef>
              <c:f>Planilha1!$G$50:$G$60</c:f>
              <c:numCache>
                <c:formatCode>0.0</c:formatCode>
                <c:ptCount val="11"/>
                <c:pt idx="0">
                  <c:v>351.268191</c:v>
                </c:pt>
                <c:pt idx="1">
                  <c:v>175.28862000000001</c:v>
                </c:pt>
                <c:pt idx="2">
                  <c:v>32.070194999999998</c:v>
                </c:pt>
                <c:pt idx="3">
                  <c:v>15.056748000000001</c:v>
                </c:pt>
                <c:pt idx="4">
                  <c:v>17.937000000000001</c:v>
                </c:pt>
                <c:pt idx="5">
                  <c:v>8.0622135000000004</c:v>
                </c:pt>
                <c:pt idx="6">
                  <c:v>11.155958999999999</c:v>
                </c:pt>
                <c:pt idx="7">
                  <c:v>10.635228</c:v>
                </c:pt>
                <c:pt idx="8">
                  <c:v>5.9444625000000002</c:v>
                </c:pt>
                <c:pt idx="9">
                  <c:v>3.7762739999999999</c:v>
                </c:pt>
                <c:pt idx="10">
                  <c:v>25.341363000000001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2-46F3-8418-A245B367E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8063968"/>
        <c:axId val="108066464"/>
      </c:barChart>
      <c:catAx>
        <c:axId val="1080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66464"/>
        <c:crosses val="autoZero"/>
        <c:auto val="1"/>
        <c:lblAlgn val="ctr"/>
        <c:lblOffset val="100"/>
        <c:noMultiLvlLbl val="0"/>
      </c:catAx>
      <c:valAx>
        <c:axId val="1080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shade val="50000"/>
                  <a:alpha val="3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Todo o mundo</a:t>
            </a:r>
          </a:p>
        </c:rich>
      </c:tx>
      <c:layout>
        <c:manualLayout>
          <c:xMode val="edge"/>
          <c:yMode val="edge"/>
          <c:x val="1.9031434835318148E-2"/>
          <c:y val="1.399825206731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5819511414576363E-2"/>
          <c:y val="0.23787204091992981"/>
          <c:w val="0.94844294144760566"/>
          <c:h val="0.63948299662120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países'!$I$6</c:f>
              <c:strCache>
                <c:ptCount val="1"/>
                <c:pt idx="0">
                  <c:v>Litros</c:v>
                </c:pt>
              </c:strCache>
            </c:strRef>
          </c:tx>
          <c:spPr>
            <a:solidFill>
              <a:srgbClr val="FFA7C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'Tabela países'!$H$7:$H$21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'Tabela países'!$I$7:$I$21</c:f>
              <c:numCache>
                <c:formatCode>General</c:formatCode>
                <c:ptCount val="15"/>
                <c:pt idx="0">
                  <c:v>9.6696960000000001</c:v>
                </c:pt>
                <c:pt idx="1">
                  <c:v>25.048044000000001</c:v>
                </c:pt>
                <c:pt idx="2">
                  <c:v>1.141154</c:v>
                </c:pt>
                <c:pt idx="3">
                  <c:v>1.0283899999999999</c:v>
                </c:pt>
                <c:pt idx="4">
                  <c:v>5.6114670000000002</c:v>
                </c:pt>
                <c:pt idx="5">
                  <c:v>8.9974690000000006</c:v>
                </c:pt>
                <c:pt idx="6">
                  <c:v>1.898692</c:v>
                </c:pt>
                <c:pt idx="7">
                  <c:v>1.1246609999999999</c:v>
                </c:pt>
                <c:pt idx="8">
                  <c:v>1.6795310000000001</c:v>
                </c:pt>
                <c:pt idx="9">
                  <c:v>2.8333349999999999</c:v>
                </c:pt>
                <c:pt idx="10">
                  <c:v>3.80315</c:v>
                </c:pt>
                <c:pt idx="11">
                  <c:v>3.0793349999999999</c:v>
                </c:pt>
                <c:pt idx="12">
                  <c:v>4.3306440000000004</c:v>
                </c:pt>
                <c:pt idx="13">
                  <c:v>8.0102589999999996</c:v>
                </c:pt>
                <c:pt idx="14">
                  <c:v>6.9227059999999998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8-4C7E-8843-BC2043FA9412}"/>
            </c:ext>
          </c:extLst>
        </c:ser>
        <c:ser>
          <c:idx val="1"/>
          <c:order val="1"/>
          <c:tx>
            <c:strRef>
              <c:f>'Tabela países'!$J$6</c:f>
              <c:strCache>
                <c:ptCount val="1"/>
                <c:pt idx="0">
                  <c:v>Usd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'Tabela países'!$H$7:$H$21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'Tabela países'!$J$7:$J$21</c:f>
              <c:numCache>
                <c:formatCode>General</c:formatCode>
                <c:ptCount val="15"/>
                <c:pt idx="0">
                  <c:v>5.7146499999999998</c:v>
                </c:pt>
                <c:pt idx="1">
                  <c:v>8.324446</c:v>
                </c:pt>
                <c:pt idx="2">
                  <c:v>2.0827749999999998</c:v>
                </c:pt>
                <c:pt idx="3">
                  <c:v>2.999072</c:v>
                </c:pt>
                <c:pt idx="4">
                  <c:v>4.8672370000000003</c:v>
                </c:pt>
                <c:pt idx="5">
                  <c:v>22.113503000000001</c:v>
                </c:pt>
                <c:pt idx="6">
                  <c:v>5.746041</c:v>
                </c:pt>
                <c:pt idx="7">
                  <c:v>2.47655</c:v>
                </c:pt>
                <c:pt idx="8">
                  <c:v>3.931778</c:v>
                </c:pt>
                <c:pt idx="9">
                  <c:v>6.9133079999999998</c:v>
                </c:pt>
                <c:pt idx="10">
                  <c:v>7.3404230000000004</c:v>
                </c:pt>
                <c:pt idx="11">
                  <c:v>5.6714929999999999</c:v>
                </c:pt>
                <c:pt idx="12">
                  <c:v>5.9007610000000001</c:v>
                </c:pt>
                <c:pt idx="13">
                  <c:v>9.7105759999999997</c:v>
                </c:pt>
                <c:pt idx="14">
                  <c:v>10.585077999999999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8-4C7E-8843-BC2043FA94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8063968"/>
        <c:axId val="108066464"/>
      </c:barChart>
      <c:lineChart>
        <c:grouping val="standard"/>
        <c:varyColors val="0"/>
        <c:ser>
          <c:idx val="2"/>
          <c:order val="2"/>
          <c:tx>
            <c:strRef>
              <c:f>'Tabela países'!$K$6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 w="28575"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'Tabela países'!$K$7:$K$21</c:f>
              <c:numCache>
                <c:formatCode>0.0</c:formatCode>
                <c:ptCount val="15"/>
                <c:pt idx="0">
                  <c:v>0.59098548703082288</c:v>
                </c:pt>
                <c:pt idx="1">
                  <c:v>0.33233916388840579</c:v>
                </c:pt>
                <c:pt idx="2">
                  <c:v>1.8251480518843204</c:v>
                </c:pt>
                <c:pt idx="3">
                  <c:v>2.9162788436293625</c:v>
                </c:pt>
                <c:pt idx="4">
                  <c:v>0.86737336243802199</c:v>
                </c:pt>
                <c:pt idx="5">
                  <c:v>2.4577470619793189</c:v>
                </c:pt>
                <c:pt idx="6">
                  <c:v>3.0263154845546301</c:v>
                </c:pt>
                <c:pt idx="7">
                  <c:v>2.202041326230749</c:v>
                </c:pt>
                <c:pt idx="8">
                  <c:v>2.3409975761090447</c:v>
                </c:pt>
                <c:pt idx="9">
                  <c:v>2.4399896235355154</c:v>
                </c:pt>
                <c:pt idx="10">
                  <c:v>1.9300903198664265</c:v>
                </c:pt>
                <c:pt idx="11">
                  <c:v>1.8417914906952313</c:v>
                </c:pt>
                <c:pt idx="12">
                  <c:v>1.3625597024368661</c:v>
                </c:pt>
                <c:pt idx="13">
                  <c:v>1.2122674185691125</c:v>
                </c:pt>
                <c:pt idx="14">
                  <c:v>1.5290376335496552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8-4C7E-8843-BC2043FA94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2821040"/>
        <c:axId val="472820624"/>
      </c:lineChart>
      <c:catAx>
        <c:axId val="1080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66464"/>
        <c:crosses val="autoZero"/>
        <c:auto val="1"/>
        <c:lblAlgn val="ctr"/>
        <c:lblOffset val="100"/>
        <c:noMultiLvlLbl val="0"/>
      </c:catAx>
      <c:valAx>
        <c:axId val="1080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shade val="5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63968"/>
        <c:crosses val="autoZero"/>
        <c:crossBetween val="between"/>
      </c:valAx>
      <c:valAx>
        <c:axId val="4728206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821040"/>
        <c:crosses val="max"/>
        <c:crossBetween val="between"/>
      </c:valAx>
      <c:catAx>
        <c:axId val="47282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82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1560822786390075E-2"/>
          <c:y val="0.24345043478007489"/>
          <c:w val="0.96984413366239663"/>
          <c:h val="0.6356374148892983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Planilha1!$B$22</c:f>
              <c:strCache>
                <c:ptCount val="1"/>
                <c:pt idx="0">
                  <c:v>Litros</c:v>
                </c:pt>
              </c:strCache>
            </c:strRef>
          </c:tx>
          <c:spPr>
            <a:ln w="28575" cap="rnd">
              <a:solidFill>
                <a:srgbClr val="FFA7C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 w="28575">
                <a:solidFill>
                  <a:srgbClr val="FFA7C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A7C4"/>
                </a:solidFill>
                <a:prstDash val="sysDot"/>
              </a:ln>
              <a:effectLst/>
            </c:spPr>
            <c:trendlineType val="poly"/>
            <c:order val="2"/>
            <c:forward val="5"/>
            <c:dispRSqr val="1"/>
            <c:dispEq val="1"/>
            <c:trendlineLbl>
              <c:layout>
                <c:manualLayout>
                  <c:x val="3.4643713023290647E-2"/>
                  <c:y val="0.16643917058236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Planilha1!$A$23:$A$37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Planilha1!$B$23:$B$37</c:f>
              <c:numCache>
                <c:formatCode>0.0</c:formatCode>
                <c:ptCount val="15"/>
                <c:pt idx="0">
                  <c:v>9.6696960000000001</c:v>
                </c:pt>
                <c:pt idx="1">
                  <c:v>25.048044000000001</c:v>
                </c:pt>
                <c:pt idx="2">
                  <c:v>1.141154</c:v>
                </c:pt>
                <c:pt idx="3">
                  <c:v>1.0283899999999999</c:v>
                </c:pt>
                <c:pt idx="4">
                  <c:v>5.6114670000000002</c:v>
                </c:pt>
                <c:pt idx="5">
                  <c:v>8.9974690000000006</c:v>
                </c:pt>
                <c:pt idx="6">
                  <c:v>1.898692</c:v>
                </c:pt>
                <c:pt idx="7">
                  <c:v>1.1246609999999999</c:v>
                </c:pt>
                <c:pt idx="8">
                  <c:v>1.6795310000000001</c:v>
                </c:pt>
                <c:pt idx="9">
                  <c:v>2.8333349999999999</c:v>
                </c:pt>
                <c:pt idx="10">
                  <c:v>3.80315</c:v>
                </c:pt>
                <c:pt idx="11">
                  <c:v>3.0793349999999999</c:v>
                </c:pt>
                <c:pt idx="12">
                  <c:v>4.3306440000000004</c:v>
                </c:pt>
                <c:pt idx="13">
                  <c:v>8.0102589999999996</c:v>
                </c:pt>
                <c:pt idx="14">
                  <c:v>6.9227059999999998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A-42AC-980B-D0E5D1B46351}"/>
            </c:ext>
          </c:extLst>
        </c:ser>
        <c:ser>
          <c:idx val="1"/>
          <c:order val="1"/>
          <c:tx>
            <c:strRef>
              <c:f>Planilha1!$C$22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poly"/>
            <c:order val="3"/>
            <c:forward val="5"/>
            <c:dispRSqr val="1"/>
            <c:dispEq val="1"/>
            <c:trendlineLbl>
              <c:layout>
                <c:manualLayout>
                  <c:x val="1.3948800519234129E-3"/>
                  <c:y val="5.543443678191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Planilha1!$A$23:$A$37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Planilha1!$C$23:$C$37</c:f>
              <c:numCache>
                <c:formatCode>0.0</c:formatCode>
                <c:ptCount val="15"/>
                <c:pt idx="0">
                  <c:v>79.897087499999998</c:v>
                </c:pt>
                <c:pt idx="1">
                  <c:v>218.7321255</c:v>
                </c:pt>
                <c:pt idx="2">
                  <c:v>8.4477045000000004</c:v>
                </c:pt>
                <c:pt idx="3">
                  <c:v>7.9362345000000003</c:v>
                </c:pt>
                <c:pt idx="4">
                  <c:v>48.947899499999998</c:v>
                </c:pt>
                <c:pt idx="5">
                  <c:v>79.068073499999997</c:v>
                </c:pt>
                <c:pt idx="6">
                  <c:v>14.76573</c:v>
                </c:pt>
                <c:pt idx="7">
                  <c:v>7.9044689999999997</c:v>
                </c:pt>
                <c:pt idx="8">
                  <c:v>11.324514000000001</c:v>
                </c:pt>
                <c:pt idx="9">
                  <c:v>17.593793999999999</c:v>
                </c:pt>
                <c:pt idx="10">
                  <c:v>23.8493055</c:v>
                </c:pt>
                <c:pt idx="11">
                  <c:v>19.540567500000002</c:v>
                </c:pt>
                <c:pt idx="12">
                  <c:v>26.735046000000001</c:v>
                </c:pt>
                <c:pt idx="13">
                  <c:v>48.752751000000004</c:v>
                </c:pt>
                <c:pt idx="14">
                  <c:v>43.040951999999997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A-42AC-980B-D0E5D1B46351}"/>
            </c:ext>
          </c:extLst>
        </c:ser>
        <c:ser>
          <c:idx val="2"/>
          <c:order val="2"/>
          <c:tx>
            <c:strRef>
              <c:f>Planilha1!$D$22</c:f>
              <c:strCache>
                <c:ptCount val="1"/>
                <c:pt idx="0">
                  <c:v>Preço/Litro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Planilha1!$A$23:$A$37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Planilha1!$D$23:$D$37</c:f>
              <c:numCache>
                <c:formatCode>0.0</c:formatCode>
                <c:ptCount val="15"/>
                <c:pt idx="0">
                  <c:v>8.2626266120465424</c:v>
                </c:pt>
                <c:pt idx="1">
                  <c:v>8.7325032445647253</c:v>
                </c:pt>
                <c:pt idx="2">
                  <c:v>7.4027734205900346</c:v>
                </c:pt>
                <c:pt idx="3">
                  <c:v>7.7171447602563239</c:v>
                </c:pt>
                <c:pt idx="4">
                  <c:v>8.722834777429858</c:v>
                </c:pt>
                <c:pt idx="5">
                  <c:v>8.7878128282520329</c:v>
                </c:pt>
                <c:pt idx="6">
                  <c:v>7.776790548440716</c:v>
                </c:pt>
                <c:pt idx="7">
                  <c:v>7.0283125315094948</c:v>
                </c:pt>
                <c:pt idx="8">
                  <c:v>6.7426644700216904</c:v>
                </c:pt>
                <c:pt idx="9">
                  <c:v>6.2095707002525291</c:v>
                </c:pt>
                <c:pt idx="10">
                  <c:v>6.2709347514560294</c:v>
                </c:pt>
                <c:pt idx="11">
                  <c:v>6.3457101939217404</c:v>
                </c:pt>
                <c:pt idx="12">
                  <c:v>6.1734573426030854</c:v>
                </c:pt>
                <c:pt idx="13">
                  <c:v>6.0862889701818634</c:v>
                </c:pt>
                <c:pt idx="14">
                  <c:v>6.2173595123063148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0-400E-8890-DCA547F590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812416"/>
        <c:axId val="432811584"/>
      </c:lineChart>
      <c:catAx>
        <c:axId val="4328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811584"/>
        <c:crosses val="autoZero"/>
        <c:auto val="1"/>
        <c:lblAlgn val="ctr"/>
        <c:lblOffset val="100"/>
        <c:noMultiLvlLbl val="0"/>
      </c:catAx>
      <c:valAx>
        <c:axId val="43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shade val="50000"/>
                  <a:alpha val="3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8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Volume total de litros exportados e faturamento por ano</a:t>
            </a:r>
          </a:p>
        </c:rich>
      </c:tx>
      <c:layout>
        <c:manualLayout>
          <c:xMode val="edge"/>
          <c:yMode val="edge"/>
          <c:x val="2.0606949504446258E-2"/>
          <c:y val="1.5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1399647432130686E-2"/>
          <c:y val="0.25964066085942156"/>
          <c:w val="0.96984413366239663"/>
          <c:h val="0.64720199830093705"/>
        </c:manualLayout>
      </c:layout>
      <c:lineChart>
        <c:grouping val="standard"/>
        <c:varyColors val="0"/>
        <c:ser>
          <c:idx val="0"/>
          <c:order val="0"/>
          <c:tx>
            <c:strRef>
              <c:f>'Volume total de litros exportad'!$T$3</c:f>
              <c:strCache>
                <c:ptCount val="1"/>
                <c:pt idx="0">
                  <c:v>Litros</c:v>
                </c:pt>
              </c:strCache>
            </c:strRef>
          </c:tx>
          <c:spPr>
            <a:ln w="28575" cap="rnd">
              <a:solidFill>
                <a:srgbClr val="FFA7C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 w="28575">
                <a:solidFill>
                  <a:srgbClr val="FFA7C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'Volume total de litros exportad'!$G$4:$G$18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'Volume total de litros exportad'!$T$4:$T$18</c:f>
              <c:numCache>
                <c:formatCode>0.0</c:formatCode>
                <c:ptCount val="15"/>
                <c:pt idx="0">
                  <c:v>9.6696960000000001</c:v>
                </c:pt>
                <c:pt idx="1">
                  <c:v>25.048044000000001</c:v>
                </c:pt>
                <c:pt idx="2">
                  <c:v>1.141154</c:v>
                </c:pt>
                <c:pt idx="3">
                  <c:v>1.0283899999999999</c:v>
                </c:pt>
                <c:pt idx="4">
                  <c:v>5.6114670000000002</c:v>
                </c:pt>
                <c:pt idx="5">
                  <c:v>8.9974690000000006</c:v>
                </c:pt>
                <c:pt idx="6">
                  <c:v>1.898692</c:v>
                </c:pt>
                <c:pt idx="7">
                  <c:v>1.1246609999999999</c:v>
                </c:pt>
                <c:pt idx="8">
                  <c:v>1.6795310000000001</c:v>
                </c:pt>
                <c:pt idx="9">
                  <c:v>2.8333349999999999</c:v>
                </c:pt>
                <c:pt idx="10">
                  <c:v>3.80315</c:v>
                </c:pt>
                <c:pt idx="11">
                  <c:v>3.0793349999999999</c:v>
                </c:pt>
                <c:pt idx="12">
                  <c:v>4.3306440000000004</c:v>
                </c:pt>
                <c:pt idx="13">
                  <c:v>8.0102589999999996</c:v>
                </c:pt>
                <c:pt idx="14">
                  <c:v>6.9227059999999998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A-42AC-980B-D0E5D1B46351}"/>
            </c:ext>
          </c:extLst>
        </c:ser>
        <c:ser>
          <c:idx val="1"/>
          <c:order val="1"/>
          <c:tx>
            <c:strRef>
              <c:f>'Volume total de litros exportad'!$U$3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'Volume total de litros exportad'!$G$4:$G$18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'Volume total de litros exportad'!$U$4:$U$18</c:f>
              <c:numCache>
                <c:formatCode>0.0</c:formatCode>
                <c:ptCount val="15"/>
                <c:pt idx="0">
                  <c:v>87.027264000000002</c:v>
                </c:pt>
                <c:pt idx="1">
                  <c:v>225.43239600000001</c:v>
                </c:pt>
                <c:pt idx="2">
                  <c:v>10.270386</c:v>
                </c:pt>
                <c:pt idx="3">
                  <c:v>9.2555099999999992</c:v>
                </c:pt>
                <c:pt idx="4">
                  <c:v>50.503202999999999</c:v>
                </c:pt>
                <c:pt idx="5">
                  <c:v>80.977221</c:v>
                </c:pt>
                <c:pt idx="6">
                  <c:v>17.088228000000001</c:v>
                </c:pt>
                <c:pt idx="7">
                  <c:v>10.121948999999999</c:v>
                </c:pt>
                <c:pt idx="8">
                  <c:v>15.115779000000002</c:v>
                </c:pt>
                <c:pt idx="9">
                  <c:v>25.500014999999998</c:v>
                </c:pt>
                <c:pt idx="10">
                  <c:v>34.228349999999999</c:v>
                </c:pt>
                <c:pt idx="11">
                  <c:v>27.714015</c:v>
                </c:pt>
                <c:pt idx="12">
                  <c:v>38.975796000000003</c:v>
                </c:pt>
                <c:pt idx="13">
                  <c:v>72.092331000000001</c:v>
                </c:pt>
                <c:pt idx="14">
                  <c:v>62.304353999999996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A-42AC-980B-D0E5D1B46351}"/>
            </c:ext>
          </c:extLst>
        </c:ser>
        <c:ser>
          <c:idx val="2"/>
          <c:order val="2"/>
          <c:tx>
            <c:strRef>
              <c:f>'Volume total de litros exportad'!$V$3</c:f>
              <c:strCache>
                <c:ptCount val="1"/>
                <c:pt idx="0">
                  <c:v>$/Litro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 w="28575"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'Volume total de litros exportad'!$G$4:$G$18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'Volume total de litros exportad'!$V$4:$V$18</c:f>
              <c:numCache>
                <c:formatCode>0.0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A-42AC-980B-D0E5D1B463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812416"/>
        <c:axId val="432811584"/>
      </c:lineChart>
      <c:catAx>
        <c:axId val="4328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811584"/>
        <c:crosses val="autoZero"/>
        <c:auto val="1"/>
        <c:lblAlgn val="ctr"/>
        <c:lblOffset val="100"/>
        <c:noMultiLvlLbl val="0"/>
      </c:catAx>
      <c:valAx>
        <c:axId val="43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shade val="50000"/>
                  <a:alpha val="3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8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36263667221137"/>
          <c:y val="0.96132460092771588"/>
          <c:w val="0.12687057744352873"/>
          <c:h val="3.8675399072284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 Challenge.xlsx]Litros comercializados por habi!Tabela dinâmica12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Litros comercializados por habitante</a:t>
            </a:r>
          </a:p>
        </c:rich>
      </c:tx>
      <c:layout>
        <c:manualLayout>
          <c:xMode val="edge"/>
          <c:yMode val="edge"/>
          <c:x val="3.789678174968842E-2"/>
          <c:y val="6.6061100796409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7C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'Litros comercializados por habi'!$B$3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A7C4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'Litros comercializados por habi'!$A$4:$A$14</c:f>
              <c:strCache>
                <c:ptCount val="10"/>
                <c:pt idx="0">
                  <c:v>Paraguai</c:v>
                </c:pt>
                <c:pt idx="1">
                  <c:v>Granada</c:v>
                </c:pt>
                <c:pt idx="2">
                  <c:v>Rússia</c:v>
                </c:pt>
                <c:pt idx="3">
                  <c:v>Uruguai</c:v>
                </c:pt>
                <c:pt idx="4">
                  <c:v>Haiti</c:v>
                </c:pt>
                <c:pt idx="5">
                  <c:v>Luxemburgo</c:v>
                </c:pt>
                <c:pt idx="6">
                  <c:v>Espanha</c:v>
                </c:pt>
                <c:pt idx="7">
                  <c:v>Malta</c:v>
                </c:pt>
                <c:pt idx="8">
                  <c:v>Antígua e Barbuda</c:v>
                </c:pt>
                <c:pt idx="9">
                  <c:v>Bahamas</c:v>
                </c:pt>
              </c:strCache>
            </c:strRef>
          </c:cat>
          <c:val>
            <c:numRef>
              <c:f>'Litros comercializados por habi'!$B$4:$B$14</c:f>
              <c:numCache>
                <c:formatCode>General</c:formatCode>
                <c:ptCount val="10"/>
                <c:pt idx="0">
                  <c:v>0.30238415618230685</c:v>
                </c:pt>
                <c:pt idx="1">
                  <c:v>4.47232895932652E-2</c:v>
                </c:pt>
                <c:pt idx="2">
                  <c:v>3.0253527843386831E-2</c:v>
                </c:pt>
                <c:pt idx="3">
                  <c:v>2.8942538588000874E-2</c:v>
                </c:pt>
                <c:pt idx="4">
                  <c:v>1.9616523332608205E-2</c:v>
                </c:pt>
                <c:pt idx="5">
                  <c:v>9.0123288105994209E-3</c:v>
                </c:pt>
                <c:pt idx="6">
                  <c:v>6.1092125645798188E-3</c:v>
                </c:pt>
                <c:pt idx="7">
                  <c:v>5.4921088739472001E-3</c:v>
                </c:pt>
                <c:pt idx="8">
                  <c:v>4.5239051671882649E-3</c:v>
                </c:pt>
                <c:pt idx="9">
                  <c:v>4.0553477393479639E-3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0-4FC6-803D-2793C01A0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03106608"/>
        <c:axId val="103107024"/>
      </c:barChart>
      <c:catAx>
        <c:axId val="1031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7024"/>
        <c:crosses val="autoZero"/>
        <c:auto val="1"/>
        <c:lblAlgn val="ctr"/>
        <c:lblOffset val="100"/>
        <c:noMultiLvlLbl val="0"/>
      </c:catAx>
      <c:valAx>
        <c:axId val="103107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369742</xdr:colOff>
      <xdr:row>12</xdr:row>
      <xdr:rowOff>67948</xdr:rowOff>
    </xdr:from>
    <xdr:to>
      <xdr:col>23</xdr:col>
      <xdr:colOff>74468</xdr:colOff>
      <xdr:row>37</xdr:row>
      <xdr:rowOff>112060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70B66EF-9082-44C1-BF18-BFFBC3006DC7}"/>
            </a:ext>
          </a:extLst>
        </xdr:cNvPr>
        <xdr:cNvGrpSpPr/>
      </xdr:nvGrpSpPr>
      <xdr:grpSpPr>
        <a:xfrm>
          <a:off x="369742" y="2353948"/>
          <a:ext cx="13622432" cy="4806612"/>
          <a:chOff x="7810540" y="314325"/>
          <a:chExt cx="13664886" cy="391164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5488586-40DA-4C87-872E-12CD10937736}"/>
              </a:ext>
            </a:extLst>
          </xdr:cNvPr>
          <xdr:cNvGraphicFramePr/>
        </xdr:nvGraphicFramePr>
        <xdr:xfrm>
          <a:off x="7810540" y="314325"/>
          <a:ext cx="13664886" cy="3911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4F55673E-2D26-47BF-9D05-663DCBE22BFF}"/>
              </a:ext>
            </a:extLst>
          </xdr:cNvPr>
          <xdr:cNvSpPr txBox="1"/>
        </xdr:nvSpPr>
        <xdr:spPr>
          <a:xfrm>
            <a:off x="8186736" y="842962"/>
            <a:ext cx="12966270" cy="114875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/>
              <a:t>-  Top 10 países representa 96% de toda a</a:t>
            </a:r>
            <a:r>
              <a:rPr lang="pt-BR" sz="1800" baseline="0"/>
              <a:t> exportação de vinhos da empresa, enquanto todos os outros países são responsáveis por 4% de todo o volume</a:t>
            </a:r>
          </a:p>
          <a:p>
            <a:r>
              <a:rPr lang="pt-BR" sz="1800" baseline="0"/>
              <a:t>- Os volumes de </a:t>
            </a:r>
            <a:r>
              <a:rPr lang="pt-BR" sz="1800" baseline="0">
                <a:solidFill>
                  <a:srgbClr val="FFA7C4"/>
                </a:solidFill>
              </a:rPr>
              <a:t>Litros</a:t>
            </a:r>
            <a:r>
              <a:rPr lang="pt-BR" sz="1800" baseline="0"/>
              <a:t> e </a:t>
            </a:r>
            <a:r>
              <a:rPr lang="pt-BR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USD</a:t>
            </a:r>
            <a:r>
              <a:rPr lang="pt-BR" sz="1800" baseline="0"/>
              <a:t> estão em milhões</a:t>
            </a:r>
          </a:p>
          <a:p>
            <a:r>
              <a:rPr lang="pt-BR" sz="1800" baseline="0"/>
              <a:t>- O gráfico de linhas mostra o preço médio do litro por país</a:t>
            </a:r>
            <a:endParaRPr lang="pt-BR" sz="1800"/>
          </a:p>
        </xdr:txBody>
      </xdr:sp>
    </xdr:grpSp>
    <xdr:clientData/>
  </xdr:twoCellAnchor>
  <xdr:oneCellAnchor>
    <xdr:from>
      <xdr:col>0</xdr:col>
      <xdr:colOff>311727</xdr:colOff>
      <xdr:row>2</xdr:row>
      <xdr:rowOff>111700</xdr:rowOff>
    </xdr:from>
    <xdr:ext cx="13664044" cy="153352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8B14C83-2222-4B87-9BE9-80EB41C02BC9}"/>
            </a:ext>
          </a:extLst>
        </xdr:cNvPr>
        <xdr:cNvSpPr txBox="1"/>
      </xdr:nvSpPr>
      <xdr:spPr>
        <a:xfrm>
          <a:off x="311727" y="492700"/>
          <a:ext cx="13664044" cy="15335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800"/>
            <a:t>Uma</a:t>
          </a:r>
          <a:r>
            <a:rPr lang="pt-BR" sz="1800" baseline="0"/>
            <a:t> análise inicial do top10 países com mais litros adquiridos mostram uma </a:t>
          </a:r>
          <a:r>
            <a:rPr lang="pt-BR" sz="1800" b="1" baseline="0"/>
            <a:t>predominância dos mercados Russo e Paraguaio </a:t>
          </a:r>
          <a:r>
            <a:rPr lang="pt-BR" sz="1800" baseline="0"/>
            <a:t>em relação ao total comercializado em todo o período histórico. Esses mercados, juntos, representam 61,6% de todo o faturamento da vinícula, e correspondem a 80,1% de todo o volume já exportado.</a:t>
          </a:r>
        </a:p>
        <a:p>
          <a:endParaRPr lang="pt-BR" sz="1800" baseline="0"/>
        </a:p>
        <a:p>
          <a:r>
            <a:rPr lang="pt-BR" sz="1800" baseline="0"/>
            <a:t>Apesar dos altos volumes de exportação, esses dois países apresentam as piores relações de dólares/litro, afetando diretamente o faturamento.</a:t>
          </a:r>
          <a:endParaRPr lang="pt-BR" sz="1800"/>
        </a:p>
      </xdr:txBody>
    </xdr:sp>
    <xdr:clientData/>
  </xdr:oneCellAnchor>
  <xdr:twoCellAnchor>
    <xdr:from>
      <xdr:col>3</xdr:col>
      <xdr:colOff>405847</xdr:colOff>
      <xdr:row>48</xdr:row>
      <xdr:rowOff>8282</xdr:rowOff>
    </xdr:from>
    <xdr:to>
      <xdr:col>23</xdr:col>
      <xdr:colOff>936</xdr:colOff>
      <xdr:row>69</xdr:row>
      <xdr:rowOff>147325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51C254FF-0363-487E-9BFC-8D8391DBD242}"/>
            </a:ext>
          </a:extLst>
        </xdr:cNvPr>
        <xdr:cNvGrpSpPr/>
      </xdr:nvGrpSpPr>
      <xdr:grpSpPr>
        <a:xfrm>
          <a:off x="2221200" y="9152282"/>
          <a:ext cx="11697442" cy="4139543"/>
          <a:chOff x="2244586" y="9152282"/>
          <a:chExt cx="11845555" cy="4139543"/>
        </a:xfrm>
      </xdr:grpSpPr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A289CCF1-5677-431A-9534-EBC9A2F608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44586" y="9152282"/>
            <a:ext cx="11845555" cy="4139543"/>
          </a:xfrm>
          <a:prstGeom prst="rect">
            <a:avLst/>
          </a:prstGeom>
        </xdr:spPr>
      </xdr:pic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11028F1D-25DA-41CF-B233-72BCB115B7B8}"/>
              </a:ext>
            </a:extLst>
          </xdr:cNvPr>
          <xdr:cNvSpPr txBox="1"/>
        </xdr:nvSpPr>
        <xdr:spPr>
          <a:xfrm>
            <a:off x="2473639" y="9617594"/>
            <a:ext cx="10322510" cy="8069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/>
              <a:t>-  Curva da volume de exportação ao longo dos 15 anos analisados</a:t>
            </a:r>
            <a:endParaRPr lang="pt-BR" sz="1200" baseline="0"/>
          </a:p>
          <a:p>
            <a:r>
              <a:rPr lang="pt-BR" sz="1200" baseline="0"/>
              <a:t>- Os volumes de </a:t>
            </a:r>
            <a:r>
              <a:rPr lang="pt-BR" sz="1200" baseline="0">
                <a:solidFill>
                  <a:srgbClr val="FFA7C4"/>
                </a:solidFill>
              </a:rPr>
              <a:t>Litros</a:t>
            </a:r>
            <a:r>
              <a:rPr lang="pt-BR" sz="1200" baseline="0"/>
              <a:t> e </a:t>
            </a:r>
            <a:r>
              <a:rPr lang="pt-BR" sz="12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USD</a:t>
            </a:r>
            <a:r>
              <a:rPr lang="pt-BR" sz="1200" baseline="0"/>
              <a:t> estão em milhões</a:t>
            </a:r>
          </a:p>
          <a:p>
            <a:r>
              <a:rPr lang="pt-BR" sz="1200" baseline="0"/>
              <a:t>- O gráfico de linhas em cinza mostra o preço do litro ao longo dos anos</a:t>
            </a:r>
            <a:endParaRPr lang="pt-BR" sz="1200"/>
          </a:p>
        </xdr:txBody>
      </xdr:sp>
    </xdr:grpSp>
    <xdr:clientData/>
  </xdr:twoCellAnchor>
  <xdr:oneCellAnchor>
    <xdr:from>
      <xdr:col>0</xdr:col>
      <xdr:colOff>325582</xdr:colOff>
      <xdr:row>40</xdr:row>
      <xdr:rowOff>125555</xdr:rowOff>
    </xdr:from>
    <xdr:ext cx="13664044" cy="1028652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ED90913-574B-4F2B-8354-0CE307AA6DC3}"/>
            </a:ext>
          </a:extLst>
        </xdr:cNvPr>
        <xdr:cNvSpPr txBox="1"/>
      </xdr:nvSpPr>
      <xdr:spPr>
        <a:xfrm>
          <a:off x="325582" y="7745555"/>
          <a:ext cx="13664044" cy="1028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800"/>
            <a:t>Numa</a:t>
          </a:r>
          <a:r>
            <a:rPr lang="pt-BR" sz="1800" baseline="0"/>
            <a:t> análise comparativa aberta por ano entre esses mercados (Russo-Paraguaio vs resto do mundo), comprova-se a predominância dos dois países em volumes totais frente ao restante do globo. Mas, o "resto do mundo" possui um faturamento/litro médio 2,2x maior que o mercado Russo-Paraguaio, mesmo com volume exportado e faturamento médios 4,1x e 1,6x menores, respectivamente.</a:t>
          </a:r>
          <a:endParaRPr lang="pt-BR" sz="1800"/>
        </a:p>
      </xdr:txBody>
    </xdr:sp>
    <xdr:clientData/>
  </xdr:oneCellAnchor>
  <xdr:oneCellAnchor>
    <xdr:from>
      <xdr:col>0</xdr:col>
      <xdr:colOff>369794</xdr:colOff>
      <xdr:row>61</xdr:row>
      <xdr:rowOff>78442</xdr:rowOff>
    </xdr:from>
    <xdr:ext cx="1861472" cy="328295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5DE1CCAF-11D6-4D66-9DD2-24EEEFDABE22}"/>
            </a:ext>
          </a:extLst>
        </xdr:cNvPr>
        <xdr:cNvSpPr txBox="1"/>
      </xdr:nvSpPr>
      <xdr:spPr>
        <a:xfrm>
          <a:off x="369794" y="11698942"/>
          <a:ext cx="1861472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0">
              <a:latin typeface="Arial" panose="020B0604020202020204" pitchFamily="34" charset="0"/>
              <a:cs typeface="Arial" panose="020B0604020202020204" pitchFamily="34" charset="0"/>
            </a:rPr>
            <a:t>Rússia e Paraguai</a:t>
          </a:r>
        </a:p>
      </xdr:txBody>
    </xdr:sp>
    <xdr:clientData/>
  </xdr:oneCellAnchor>
  <xdr:oneCellAnchor>
    <xdr:from>
      <xdr:col>0</xdr:col>
      <xdr:colOff>578224</xdr:colOff>
      <xdr:row>77</xdr:row>
      <xdr:rowOff>51549</xdr:rowOff>
    </xdr:from>
    <xdr:ext cx="1462067" cy="328295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C196EDB3-3B36-4A86-867C-FEC7C0BBDE31}"/>
            </a:ext>
          </a:extLst>
        </xdr:cNvPr>
        <xdr:cNvSpPr txBox="1"/>
      </xdr:nvSpPr>
      <xdr:spPr>
        <a:xfrm>
          <a:off x="578224" y="14720049"/>
          <a:ext cx="1462067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0">
              <a:latin typeface="Arial" panose="020B0604020202020204" pitchFamily="34" charset="0"/>
              <a:cs typeface="Arial" panose="020B0604020202020204" pitchFamily="34" charset="0"/>
            </a:rPr>
            <a:t>Outros</a:t>
          </a:r>
          <a:r>
            <a:rPr lang="pt-BR" sz="1600" b="0" baseline="0">
              <a:latin typeface="Arial" panose="020B0604020202020204" pitchFamily="34" charset="0"/>
              <a:cs typeface="Arial" panose="020B0604020202020204" pitchFamily="34" charset="0"/>
            </a:rPr>
            <a:t> países</a:t>
          </a:r>
          <a:endParaRPr lang="pt-BR" sz="16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433159</xdr:colOff>
      <xdr:row>89</xdr:row>
      <xdr:rowOff>65042</xdr:rowOff>
    </xdr:from>
    <xdr:ext cx="13664044" cy="3297283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6ACB0B1-69CA-44CE-9DFD-6CC2DA55DC63}"/>
            </a:ext>
          </a:extLst>
        </xdr:cNvPr>
        <xdr:cNvSpPr txBox="1"/>
      </xdr:nvSpPr>
      <xdr:spPr>
        <a:xfrm>
          <a:off x="433159" y="17019542"/>
          <a:ext cx="13664044" cy="3297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800" b="1"/>
            <a:t>Proposta 1:</a:t>
          </a:r>
          <a:r>
            <a:rPr lang="pt-BR" sz="1800" b="1" baseline="0"/>
            <a:t> Ajuste no preço comercializado</a:t>
          </a:r>
          <a:endParaRPr lang="pt-BR" sz="1800" b="1"/>
        </a:p>
        <a:p>
          <a:r>
            <a:rPr lang="pt-BR" sz="1800"/>
            <a:t>Para alavancar o faturamento da vinícola sem comprometer</a:t>
          </a:r>
          <a:r>
            <a:rPr lang="pt-BR" sz="1800" baseline="0"/>
            <a:t> a fidelização dos clientes, sugerimos aumentar gradativamente o preço do litro dos vinhos de mesa exportados, de forma que, ao final desse processo, o preço médio do litro seja equivalente aos preços médios aplicados nas regiões:</a:t>
          </a:r>
        </a:p>
        <a:p>
          <a:r>
            <a:rPr lang="pt-BR" sz="1800" baseline="0"/>
            <a:t>- Rússia: 8 dólares</a:t>
          </a:r>
        </a:p>
        <a:p>
          <a:r>
            <a:rPr lang="pt-BR" sz="1800" baseline="0"/>
            <a:t>- Paraguai: 20 dólares</a:t>
          </a:r>
        </a:p>
        <a:p>
          <a:r>
            <a:rPr lang="pt-BR" sz="1800" baseline="0"/>
            <a:t>- Todo o mundo: 9 dólares</a:t>
          </a:r>
        </a:p>
        <a:p>
          <a:r>
            <a:rPr lang="pt-BR" sz="1200" baseline="0"/>
            <a:t>*preços médios capturados com base em pesquisa de mercado</a:t>
          </a:r>
        </a:p>
        <a:p>
          <a:endParaRPr lang="pt-BR" sz="1200" baseline="0"/>
        </a:p>
        <a:p>
          <a:r>
            <a:rPr lang="pt-BR" sz="2000" b="1" baseline="0"/>
            <a:t>Simulação do impacto da implantação do preço sugerido nos anos passados:</a:t>
          </a:r>
        </a:p>
        <a:p>
          <a:r>
            <a:rPr lang="pt-BR" sz="1600" b="0" baseline="0"/>
            <a:t>A simulação indica um faturamento global médio 7x maior ao que foi realizado nos anos passados. Além disso, vê-se um lucro diretamente proporcional ao volume de vendas, o que possibilita análises preditivas mais acertivas</a:t>
          </a:r>
        </a:p>
      </xdr:txBody>
    </xdr:sp>
    <xdr:clientData/>
  </xdr:oneCellAnchor>
  <xdr:twoCellAnchor editAs="oneCell">
    <xdr:from>
      <xdr:col>3</xdr:col>
      <xdr:colOff>403412</xdr:colOff>
      <xdr:row>69</xdr:row>
      <xdr:rowOff>134470</xdr:rowOff>
    </xdr:from>
    <xdr:to>
      <xdr:col>23</xdr:col>
      <xdr:colOff>297</xdr:colOff>
      <xdr:row>86</xdr:row>
      <xdr:rowOff>181999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6EAFEBE-B7A1-407D-AD32-1C9653A82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8765" y="13278970"/>
          <a:ext cx="11699238" cy="328602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106</xdr:row>
      <xdr:rowOff>104775</xdr:rowOff>
    </xdr:from>
    <xdr:to>
      <xdr:col>23</xdr:col>
      <xdr:colOff>203122</xdr:colOff>
      <xdr:row>131</xdr:row>
      <xdr:rowOff>182919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095D05BA-62B2-4806-A810-E20BAA2C2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0297775"/>
          <a:ext cx="13747672" cy="4840644"/>
        </a:xfrm>
        <a:prstGeom prst="rect">
          <a:avLst/>
        </a:prstGeom>
      </xdr:spPr>
    </xdr:pic>
    <xdr:clientData/>
  </xdr:twoCellAnchor>
  <xdr:oneCellAnchor>
    <xdr:from>
      <xdr:col>0</xdr:col>
      <xdr:colOff>437029</xdr:colOff>
      <xdr:row>134</xdr:row>
      <xdr:rowOff>11207</xdr:rowOff>
    </xdr:from>
    <xdr:ext cx="13664044" cy="3361764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05544D7-03E4-4FB0-94AA-C2D6A63479F3}"/>
            </a:ext>
          </a:extLst>
        </xdr:cNvPr>
        <xdr:cNvSpPr txBox="1"/>
      </xdr:nvSpPr>
      <xdr:spPr>
        <a:xfrm>
          <a:off x="437029" y="25538207"/>
          <a:ext cx="13664044" cy="33617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800" b="1"/>
            <a:t>Proposta 2:</a:t>
          </a:r>
          <a:r>
            <a:rPr lang="pt-BR" sz="1800" b="1" baseline="0"/>
            <a:t> Ajuste no preço do litro considerando o cenário econômico de cada país</a:t>
          </a:r>
          <a:endParaRPr lang="pt-BR" sz="1800" b="1"/>
        </a:p>
        <a:p>
          <a:r>
            <a:rPr lang="pt-BR" sz="1800"/>
            <a:t>A segunda proposta considera o salário</a:t>
          </a:r>
          <a:r>
            <a:rPr lang="pt-BR" sz="1800" baseline="0"/>
            <a:t> médio em dólar</a:t>
          </a:r>
          <a:r>
            <a:rPr lang="pt-BR" sz="1800"/>
            <a:t> de cada país da base,</a:t>
          </a:r>
          <a:r>
            <a:rPr lang="pt-BR" sz="1800" baseline="0"/>
            <a:t> reconhecendo os cenários econômicos da seguinte maneira:</a:t>
          </a:r>
        </a:p>
        <a:p>
          <a:r>
            <a:rPr lang="pt-BR" sz="1800" baseline="0"/>
            <a:t>1. Divisão dos registros de salários em quartis, separando os valores em quatro grupo</a:t>
          </a:r>
        </a:p>
        <a:p>
          <a:r>
            <a:rPr lang="pt-BR" sz="1800" baseline="0"/>
            <a:t>2. Aplicação de preços crescentes por quartil de salário:</a:t>
          </a:r>
        </a:p>
        <a:p>
          <a:r>
            <a:rPr lang="pt-BR" sz="1800" baseline="0"/>
            <a:t>	a. Q1: 4,5 dólares por litro</a:t>
          </a:r>
        </a:p>
        <a:p>
          <a:r>
            <a:rPr lang="pt-BR" sz="1800" baseline="0"/>
            <a:t>	b. Q2: 6 dólares por litro</a:t>
          </a:r>
        </a:p>
        <a:p>
          <a:r>
            <a:rPr lang="pt-BR" sz="1800" baseline="0"/>
            <a:t>	c. Q3: 7,5 dólares por litro</a:t>
          </a:r>
        </a:p>
        <a:p>
          <a:r>
            <a:rPr lang="pt-BR" sz="1800" baseline="0"/>
            <a:t>	d. Q4: 9 dólares por litro</a:t>
          </a:r>
        </a:p>
        <a:p>
          <a:endParaRPr lang="pt-BR" sz="1200" baseline="0"/>
        </a:p>
        <a:p>
          <a:r>
            <a:rPr lang="pt-BR" sz="2000" b="1" baseline="0"/>
            <a:t>Simulação do impacto da implantação do preço sugerido baseado em faixas de salário nos anos passados:</a:t>
          </a:r>
        </a:p>
        <a:p>
          <a:r>
            <a:rPr lang="pt-BR" sz="1600" b="0" baseline="0"/>
            <a:t>A simulação indica um faturamento global médio 6,3x maior ao que foi realizado nos anos passados. Assim como na proposta 1, o lucro é proporcional ao volume exportado</a:t>
          </a:r>
        </a:p>
      </xdr:txBody>
    </xdr:sp>
    <xdr:clientData/>
  </xdr:oneCellAnchor>
  <xdr:twoCellAnchor editAs="oneCell">
    <xdr:from>
      <xdr:col>0</xdr:col>
      <xdr:colOff>369796</xdr:colOff>
      <xdr:row>151</xdr:row>
      <xdr:rowOff>145678</xdr:rowOff>
    </xdr:from>
    <xdr:to>
      <xdr:col>23</xdr:col>
      <xdr:colOff>110490</xdr:colOff>
      <xdr:row>176</xdr:row>
      <xdr:rowOff>72735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F433A9A-0D57-4632-947D-6127F2A09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9796" y="28911178"/>
          <a:ext cx="13658400" cy="4689557"/>
        </a:xfrm>
        <a:prstGeom prst="rect">
          <a:avLst/>
        </a:prstGeom>
      </xdr:spPr>
    </xdr:pic>
    <xdr:clientData/>
  </xdr:twoCellAnchor>
  <xdr:twoCellAnchor>
    <xdr:from>
      <xdr:col>0</xdr:col>
      <xdr:colOff>381001</xdr:colOff>
      <xdr:row>183</xdr:row>
      <xdr:rowOff>179291</xdr:rowOff>
    </xdr:from>
    <xdr:to>
      <xdr:col>23</xdr:col>
      <xdr:colOff>145677</xdr:colOff>
      <xdr:row>208</xdr:row>
      <xdr:rowOff>100850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8D420A7-9148-4A15-8F71-F5FD73A56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347383</xdr:colOff>
      <xdr:row>177</xdr:row>
      <xdr:rowOff>22410</xdr:rowOff>
    </xdr:from>
    <xdr:ext cx="13664044" cy="125954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C615636-6F94-4297-820B-4F7C091BDDA0}"/>
            </a:ext>
          </a:extLst>
        </xdr:cNvPr>
        <xdr:cNvSpPr txBox="1"/>
      </xdr:nvSpPr>
      <xdr:spPr>
        <a:xfrm>
          <a:off x="347383" y="33740910"/>
          <a:ext cx="13664044" cy="1259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000" b="1" baseline="0"/>
            <a:t>Simulação do impacto da implantação do preço sugerido baseado em faixas de salário por país, sumarizando os valores de litros e dólares:</a:t>
          </a:r>
        </a:p>
        <a:p>
          <a:r>
            <a:rPr lang="pt-BR" sz="1600" b="0" baseline="0"/>
            <a:t>Evidentemente o faturamento é alavancado em países com maiores salários. Nesse cenário a Rússia passaria a ser o país mais lucrativo, com um faturamento 2x maior que o segundo país. Destaca-se também o papel de países de primeiro mundo na alavancagem dos lucros da vinícula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16</xdr:row>
      <xdr:rowOff>33337</xdr:rowOff>
    </xdr:from>
    <xdr:to>
      <xdr:col>38</xdr:col>
      <xdr:colOff>9525</xdr:colOff>
      <xdr:row>50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4E6A9D-C00E-49B8-BB8C-E996793D1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104775</xdr:colOff>
      <xdr:row>18</xdr:row>
      <xdr:rowOff>161924</xdr:rowOff>
    </xdr:from>
    <xdr:to>
      <xdr:col>37</xdr:col>
      <xdr:colOff>439841</xdr:colOff>
      <xdr:row>23</xdr:row>
      <xdr:rowOff>152399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3D2306A-DA18-43B7-BFEB-ACE8520EBD11}"/>
            </a:ext>
          </a:extLst>
        </xdr:cNvPr>
        <xdr:cNvSpPr txBox="1"/>
      </xdr:nvSpPr>
      <xdr:spPr>
        <a:xfrm>
          <a:off x="13649325" y="3590924"/>
          <a:ext cx="10193441" cy="942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-  Curva da volume de exportação ao longo dos 15 anos analisados</a:t>
          </a:r>
          <a:endParaRPr lang="pt-BR" sz="1600" baseline="0"/>
        </a:p>
        <a:p>
          <a:r>
            <a:rPr lang="pt-BR" sz="1600" baseline="0"/>
            <a:t>- Os volumes de </a:t>
          </a:r>
          <a:r>
            <a:rPr lang="pt-BR" sz="1600" baseline="0">
              <a:solidFill>
                <a:srgbClr val="FFA7C4"/>
              </a:solidFill>
            </a:rPr>
            <a:t>Litros</a:t>
          </a:r>
          <a:r>
            <a:rPr lang="pt-BR" sz="1600" baseline="0"/>
            <a:t> e </a:t>
          </a:r>
          <a:r>
            <a:rPr lang="pt-BR" sz="1600" baseline="0">
              <a:solidFill>
                <a:schemeClr val="accent6">
                  <a:lumMod val="60000"/>
                  <a:lumOff val="40000"/>
                </a:schemeClr>
              </a:solidFill>
            </a:rPr>
            <a:t>USD</a:t>
          </a:r>
          <a:r>
            <a:rPr lang="pt-BR" sz="1600" baseline="0"/>
            <a:t> estão em milhões</a:t>
          </a:r>
        </a:p>
        <a:p>
          <a:r>
            <a:rPr lang="pt-BR" sz="1600" baseline="0"/>
            <a:t>- O gráfico de linhas em cinza mostra o preço do litro ao longo dos anos</a:t>
          </a:r>
          <a:endParaRPr lang="pt-BR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19048</xdr:colOff>
      <xdr:row>5</xdr:row>
      <xdr:rowOff>76199</xdr:rowOff>
    </xdr:from>
    <xdr:to>
      <xdr:col>32</xdr:col>
      <xdr:colOff>193048</xdr:colOff>
      <xdr:row>34</xdr:row>
      <xdr:rowOff>42636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88E8FD5C-7BF2-42CE-8CD4-2769B3AA419B}"/>
            </a:ext>
          </a:extLst>
        </xdr:cNvPr>
        <xdr:cNvGrpSpPr/>
      </xdr:nvGrpSpPr>
      <xdr:grpSpPr>
        <a:xfrm>
          <a:off x="6200773" y="1028699"/>
          <a:ext cx="16023600" cy="5490937"/>
          <a:chOff x="6448423" y="2457449"/>
          <a:chExt cx="16023600" cy="5490937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A89B4CAA-305E-489B-A162-F7927B9D0118}"/>
              </a:ext>
            </a:extLst>
          </xdr:cNvPr>
          <xdr:cNvGraphicFramePr/>
        </xdr:nvGraphicFramePr>
        <xdr:xfrm>
          <a:off x="6448423" y="2457449"/>
          <a:ext cx="16023600" cy="5490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FEA13B3A-C054-4569-94F9-391F98A94B6C}"/>
              </a:ext>
            </a:extLst>
          </xdr:cNvPr>
          <xdr:cNvSpPr txBox="1"/>
        </xdr:nvSpPr>
        <xdr:spPr>
          <a:xfrm>
            <a:off x="6705600" y="2600325"/>
            <a:ext cx="13972960" cy="1038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/>
              <a:t>-  Curva da volume de exportação ao longo dos 15 anos analisados</a:t>
            </a:r>
            <a:endParaRPr lang="pt-BR" sz="2000" baseline="0"/>
          </a:p>
          <a:p>
            <a:r>
              <a:rPr lang="pt-BR" sz="2000" baseline="0"/>
              <a:t>- Os volumes de </a:t>
            </a:r>
            <a:r>
              <a:rPr lang="pt-BR" sz="2000" baseline="0">
                <a:solidFill>
                  <a:srgbClr val="FFA7C4"/>
                </a:solidFill>
              </a:rPr>
              <a:t>Litros</a:t>
            </a:r>
            <a:r>
              <a:rPr lang="pt-BR" sz="2000" baseline="0"/>
              <a:t> e </a:t>
            </a:r>
            <a:r>
              <a:rPr lang="pt-BR" sz="20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USD</a:t>
            </a:r>
            <a:r>
              <a:rPr lang="pt-BR" sz="2000" baseline="0"/>
              <a:t> estão em milhões</a:t>
            </a:r>
          </a:p>
          <a:p>
            <a:r>
              <a:rPr lang="pt-BR" sz="2000" baseline="0"/>
              <a:t>- O gráfico de linhas em cinza mostra o preço do litro ao longo dos anos</a:t>
            </a:r>
            <a:endParaRPr lang="pt-BR" sz="20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152400</xdr:rowOff>
    </xdr:from>
    <xdr:to>
      <xdr:col>23</xdr:col>
      <xdr:colOff>251732</xdr:colOff>
      <xdr:row>51</xdr:row>
      <xdr:rowOff>161925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8A0C789-FB04-4C8B-9E7A-3F793245FA81}"/>
            </a:ext>
          </a:extLst>
        </xdr:cNvPr>
        <xdr:cNvGrpSpPr/>
      </xdr:nvGrpSpPr>
      <xdr:grpSpPr>
        <a:xfrm>
          <a:off x="0" y="3962400"/>
          <a:ext cx="16025132" cy="5915025"/>
          <a:chOff x="6829425" y="7705725"/>
          <a:chExt cx="15954375" cy="487680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7D3300CD-A038-4899-A17E-520AE21DE9C7}"/>
              </a:ext>
            </a:extLst>
          </xdr:cNvPr>
          <xdr:cNvGraphicFramePr>
            <a:graphicFrameLocks/>
          </xdr:cNvGraphicFramePr>
        </xdr:nvGraphicFramePr>
        <xdr:xfrm>
          <a:off x="6829425" y="7705725"/>
          <a:ext cx="15954375" cy="4876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9E355470-C93C-44AD-84BB-CB17929474C1}"/>
              </a:ext>
            </a:extLst>
          </xdr:cNvPr>
          <xdr:cNvSpPr txBox="1"/>
        </xdr:nvSpPr>
        <xdr:spPr>
          <a:xfrm>
            <a:off x="7109570" y="8210550"/>
            <a:ext cx="13911264" cy="69308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/>
              <a:t>-  Curva da volume de exportação ao longo dos 15 anos analisados</a:t>
            </a:r>
            <a:endParaRPr lang="pt-BR" sz="1400" baseline="0"/>
          </a:p>
          <a:p>
            <a:r>
              <a:rPr lang="pt-BR" sz="1400" baseline="0"/>
              <a:t>- Os volumes de </a:t>
            </a:r>
            <a:r>
              <a:rPr lang="pt-BR" sz="1400" baseline="0">
                <a:solidFill>
                  <a:srgbClr val="FFA7C4"/>
                </a:solidFill>
              </a:rPr>
              <a:t>Litros</a:t>
            </a:r>
            <a:r>
              <a:rPr lang="pt-BR" sz="1400" baseline="0"/>
              <a:t> e </a:t>
            </a:r>
            <a:r>
              <a:rPr lang="pt-BR" sz="14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USD</a:t>
            </a:r>
            <a:r>
              <a:rPr lang="pt-BR" sz="1400" baseline="0"/>
              <a:t> estão em milhões</a:t>
            </a:r>
          </a:p>
          <a:p>
            <a:r>
              <a:rPr lang="pt-BR" sz="1400" baseline="0"/>
              <a:t>- O gráfico de linhas em cinza mostra o preço do litro ao longo dos anos</a:t>
            </a:r>
            <a:endParaRPr lang="pt-BR" sz="14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15</xdr:row>
      <xdr:rowOff>95250</xdr:rowOff>
    </xdr:from>
    <xdr:to>
      <xdr:col>10</xdr:col>
      <xdr:colOff>133350</xdr:colOff>
      <xdr:row>45</xdr:row>
      <xdr:rowOff>147638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8E7414-0901-4199-AD61-338E0A95D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Martins" refreshedDate="45418.909670370369" createdVersion="7" refreshedVersion="7" minRefreshableVersion="3" recordCount="543" xr:uid="{E5D67388-F6D0-493A-A2C8-47AF4A9A1007}">
  <cacheSource type="worksheet">
    <worksheetSource name="Tabela4"/>
  </cacheSource>
  <cacheFields count="21">
    <cacheField name="origem" numFmtId="0">
      <sharedItems/>
    </cacheField>
    <cacheField name="destino" numFmtId="0">
      <sharedItems count="82">
        <s v="Angola"/>
        <s v="Austrália"/>
        <s v="Bélgica"/>
        <s v="Bolívia"/>
        <s v="Canadá"/>
        <s v="China"/>
        <s v="Cingapura"/>
        <s v="Costa Rica"/>
        <s v="Dinamarca"/>
        <s v="Espanha"/>
        <s v="Estados Unidos"/>
        <s v="Estônia"/>
        <s v="França"/>
        <s v="Gana"/>
        <s v="Haiti"/>
        <s v="Honduras"/>
        <s v="Japão"/>
        <s v="Luxemburgo"/>
        <s v="Nigéria"/>
        <s v="Panamá"/>
        <s v="Paraguai"/>
        <s v="Polônia"/>
        <s v="Portugal"/>
        <s v="Reino Unido"/>
        <s v="Rússia"/>
        <s v="Suécia"/>
        <s v="Suíça"/>
        <s v="Suriname"/>
        <s v="Argentina"/>
        <s v="Chile"/>
        <s v="El Salvador"/>
        <s v="Guatemala"/>
        <s v="Itália"/>
        <s v="Vietnã"/>
        <s v="Bahamas"/>
        <s v="Guiana"/>
        <s v="Hungria"/>
        <s v="Irlanda"/>
        <s v="Uruguai"/>
        <s v="Congo"/>
        <s v="Cuba"/>
        <s v="Finlândia"/>
        <s v="México"/>
        <s v="Noruega"/>
        <s v="Nova Zelândia"/>
        <s v="Quênia"/>
        <s v="Venezuela"/>
        <s v="Colômbia"/>
        <s v="Áustria"/>
        <s v="Bulgária"/>
        <s v="Camarões"/>
        <s v="Catar"/>
        <s v="Letônia"/>
        <s v="Antígua e Barbuda"/>
        <s v="Chipre"/>
        <s v="Filipinas"/>
        <s v="Grécia"/>
        <s v="Libéria"/>
        <s v="Malásia"/>
        <s v="Malta"/>
        <s v="Peru"/>
        <s v="Tailândia"/>
        <s v="África do Sul"/>
        <s v="Barbados"/>
        <s v="Equador"/>
        <s v="Montenegro"/>
        <s v="Serra Leoa"/>
        <s v="Bangladesh"/>
        <s v="Comores"/>
        <s v="Croácia"/>
        <s v="Indonésia"/>
        <s v="Irã"/>
        <s v="Jordânia"/>
        <s v="Tuvalu"/>
        <s v="Vanuatu"/>
        <s v="Afeganistão"/>
        <s v="Brasil"/>
        <s v="Mauritânia"/>
        <s v="São Vicente e Granadinas"/>
        <s v="Granada"/>
        <s v="Moçambique"/>
        <s v="Omã"/>
      </sharedItems>
    </cacheField>
    <cacheField name="ano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2"/>
        <n v="2020"/>
        <n v="2021"/>
      </sharedItems>
    </cacheField>
    <cacheField name="litros" numFmtId="0">
      <sharedItems containsSemiMixedTypes="0" containsString="0" containsNumber="1" containsInteger="1" minValue="1" maxValue="21912914" count="483">
        <n v="25721"/>
        <n v="54786"/>
        <n v="33557"/>
        <n v="13889"/>
        <n v="2833"/>
        <n v="1573"/>
        <n v="12182"/>
        <n v="1908"/>
        <n v="7359"/>
        <n v="10170"/>
        <n v="477"/>
        <n v="345"/>
        <n v="4068"/>
        <n v="218726"/>
        <n v="1014"/>
        <n v="1823"/>
        <n v="3632"/>
        <n v="9345"/>
        <n v="16707"/>
        <n v="6308"/>
        <n v="7437"/>
        <n v="1954"/>
        <n v="1350"/>
        <n v="2055"/>
        <n v="1161"/>
        <n v="1013"/>
        <n v="705"/>
        <n v="1424"/>
        <n v="3523"/>
        <n v="125962"/>
        <n v="42532"/>
        <n v="11802"/>
        <n v="16132"/>
        <n v="22461"/>
        <n v="151320"/>
        <n v="4473"/>
        <n v="7200"/>
        <n v="2790"/>
        <n v="7497"/>
        <n v="2498"/>
        <n v="3166"/>
        <n v="483"/>
        <n v="828"/>
        <n v="3979"/>
        <n v="40463"/>
        <n v="54"/>
        <n v="12775"/>
        <n v="11868"/>
        <n v="19147"/>
        <n v="12534"/>
        <n v="10674"/>
        <n v="13586"/>
        <n v="9495"/>
        <n v="21566"/>
        <n v="9900"/>
        <n v="5850"/>
        <n v="32530"/>
        <n v="20949"/>
        <n v="15664"/>
        <n v="28906"/>
        <n v="14304"/>
        <n v="25329"/>
        <n v="35082"/>
        <n v="24547"/>
        <n v="13711"/>
        <n v="6075"/>
        <n v="5308"/>
        <n v="1589"/>
        <n v="1672"/>
        <n v="1172"/>
        <n v="1183"/>
        <n v="8689"/>
        <n v="1553416"/>
        <n v="795"/>
        <n v="54156"/>
        <n v="87905"/>
        <n v="40929"/>
        <n v="64040"/>
        <n v="47609"/>
        <n v="134106"/>
        <n v="67594"/>
        <n v="30835"/>
        <n v="129852"/>
        <n v="122253"/>
        <n v="61884"/>
        <n v="105395"/>
        <n v="1233"/>
        <n v="2419"/>
        <n v="1533"/>
        <n v="911"/>
        <n v="1212"/>
        <n v="766"/>
        <n v="541"/>
        <n v="1116"/>
        <n v="5445"/>
        <n v="3298"/>
        <n v="5044"/>
        <n v="4049"/>
        <n v="55"/>
        <n v="518"/>
        <n v="1980"/>
        <n v="7034"/>
        <n v="32797"/>
        <n v="4716"/>
        <n v="17892"/>
        <n v="3240"/>
        <n v="7080"/>
        <n v="1278"/>
        <n v="581"/>
        <n v="240"/>
        <n v="659"/>
        <n v="87"/>
        <n v="2"/>
        <n v="2942"/>
        <n v="2181"/>
        <n v="5206"/>
        <n v="1972980"/>
        <n v="6123"/>
        <n v="3540"/>
        <n v="28"/>
        <n v="443895"/>
        <n v="372319"/>
        <n v="228968"/>
        <n v="306787"/>
        <n v="146585"/>
        <n v="245368"/>
        <n v="222267"/>
        <n v="195896"/>
        <n v="258072"/>
        <n v="132688"/>
        <n v="169109"/>
        <n v="209765"/>
        <n v="300178"/>
        <n v="111085"/>
        <n v="220373"/>
        <n v="4114"/>
        <n v="5438"/>
        <n v="15848"/>
        <n v="450"/>
        <n v="3321"/>
        <n v="900"/>
        <n v="11078"/>
        <n v="3614"/>
        <n v="195604"/>
        <n v="6885"/>
        <n v="33755"/>
        <n v="1596"/>
        <n v="6037"/>
        <n v="4253"/>
        <n v="11077"/>
        <n v="18286"/>
        <n v="12622"/>
        <n v="7052"/>
        <n v="5694"/>
        <n v="18168"/>
        <n v="9000"/>
        <n v="7673"/>
        <n v="18810"/>
        <n v="12578"/>
        <n v="35949"/>
        <n v="20"/>
        <n v="4500"/>
        <n v="2700"/>
        <n v="79500"/>
        <n v="81873"/>
        <n v="399128"/>
        <n v="670379"/>
        <n v="553503"/>
        <n v="162"/>
        <n v="14"/>
        <n v="232293"/>
        <n v="217974"/>
        <n v="112178"/>
        <n v="100835"/>
        <n v="29281"/>
        <n v="91988"/>
        <n v="106426"/>
        <n v="31597"/>
        <n v="34341"/>
        <n v="33909"/>
        <n v="36992"/>
        <n v="40621"/>
        <n v="36442"/>
        <n v="39491"/>
        <n v="37324"/>
        <n v="13606"/>
        <n v="7845"/>
        <n v="7344"/>
        <n v="9547"/>
        <n v="2444"/>
        <n v="5135"/>
        <n v="8281"/>
        <n v="2295"/>
        <n v="2759"/>
        <n v="2719"/>
        <n v="1778"/>
        <n v="1666"/>
        <n v="1086"/>
        <n v="36"/>
        <n v="7560"/>
        <n v="41"/>
        <n v="6449"/>
        <n v="5175"/>
        <n v="28437"/>
        <n v="12094"/>
        <n v="68247"/>
        <n v="32234"/>
        <n v="24"/>
        <n v="39"/>
        <n v="7918"/>
        <n v="10821"/>
        <n v="29520"/>
        <n v="11490"/>
        <n v="2191901"/>
        <n v="486927"/>
        <n v="510989"/>
        <n v="240168"/>
        <n v="354824"/>
        <n v="481564"/>
        <n v="521847"/>
        <n v="495428"/>
        <n v="985739"/>
        <n v="2393468"/>
        <n v="3234168"/>
        <n v="2419537"/>
        <n v="3299013"/>
        <n v="6522527"/>
        <n v="5076670"/>
        <n v="20290"/>
        <n v="6982"/>
        <n v="20464"/>
        <n v="11732"/>
        <n v="21663"/>
        <n v="19249"/>
        <n v="30181"/>
        <n v="11654"/>
        <n v="11457"/>
        <n v="720"/>
        <n v="5"/>
        <n v="74"/>
        <n v="4"/>
        <n v="49090"/>
        <n v="141000"/>
        <n v="4577"/>
        <n v="95"/>
        <n v="47172"/>
        <n v="23810"/>
        <n v="71544"/>
        <n v="47736"/>
        <n v="18328"/>
        <n v="7958"/>
        <n v="6358"/>
        <n v="1918"/>
        <n v="100097"/>
        <n v="30092"/>
        <n v="123624"/>
        <n v="122629"/>
        <n v="82937"/>
        <n v="59161"/>
        <n v="305807"/>
        <n v="68382"/>
        <n v="117044"/>
        <n v="60711"/>
        <n v="67708"/>
        <n v="34295"/>
        <n v="22913"/>
        <n v="25316"/>
        <n v="18835"/>
        <n v="6207658"/>
        <n v="21912914"/>
        <n v="4528176"/>
        <n v="5893291"/>
        <n v="190656"/>
        <n v="47664"/>
        <n v="1463"/>
        <n v="181931"/>
        <n v="66046"/>
        <n v="26984"/>
        <n v="28334"/>
        <n v="1641"/>
        <n v="2705"/>
        <n v="3195"/>
        <n v="10404"/>
        <n v="1412"/>
        <n v="291"/>
        <n v="15445"/>
        <n v="8062"/>
        <n v="6"/>
        <n v="23"/>
        <n v="54384"/>
        <n v="27653"/>
        <n v="2025"/>
        <n v="4014"/>
        <n v="2997"/>
        <n v="27933"/>
        <n v="15872"/>
        <n v="4230"/>
        <n v="6525"/>
        <n v="2223"/>
        <n v="2827"/>
        <n v="627"/>
        <n v="1584"/>
        <n v="3830"/>
        <n v="1836"/>
        <n v="3774"/>
        <n v="396"/>
        <n v="1800"/>
        <n v="453"/>
        <n v="3690"/>
        <n v="3206"/>
        <n v="4185"/>
        <n v="1225"/>
        <n v="13253"/>
        <n v="20385"/>
        <n v="15711"/>
        <n v="1015"/>
        <n v="480"/>
        <n v="1475"/>
        <n v="8550"/>
        <n v="11049"/>
        <n v="11"/>
        <n v="26"/>
        <n v="2094"/>
        <n v="1597"/>
        <n v="17347"/>
        <n v="1283"/>
        <n v="1817"/>
        <n v="1458"/>
        <n v="11999"/>
        <n v="792"/>
        <n v="1710"/>
        <n v="604"/>
        <n v="585"/>
        <n v="468"/>
        <n v="3661"/>
        <n v="587"/>
        <n v="91"/>
        <n v="696"/>
        <n v="1129"/>
        <n v="743"/>
        <n v="8820"/>
        <n v="86"/>
        <n v="130"/>
        <n v="3175"/>
        <n v="4529"/>
        <n v="1374"/>
        <n v="141"/>
        <n v="791"/>
        <n v="1083"/>
        <n v="1215"/>
        <n v="783"/>
        <n v="424"/>
        <n v="990"/>
        <n v="2372"/>
        <n v="2064"/>
        <n v="540"/>
        <n v="3969"/>
        <n v="5376"/>
        <n v="29"/>
        <n v="914"/>
        <n v="1238"/>
        <n v="1135"/>
        <n v="1526"/>
        <n v="7711"/>
        <n v="6180"/>
        <n v="136774"/>
        <n v="637117"/>
        <n v="360"/>
        <n v="2880"/>
        <n v="38875"/>
        <n v="97965"/>
        <n v="63741"/>
        <n v="62791"/>
        <n v="4776"/>
        <n v="16"/>
        <n v="12404"/>
        <n v="17100"/>
        <n v="36682"/>
        <n v="12960"/>
        <n v="7617"/>
        <n v="1521"/>
        <n v="664"/>
        <n v="2748"/>
        <n v="9"/>
        <n v="10268"/>
        <n v="5104"/>
        <n v="2375"/>
        <n v="7179"/>
        <n v="1058"/>
        <n v="1295"/>
        <n v="628"/>
        <n v="1859"/>
        <n v="1878"/>
        <n v="2711"/>
        <n v="2587"/>
        <n v="2364"/>
        <n v="1004"/>
        <n v="2800"/>
        <n v="809"/>
        <n v="504"/>
        <n v="1678"/>
        <n v="969"/>
        <n v="500"/>
        <n v="657"/>
        <n v="63"/>
        <n v="94"/>
        <n v="6771"/>
        <n v="1440"/>
        <n v="1029"/>
        <n v="680"/>
        <n v="71"/>
        <n v="4086"/>
        <n v="26415"/>
        <n v="23220"/>
        <n v="8"/>
        <n v="6944"/>
        <n v="897"/>
        <n v="15660"/>
        <n v="12160"/>
        <n v="8217"/>
        <n v="675"/>
        <n v="117"/>
        <n v="1749"/>
        <n v="13338"/>
        <n v="1"/>
        <n v="387"/>
        <n v="37"/>
        <n v="219"/>
        <n v="624"/>
        <n v="805"/>
        <n v="419"/>
        <n v="279"/>
        <n v="672"/>
        <n v="2478"/>
        <n v="1855"/>
        <n v="9608"/>
        <n v="736"/>
        <n v="719"/>
        <n v="2784"/>
        <n v="375"/>
        <n v="232"/>
        <n v="561"/>
        <n v="6859"/>
        <n v="908"/>
        <n v="920"/>
        <n v="658"/>
        <n v="4441"/>
        <n v="5155"/>
        <n v="7554"/>
        <n v="9145"/>
        <n v="15"/>
        <n v="48"/>
        <n v="503"/>
        <n v="3490"/>
        <n v="3441"/>
        <n v="3127"/>
        <n v="5193"/>
        <n v="9755"/>
        <n v="9720"/>
        <n v="128"/>
        <n v="534"/>
        <n v="1334"/>
        <n v="432"/>
        <n v="143"/>
        <n v="216"/>
        <n v="220"/>
        <n v="3780"/>
        <n v="135"/>
        <n v="18"/>
        <n v="9240"/>
        <n v="8101"/>
        <n v="3"/>
        <n v="7"/>
        <n v="21"/>
        <n v="34"/>
        <n v="116"/>
        <n v="47"/>
        <n v="12"/>
        <n v="31"/>
        <n v="2504"/>
        <n v="5610"/>
        <n v="383"/>
        <n v="194"/>
      </sharedItems>
    </cacheField>
    <cacheField name="usd" numFmtId="0">
      <sharedItems containsSemiMixedTypes="0" containsString="0" containsNumber="1" containsInteger="1" minValue="2" maxValue="14795694"/>
    </cacheField>
    <cacheField name="populacao" numFmtId="0">
      <sharedItems containsSemiMixedTypes="0" containsString="0" containsNumber="1" containsInteger="1" minValue="11069" maxValue="1425893465"/>
    </cacheField>
    <cacheField name="pib_usd" numFmtId="0">
      <sharedItems containsSemiMixedTypes="0" containsString="0" containsNumber="1" containsInteger="1" minValue="472714630" maxValue="214277000000000"/>
    </cacheField>
    <cacheField name="salario_minimo_usd_hr" numFmtId="0">
      <sharedItems containsSemiMixedTypes="0" containsString="0" containsNumber="1" minValue="0" maxValue="13.59"/>
    </cacheField>
    <cacheField name="idade_media" numFmtId="0">
      <sharedItems containsSemiMixedTypes="0" containsString="0" containsNumber="1" containsInteger="1" minValue="0" maxValue="48"/>
    </cacheField>
    <cacheField name="pop_urbana" numFmtId="0">
      <sharedItems containsSemiMixedTypes="0" containsString="0" containsNumber="1" minValue="0" maxValue="9.8000000000000007"/>
    </cacheField>
    <cacheField name="salario_minimo_usd_mes" numFmtId="0">
      <sharedItems containsSemiMixedTypes="0" containsString="0" containsNumber="1" minValue="0" maxValue="5940000000000001"/>
    </cacheField>
    <cacheField name="salario_minimo_usd_hr2" numFmtId="0">
      <sharedItems containsSemiMixedTypes="0" containsString="0" containsNumber="1" minValue="0" maxValue="13.59"/>
    </cacheField>
    <cacheField name="idade_media3" numFmtId="0">
      <sharedItems containsSemiMixedTypes="0" containsString="0" containsNumber="1" containsInteger="1" minValue="0" maxValue="48"/>
    </cacheField>
    <cacheField name="pop_urbana4" numFmtId="0">
      <sharedItems containsSemiMixedTypes="0" containsString="0" containsNumber="1" minValue="0" maxValue="0.98"/>
    </cacheField>
    <cacheField name="preco_litro_usd" numFmtId="0">
      <sharedItems containsSemiMixedTypes="0" containsString="0" containsNumber="1" minValue="0.22222222222222221" maxValue="58"/>
    </cacheField>
    <cacheField name="pib_capita_usd" numFmtId="0">
      <sharedItems containsSemiMixedTypes="0" containsString="0" containsNumber="1" minValue="4529.6870660954155" maxValue="1455174.4985111586"/>
    </cacheField>
    <cacheField name="litros_habitante" numFmtId="0">
      <sharedItems containsSemiMixedTypes="0" containsString="0" containsNumber="1" minValue="1.1809425327914232E-8" maxValue="0.97295980980336672"/>
    </cacheField>
    <cacheField name="Quartil salario_mes" numFmtId="0">
      <sharedItems containsSemiMixedTypes="0" containsString="0" containsNumber="1" containsInteger="1" minValue="1" maxValue="4"/>
    </cacheField>
    <cacheField name="Preço ajustado salario" numFmtId="0">
      <sharedItems containsSemiMixedTypes="0" containsString="0" containsNumber="1" minValue="4.5" maxValue="9"/>
    </cacheField>
    <cacheField name="Faturamento ajustado" numFmtId="0">
      <sharedItems containsSemiMixedTypes="0" containsString="0" containsNumber="1" minValue="4.5" maxValue="197216226" count="501">
        <n v="115744.5"/>
        <n v="246537"/>
        <n v="151006.5"/>
        <n v="62500.5"/>
        <n v="12748.5"/>
        <n v="7078.5"/>
        <n v="54819"/>
        <n v="8586"/>
        <n v="33115.5"/>
        <n v="45765"/>
        <n v="2146.5"/>
        <n v="1552.5"/>
        <n v="18306"/>
        <n v="1968534"/>
        <n v="9126"/>
        <n v="16407"/>
        <n v="32688"/>
        <n v="84105"/>
        <n v="150363"/>
        <n v="56772"/>
        <n v="66933"/>
        <n v="17586"/>
        <n v="12150"/>
        <n v="18495"/>
        <n v="10449"/>
        <n v="9117"/>
        <n v="6345"/>
        <n v="12816"/>
        <n v="31707"/>
        <n v="1133658"/>
        <n v="382788"/>
        <n v="106218"/>
        <n v="145188"/>
        <n v="202149"/>
        <n v="1361880"/>
        <n v="40257"/>
        <n v="64800"/>
        <n v="25110"/>
        <n v="67473"/>
        <n v="22482"/>
        <n v="28494"/>
        <n v="4347"/>
        <n v="7452"/>
        <n v="35811"/>
        <n v="364167"/>
        <n v="486"/>
        <n v="114975"/>
        <n v="106812"/>
        <n v="172323"/>
        <n v="112806"/>
        <n v="96066"/>
        <n v="122274"/>
        <n v="85455"/>
        <n v="194094"/>
        <n v="89100"/>
        <n v="52650"/>
        <n v="292770"/>
        <n v="188541"/>
        <n v="140976"/>
        <n v="260154"/>
        <n v="128736"/>
        <n v="227961"/>
        <n v="315738"/>
        <n v="220923"/>
        <n v="123399"/>
        <n v="54675"/>
        <n v="47772"/>
        <n v="14301"/>
        <n v="15048"/>
        <n v="10548"/>
        <n v="10647"/>
        <n v="52134"/>
        <n v="9320496"/>
        <n v="4770"/>
        <n v="324936"/>
        <n v="527430"/>
        <n v="245574"/>
        <n v="384240"/>
        <n v="285654"/>
        <n v="804636"/>
        <n v="405564"/>
        <n v="185010"/>
        <n v="779112"/>
        <n v="733518"/>
        <n v="371304"/>
        <n v="632370"/>
        <n v="5548.5"/>
        <n v="10885.5"/>
        <n v="6898.5"/>
        <n v="4099.5"/>
        <n v="5454"/>
        <n v="3447"/>
        <n v="2434.5"/>
        <n v="5022"/>
        <n v="24502.5"/>
        <n v="14841"/>
        <n v="22698"/>
        <n v="18220.5"/>
        <n v="412.5"/>
        <n v="2331"/>
        <n v="8910"/>
        <n v="31653"/>
        <n v="147586.5"/>
        <n v="21222"/>
        <n v="80514"/>
        <n v="14580"/>
        <n v="31860"/>
        <n v="5751"/>
        <n v="2614.5"/>
        <n v="1080"/>
        <n v="2965.5"/>
        <n v="391.5"/>
        <n v="9"/>
        <n v="26478"/>
        <n v="19629"/>
        <n v="46854"/>
        <n v="17756820"/>
        <n v="55107"/>
        <n v="252"/>
        <n v="3995055"/>
        <n v="3350871"/>
        <n v="2060712"/>
        <n v="2761083"/>
        <n v="1319265"/>
        <n v="2208312"/>
        <n v="2000403"/>
        <n v="1763064"/>
        <n v="2322648"/>
        <n v="1194192"/>
        <n v="1521981"/>
        <n v="1887885"/>
        <n v="2701602"/>
        <n v="999765"/>
        <n v="1983357"/>
        <n v="37026"/>
        <n v="48942"/>
        <n v="142632"/>
        <n v="4050"/>
        <n v="29889"/>
        <n v="8100"/>
        <n v="99702"/>
        <n v="32526"/>
        <n v="1760436"/>
        <n v="61965"/>
        <n v="303795"/>
        <n v="14364"/>
        <n v="54333"/>
        <n v="38277"/>
        <n v="99693"/>
        <n v="164574"/>
        <n v="113598"/>
        <n v="63468"/>
        <n v="51246"/>
        <n v="163512"/>
        <n v="81000"/>
        <n v="69057"/>
        <n v="169290"/>
        <n v="113202"/>
        <n v="323541"/>
        <n v="90"/>
        <n v="20250"/>
        <n v="357750"/>
        <n v="368428.5"/>
        <n v="1796076"/>
        <n v="3016705.5"/>
        <n v="2490763.5"/>
        <n v="972"/>
        <n v="84"/>
        <n v="2090637"/>
        <n v="1961766"/>
        <n v="1009602"/>
        <n v="907515"/>
        <n v="263529"/>
        <n v="827892"/>
        <n v="957834"/>
        <n v="284373"/>
        <n v="309069"/>
        <n v="305181"/>
        <n v="332928"/>
        <n v="365589"/>
        <n v="327978"/>
        <n v="355419"/>
        <n v="335916"/>
        <n v="122454"/>
        <n v="70605"/>
        <n v="66096"/>
        <n v="85923"/>
        <n v="21996"/>
        <n v="46215"/>
        <n v="74529"/>
        <n v="20655"/>
        <n v="24831"/>
        <n v="24471"/>
        <n v="16002"/>
        <n v="14994"/>
        <n v="9774"/>
        <n v="324"/>
        <n v="68040"/>
        <n v="369"/>
        <n v="58041"/>
        <n v="46575"/>
        <n v="255933"/>
        <n v="108846"/>
        <n v="614223"/>
        <n v="290106"/>
        <n v="6966"/>
        <n v="144"/>
        <n v="234"/>
        <n v="7098"/>
        <n v="47508"/>
        <n v="64926"/>
        <n v="177120"/>
        <n v="68940"/>
        <n v="13151406"/>
        <n v="2921562"/>
        <n v="3065934"/>
        <n v="1441008"/>
        <n v="2128944"/>
        <n v="2889384"/>
        <n v="3131082"/>
        <n v="2972568"/>
        <n v="5914434"/>
        <n v="14360808"/>
        <n v="19405008"/>
        <n v="14517222"/>
        <n v="19794078"/>
        <n v="39135162"/>
        <n v="30460020"/>
        <n v="152175"/>
        <n v="52365"/>
        <n v="153480"/>
        <n v="87990"/>
        <n v="162472.5"/>
        <n v="144367.5"/>
        <n v="226357.5"/>
        <n v="87405"/>
        <n v="85927.5"/>
        <n v="5400"/>
        <n v="37.5"/>
        <n v="555"/>
        <n v="30"/>
        <n v="441810"/>
        <n v="1269000"/>
        <n v="41193"/>
        <n v="855"/>
        <n v="424548"/>
        <n v="214290"/>
        <n v="643896"/>
        <n v="429624"/>
        <n v="164952"/>
        <n v="71622"/>
        <n v="57222"/>
        <n v="17262"/>
        <n v="900873"/>
        <n v="270828"/>
        <n v="1112616"/>
        <n v="1103661"/>
        <n v="746433"/>
        <n v="532449"/>
        <n v="2752263"/>
        <n v="615438"/>
        <n v="1053396"/>
        <n v="546399"/>
        <n v="609372"/>
        <n v="308655"/>
        <n v="206217"/>
        <n v="227844"/>
        <n v="169515"/>
        <n v="55868922"/>
        <n v="197216226"/>
        <n v="40753584"/>
        <n v="53039619"/>
        <n v="1715904"/>
        <n v="428976"/>
        <n v="13167"/>
        <n v="1637379"/>
        <n v="594414"/>
        <n v="121428"/>
        <n v="127503"/>
        <n v="7384.5"/>
        <n v="12172.5"/>
        <n v="14377.5"/>
        <n v="46818"/>
        <n v="6354"/>
        <n v="1309.5"/>
        <n v="69502.5"/>
        <n v="36279"/>
        <n v="126"/>
        <n v="27"/>
        <n v="103.5"/>
        <n v="22.5"/>
        <n v="244728"/>
        <n v="124438.5"/>
        <n v="9112.5"/>
        <n v="18063"/>
        <n v="13486.5"/>
        <n v="125698.5"/>
        <n v="71424"/>
        <n v="19035"/>
        <n v="29362.5"/>
        <n v="10003.5"/>
        <n v="12721.5"/>
        <n v="2821.5"/>
        <n v="7128"/>
        <n v="17235"/>
        <n v="8262"/>
        <n v="16983"/>
        <n v="1782"/>
        <n v="2038.5"/>
        <n v="16605"/>
        <n v="14427"/>
        <n v="18832.5"/>
        <n v="5512.5"/>
        <n v="1458"/>
        <n v="119277"/>
        <n v="183465"/>
        <n v="141399"/>
        <n v="9135"/>
        <n v="54"/>
        <n v="4320"/>
        <n v="11062.5"/>
        <n v="64125"/>
        <n v="82867.5"/>
        <n v="82.5"/>
        <n v="195"/>
        <n v="15705"/>
        <n v="247.5"/>
        <n v="150"/>
        <n v="11977.5"/>
        <n v="130102.5"/>
        <n v="9622.5"/>
        <n v="8176.5"/>
        <n v="6561"/>
        <n v="53995.5"/>
        <n v="3564"/>
        <n v="7695"/>
        <n v="2718"/>
        <n v="2632.5"/>
        <n v="2106"/>
        <n v="16474.5"/>
        <n v="2641.5"/>
        <n v="409.5"/>
        <n v="3132"/>
        <n v="5080.5"/>
        <n v="4458"/>
        <n v="52920"/>
        <n v="120"/>
        <n v="516"/>
        <n v="780"/>
        <n v="28575"/>
        <n v="40761"/>
        <n v="12366"/>
        <n v="5229"/>
        <n v="1269"/>
        <n v="7119"/>
        <n v="10908"/>
        <n v="9747"/>
        <n v="10935"/>
        <n v="4698"/>
        <n v="2544"/>
        <n v="5940"/>
        <n v="14232"/>
        <n v="12384"/>
        <n v="652.5"/>
        <n v="35721"/>
        <n v="48384"/>
        <n v="261"/>
        <n v="6855"/>
        <n v="9285"/>
        <n v="8512.5"/>
        <n v="11445"/>
        <n v="57832.5"/>
        <n v="46350"/>
        <n v="1025805"/>
        <n v="4778377.5"/>
        <n v="1620"/>
        <n v="12960"/>
        <n v="174937.5"/>
        <n v="440842.5"/>
        <n v="286834.5"/>
        <n v="282559.5"/>
        <n v="21492"/>
        <n v="72"/>
        <n v="55818"/>
        <n v="76950"/>
        <n v="165069"/>
        <n v="58320"/>
        <n v="34276.5"/>
        <n v="6075"/>
        <n v="6844.5"/>
        <n v="2988"/>
        <n v="18"/>
        <n v="108"/>
        <n v="40.5"/>
        <n v="46206"/>
        <n v="22968"/>
        <n v="10687.5"/>
        <n v="32305.5"/>
        <n v="4761"/>
        <n v="5827.5"/>
        <n v="2826"/>
        <n v="8365.5"/>
        <n v="8451"/>
        <n v="12199.5"/>
        <n v="23283"/>
        <n v="21276"/>
        <n v="9036"/>
        <n v="25200"/>
        <n v="7281"/>
        <n v="4536"/>
        <n v="15102"/>
        <n v="8721"/>
        <n v="4500"/>
        <n v="5913"/>
        <n v="567"/>
        <n v="423"/>
        <n v="30469.5"/>
        <n v="6480"/>
        <n v="4630.5"/>
        <n v="63"/>
        <n v="3060"/>
        <n v="319.5"/>
        <n v="18387"/>
        <n v="118867.5"/>
        <n v="104490"/>
        <n v="48"/>
        <n v="41664"/>
        <n v="5382"/>
        <n v="93960"/>
        <n v="72960"/>
        <n v="49302"/>
        <n v="3037.5"/>
        <n v="1053"/>
        <n v="45"/>
        <n v="7870.5"/>
        <n v="60021"/>
        <n v="4.5"/>
        <n v="2902.5"/>
        <n v="277.5"/>
        <n v="1642.5"/>
        <n v="4680"/>
        <n v="6037.5"/>
        <n v="3142.5"/>
        <n v="1255.5"/>
        <n v="3024"/>
        <n v="11151"/>
        <n v="8347.5"/>
        <n v="86472"/>
        <n v="6624"/>
        <n v="6471"/>
        <n v="25056"/>
        <n v="3375"/>
        <n v="2088"/>
        <n v="5049"/>
        <n v="61731"/>
        <n v="8172"/>
        <n v="8280"/>
        <n v="5922"/>
        <n v="39969"/>
        <n v="46395"/>
        <n v="67986"/>
        <n v="82305"/>
        <n v="135"/>
        <n v="432"/>
        <n v="4527"/>
        <n v="32949"/>
        <n v="31410"/>
        <n v="30969"/>
        <n v="28143"/>
        <n v="31158"/>
        <n v="46737"/>
        <n v="58530"/>
        <n v="87795"/>
        <n v="87480"/>
        <n v="1152"/>
        <n v="4806"/>
        <n v="12006"/>
        <n v="3888"/>
        <n v="117"/>
        <n v="1287"/>
        <n v="1944"/>
        <n v="1980"/>
        <n v="15"/>
        <n v="28350"/>
        <n v="1012.5"/>
        <n v="162"/>
        <n v="83160"/>
        <n v="58725"/>
        <n v="72909"/>
        <n v="13.5"/>
        <n v="31.5"/>
        <n v="157.5"/>
        <n v="255"/>
        <n v="870"/>
        <n v="352.5"/>
        <n v="49.5"/>
        <n v="186"/>
        <n v="15024"/>
        <n v="81"/>
        <n v="25245"/>
        <n v="1746"/>
      </sharedItems>
    </cacheField>
    <cacheField name="preco_litro" numFmtId="0" formula="usd/litro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s v="Brasil"/>
    <x v="0"/>
    <x v="0"/>
    <x v="0"/>
    <n v="71083"/>
    <n v="21691522"/>
    <n v="946354158700"/>
    <n v="0.71"/>
    <n v="17"/>
    <n v="6.7"/>
    <n v="156.19999999999999"/>
    <n v="0.71"/>
    <n v="17"/>
    <n v="0.67"/>
    <n v="2.7636172777108201"/>
    <n v="43627.835736929846"/>
    <n v="1.1857628063166798E-3"/>
    <n v="1"/>
    <n v="4.5"/>
    <x v="0"/>
  </r>
  <r>
    <s v="Brasil"/>
    <x v="0"/>
    <x v="1"/>
    <x v="1"/>
    <n v="84235"/>
    <n v="22507674"/>
    <n v="946354158700"/>
    <n v="0.71"/>
    <n v="17"/>
    <n v="6.7"/>
    <n v="156.19999999999999"/>
    <n v="0.71"/>
    <n v="17"/>
    <n v="0.67"/>
    <n v="1.5375278355784325"/>
    <n v="42045.844395116081"/>
    <n v="2.4341031418884068E-3"/>
    <n v="1"/>
    <n v="4.5"/>
    <x v="1"/>
  </r>
  <r>
    <s v="Brasil"/>
    <x v="0"/>
    <x v="2"/>
    <x v="2"/>
    <n v="189891"/>
    <n v="23364185"/>
    <n v="946354158700"/>
    <n v="0.71"/>
    <n v="17"/>
    <n v="6.7"/>
    <n v="156.19999999999999"/>
    <n v="0.71"/>
    <n v="17"/>
    <n v="0.67"/>
    <n v="5.6587597222636115"/>
    <n v="40504.479771068414"/>
    <n v="1.4362581018768684E-3"/>
    <n v="1"/>
    <n v="4.5"/>
    <x v="2"/>
  </r>
  <r>
    <s v="Brasil"/>
    <x v="0"/>
    <x v="3"/>
    <x v="3"/>
    <n v="69001"/>
    <n v="24259111"/>
    <n v="946354158700"/>
    <n v="0.71"/>
    <n v="17"/>
    <n v="6.7"/>
    <n v="156.19999999999999"/>
    <n v="0.71"/>
    <n v="17"/>
    <n v="0.67"/>
    <n v="4.9680322557419538"/>
    <n v="39010.257164823561"/>
    <n v="5.7252716309348682E-4"/>
    <n v="1"/>
    <n v="4.5"/>
    <x v="3"/>
  </r>
  <r>
    <s v="Brasil"/>
    <x v="0"/>
    <x v="4"/>
    <x v="4"/>
    <n v="8861"/>
    <n v="25188292"/>
    <n v="946354158700"/>
    <n v="0.71"/>
    <n v="17"/>
    <n v="6.7"/>
    <n v="156.19999999999999"/>
    <n v="0.71"/>
    <n v="17"/>
    <n v="0.67"/>
    <n v="3.1277797387927992"/>
    <n v="37571.19215149642"/>
    <n v="1.1247289018247049E-4"/>
    <n v="1"/>
    <n v="4.5"/>
    <x v="4"/>
  </r>
  <r>
    <s v="Brasil"/>
    <x v="0"/>
    <x v="5"/>
    <x v="5"/>
    <n v="9300"/>
    <n v="26147002"/>
    <n v="946354158700"/>
    <n v="0.71"/>
    <n v="17"/>
    <n v="6.7"/>
    <n v="156.19999999999999"/>
    <n v="0.71"/>
    <n v="17"/>
    <n v="0.67"/>
    <n v="5.9122695486331853"/>
    <n v="36193.601036937238"/>
    <n v="6.015986077486054E-5"/>
    <n v="1"/>
    <n v="4.5"/>
    <x v="5"/>
  </r>
  <r>
    <s v="Brasil"/>
    <x v="0"/>
    <x v="6"/>
    <x v="6"/>
    <n v="23124"/>
    <n v="27128337"/>
    <n v="946354158700"/>
    <n v="0.71"/>
    <n v="17"/>
    <n v="6.7"/>
    <n v="156.19999999999999"/>
    <n v="0.71"/>
    <n v="17"/>
    <n v="0.67"/>
    <n v="1.8982104744705304"/>
    <n v="34884.341001072054"/>
    <n v="4.4905074719471375E-4"/>
    <n v="1"/>
    <n v="4.5"/>
    <x v="6"/>
  </r>
  <r>
    <s v="Brasil"/>
    <x v="0"/>
    <x v="7"/>
    <x v="7"/>
    <n v="17089"/>
    <n v="28127721"/>
    <n v="946354158700"/>
    <n v="0.71"/>
    <n v="17"/>
    <n v="6.7"/>
    <n v="156.19999999999999"/>
    <n v="0.71"/>
    <n v="17"/>
    <n v="0.67"/>
    <n v="8.9564989517819704"/>
    <n v="33644.892833656879"/>
    <n v="6.783343734104871E-5"/>
    <n v="1"/>
    <n v="4.5"/>
    <x v="7"/>
  </r>
  <r>
    <s v="Brasil"/>
    <x v="0"/>
    <x v="8"/>
    <x v="8"/>
    <n v="35390"/>
    <n v="29154746"/>
    <n v="946354158700"/>
    <n v="0.71"/>
    <n v="17"/>
    <n v="6.7"/>
    <n v="156.19999999999999"/>
    <n v="0.71"/>
    <n v="17"/>
    <n v="0.67"/>
    <n v="4.8090773202880825"/>
    <n v="32459.694853798417"/>
    <n v="2.5241173426789585E-4"/>
    <n v="1"/>
    <n v="4.5"/>
    <x v="8"/>
  </r>
  <r>
    <s v="Brasil"/>
    <x v="0"/>
    <x v="9"/>
    <x v="9"/>
    <n v="61680"/>
    <n v="30208628"/>
    <n v="946354158700"/>
    <n v="0.71"/>
    <n v="17"/>
    <n v="6.7"/>
    <n v="156.19999999999999"/>
    <n v="0.71"/>
    <n v="17"/>
    <n v="0.67"/>
    <n v="6.0648967551622421"/>
    <n v="31327.280361756249"/>
    <n v="3.3665878503320309E-4"/>
    <n v="1"/>
    <n v="4.5"/>
    <x v="9"/>
  </r>
  <r>
    <s v="Brasil"/>
    <x v="0"/>
    <x v="10"/>
    <x v="10"/>
    <n v="709"/>
    <n v="31273533"/>
    <n v="946354158700"/>
    <n v="0.71"/>
    <n v="17"/>
    <n v="6.7"/>
    <n v="156.19999999999999"/>
    <n v="0.71"/>
    <n v="17"/>
    <n v="0.67"/>
    <n v="1.4863731656184487"/>
    <n v="30260.545193278929"/>
    <n v="1.5252514002815095E-5"/>
    <n v="1"/>
    <n v="4.5"/>
    <x v="10"/>
  </r>
  <r>
    <s v="Brasil"/>
    <x v="0"/>
    <x v="11"/>
    <x v="11"/>
    <n v="1065"/>
    <n v="32353588"/>
    <n v="946354158700"/>
    <n v="0.71"/>
    <n v="17"/>
    <n v="6.7"/>
    <n v="156.19999999999999"/>
    <n v="0.71"/>
    <n v="17"/>
    <n v="0.67"/>
    <n v="3.0869565217391304"/>
    <n v="29250.361928945873"/>
    <n v="1.0663423172725078E-5"/>
    <n v="1"/>
    <n v="4.5"/>
    <x v="11"/>
  </r>
  <r>
    <s v="Brasil"/>
    <x v="0"/>
    <x v="12"/>
    <x v="12"/>
    <n v="4761"/>
    <n v="35588987"/>
    <n v="946354158700"/>
    <n v="0.71"/>
    <n v="17"/>
    <n v="6.7"/>
    <n v="156.19999999999999"/>
    <n v="0.71"/>
    <n v="17"/>
    <n v="0.67"/>
    <n v="1.1703539823008851"/>
    <n v="26591.208080747001"/>
    <n v="1.1430502362992237E-4"/>
    <n v="1"/>
    <n v="4.5"/>
    <x v="12"/>
  </r>
  <r>
    <s v="Brasil"/>
    <x v="1"/>
    <x v="0"/>
    <x v="13"/>
    <n v="99280"/>
    <n v="21247873"/>
    <n v="13926805893290"/>
    <n v="13.59"/>
    <n v="38"/>
    <n v="8.6"/>
    <n v="2989.8"/>
    <n v="13.59"/>
    <n v="38"/>
    <n v="0.86"/>
    <n v="0.45390122802044569"/>
    <n v="655444.70702032151"/>
    <n v="1.0294018606003527E-2"/>
    <n v="4"/>
    <n v="9"/>
    <x v="13"/>
  </r>
  <r>
    <s v="Brasil"/>
    <x v="1"/>
    <x v="1"/>
    <x v="14"/>
    <n v="9195"/>
    <n v="21660892"/>
    <n v="13926805893290"/>
    <n v="13.59"/>
    <n v="38"/>
    <n v="8.6"/>
    <n v="2989.8"/>
    <n v="13.59"/>
    <n v="38"/>
    <n v="0.86"/>
    <n v="9.0680473372781059"/>
    <n v="642947.01683060883"/>
    <n v="4.6812476605303236E-5"/>
    <n v="4"/>
    <n v="9"/>
    <x v="14"/>
  </r>
  <r>
    <s v="Brasil"/>
    <x v="1"/>
    <x v="2"/>
    <x v="15"/>
    <n v="17960"/>
    <n v="22019168"/>
    <n v="13926805893290"/>
    <n v="13.59"/>
    <n v="38"/>
    <n v="8.6"/>
    <n v="2989.8"/>
    <n v="13.59"/>
    <n v="38"/>
    <n v="0.86"/>
    <n v="9.8518924849149752"/>
    <n v="632485.56409079581"/>
    <n v="8.2791502385557892E-5"/>
    <n v="4"/>
    <n v="9"/>
    <x v="15"/>
  </r>
  <r>
    <s v="Brasil"/>
    <x v="1"/>
    <x v="3"/>
    <x v="16"/>
    <n v="40704"/>
    <n v="22357034"/>
    <n v="13926805893290"/>
    <n v="13.59"/>
    <n v="38"/>
    <n v="8.6"/>
    <n v="2989.8"/>
    <n v="13.59"/>
    <n v="38"/>
    <n v="0.86"/>
    <n v="11.20704845814978"/>
    <n v="622927.25829776889"/>
    <n v="1.6245446511375347E-4"/>
    <n v="4"/>
    <n v="9"/>
    <x v="16"/>
  </r>
  <r>
    <s v="Brasil"/>
    <x v="1"/>
    <x v="4"/>
    <x v="17"/>
    <n v="56045"/>
    <n v="22729269"/>
    <n v="13926805893290"/>
    <n v="13.59"/>
    <n v="38"/>
    <n v="8.6"/>
    <n v="2989.8"/>
    <n v="13.59"/>
    <n v="38"/>
    <n v="0.86"/>
    <n v="5.9973247726056718"/>
    <n v="612725.63993545063"/>
    <n v="4.1114388676556207E-4"/>
    <n v="4"/>
    <n v="9"/>
    <x v="17"/>
  </r>
  <r>
    <s v="Brasil"/>
    <x v="1"/>
    <x v="5"/>
    <x v="18"/>
    <n v="101715"/>
    <n v="23111782"/>
    <n v="13926805893290"/>
    <n v="13.59"/>
    <n v="38"/>
    <n v="8.6"/>
    <n v="2989.8"/>
    <n v="13.59"/>
    <n v="38"/>
    <n v="0.86"/>
    <n v="6.088166636739091"/>
    <n v="602584.68573691114"/>
    <n v="7.2287805414571671E-4"/>
    <n v="4"/>
    <n v="9"/>
    <x v="18"/>
  </r>
  <r>
    <s v="Brasil"/>
    <x v="1"/>
    <x v="6"/>
    <x v="19"/>
    <n v="43709"/>
    <n v="23469579"/>
    <n v="13926805893290"/>
    <n v="13.59"/>
    <n v="38"/>
    <n v="8.6"/>
    <n v="2989.8"/>
    <n v="13.59"/>
    <n v="38"/>
    <n v="0.86"/>
    <n v="6.9291376030437544"/>
    <n v="593398.19829277718"/>
    <n v="2.6877346202077167E-4"/>
    <n v="4"/>
    <n v="9"/>
    <x v="19"/>
  </r>
  <r>
    <s v="Brasil"/>
    <x v="1"/>
    <x v="7"/>
    <x v="20"/>
    <n v="48011"/>
    <n v="23820236"/>
    <n v="13926805893290"/>
    <n v="13.59"/>
    <n v="38"/>
    <n v="8.6"/>
    <n v="2989.8"/>
    <n v="13.59"/>
    <n v="38"/>
    <n v="0.86"/>
    <n v="6.4556945004706199"/>
    <n v="584662.80070818774"/>
    <n v="3.1221353138566723E-4"/>
    <n v="4"/>
    <n v="9"/>
    <x v="20"/>
  </r>
  <r>
    <s v="Brasil"/>
    <x v="1"/>
    <x v="8"/>
    <x v="21"/>
    <n v="13799"/>
    <n v="24195701"/>
    <n v="13926805893290"/>
    <n v="13.59"/>
    <n v="38"/>
    <n v="8.6"/>
    <n v="2989.8"/>
    <n v="13.59"/>
    <n v="38"/>
    <n v="0.86"/>
    <n v="7.0619242579324464"/>
    <n v="575590.09731894103"/>
    <n v="8.0758147904042951E-5"/>
    <n v="4"/>
    <n v="9"/>
    <x v="21"/>
  </r>
  <r>
    <s v="Brasil"/>
    <x v="1"/>
    <x v="9"/>
    <x v="22"/>
    <n v="7500"/>
    <n v="24590334"/>
    <n v="13926805893290"/>
    <n v="13.59"/>
    <n v="38"/>
    <n v="8.6"/>
    <n v="2989.8"/>
    <n v="13.59"/>
    <n v="38"/>
    <n v="0.86"/>
    <n v="5.5555555555555554"/>
    <n v="566352.85609744058"/>
    <n v="5.4899620314225906E-5"/>
    <n v="4"/>
    <n v="9"/>
    <x v="22"/>
  </r>
  <r>
    <s v="Brasil"/>
    <x v="1"/>
    <x v="10"/>
    <x v="23"/>
    <n v="6902"/>
    <n v="24979230"/>
    <n v="13926805893290"/>
    <n v="13.59"/>
    <n v="38"/>
    <n v="8.6"/>
    <n v="2989.8"/>
    <n v="13.59"/>
    <n v="38"/>
    <n v="0.86"/>
    <n v="3.3586374695863745"/>
    <n v="557535.43617197173"/>
    <n v="8.226834854397033E-5"/>
    <n v="4"/>
    <n v="9"/>
    <x v="23"/>
  </r>
  <r>
    <s v="Brasil"/>
    <x v="1"/>
    <x v="11"/>
    <x v="24"/>
    <n v="4682"/>
    <n v="25357170"/>
    <n v="13926805893290"/>
    <n v="13.59"/>
    <n v="38"/>
    <n v="8.6"/>
    <n v="2989.8"/>
    <n v="13.59"/>
    <n v="38"/>
    <n v="0.86"/>
    <n v="4.032730404823428"/>
    <n v="549225.56000097806"/>
    <n v="4.578586648273447E-5"/>
    <n v="4"/>
    <n v="9"/>
    <x v="24"/>
  </r>
  <r>
    <s v="Brasil"/>
    <x v="1"/>
    <x v="13"/>
    <x v="25"/>
    <n v="3413"/>
    <n v="25670051"/>
    <n v="13926805893290"/>
    <n v="13.59"/>
    <n v="38"/>
    <n v="8.6"/>
    <n v="2989.8"/>
    <n v="13.59"/>
    <n v="38"/>
    <n v="0.86"/>
    <n v="3.3692003948667324"/>
    <n v="542531.2903854379"/>
    <n v="3.9462329077569809E-5"/>
    <n v="4"/>
    <n v="9"/>
    <x v="25"/>
  </r>
  <r>
    <s v="Brasil"/>
    <x v="1"/>
    <x v="14"/>
    <x v="26"/>
    <n v="4034"/>
    <n v="25921089"/>
    <n v="13926805893290"/>
    <n v="13.59"/>
    <n v="38"/>
    <n v="8.6"/>
    <n v="2989.8"/>
    <n v="13.59"/>
    <n v="38"/>
    <n v="0.86"/>
    <n v="5.7219858156028369"/>
    <n v="537277.03698289837"/>
    <n v="2.7197931383206932E-5"/>
    <n v="4"/>
    <n v="9"/>
    <x v="26"/>
  </r>
  <r>
    <s v="Brasil"/>
    <x v="1"/>
    <x v="12"/>
    <x v="27"/>
    <n v="12299"/>
    <n v="26177413"/>
    <n v="13926805893290"/>
    <n v="13.59"/>
    <n v="38"/>
    <n v="8.6"/>
    <n v="2989.8"/>
    <n v="13.59"/>
    <n v="38"/>
    <n v="0.86"/>
    <n v="8.6369382022471903"/>
    <n v="532016.12754056335"/>
    <n v="5.4398041548261471E-5"/>
    <n v="4"/>
    <n v="9"/>
    <x v="27"/>
  </r>
  <r>
    <s v="Brasil"/>
    <x v="2"/>
    <x v="0"/>
    <x v="28"/>
    <n v="12969"/>
    <n v="10726716"/>
    <n v="5296067104180"/>
    <n v="10.31"/>
    <n v="42"/>
    <n v="9.8000000000000007"/>
    <n v="2268200000000000.5"/>
    <n v="10.31"/>
    <n v="42"/>
    <n v="0.98"/>
    <n v="3.6812375816065854"/>
    <n v="493726.79431244382"/>
    <n v="3.2843229931695775E-4"/>
    <n v="4"/>
    <n v="9"/>
    <x v="28"/>
  </r>
  <r>
    <s v="Brasil"/>
    <x v="2"/>
    <x v="1"/>
    <x v="29"/>
    <n v="58764"/>
    <n v="10801356"/>
    <n v="5296067104180"/>
    <n v="10.31"/>
    <n v="42"/>
    <n v="9.8000000000000007"/>
    <n v="2268200000000000.5"/>
    <n v="10.31"/>
    <n v="42"/>
    <n v="0.98"/>
    <n v="0.46652164938632285"/>
    <n v="490315.02194539277"/>
    <n v="1.166168395893997E-2"/>
    <n v="4"/>
    <n v="9"/>
    <x v="29"/>
  </r>
  <r>
    <s v="Brasil"/>
    <x v="2"/>
    <x v="2"/>
    <x v="30"/>
    <n v="185411"/>
    <n v="10877947"/>
    <n v="5296067104180"/>
    <n v="10.31"/>
    <n v="42"/>
    <n v="9.8000000000000007"/>
    <n v="2268200000000000.5"/>
    <n v="10.31"/>
    <n v="42"/>
    <n v="0.98"/>
    <n v="4.3593294460641401"/>
    <n v="486862.74203946756"/>
    <n v="3.9099289599406947E-3"/>
    <n v="4"/>
    <n v="9"/>
    <x v="30"/>
  </r>
  <r>
    <s v="Brasil"/>
    <x v="2"/>
    <x v="3"/>
    <x v="31"/>
    <n v="62339"/>
    <n v="10955743"/>
    <n v="5296067104180"/>
    <n v="10.31"/>
    <n v="42"/>
    <n v="9.8000000000000007"/>
    <n v="2268200000000000.5"/>
    <n v="10.31"/>
    <n v="42"/>
    <n v="0.98"/>
    <n v="5.2820708354516182"/>
    <n v="483405.56219509715"/>
    <n v="1.0772432321568698E-3"/>
    <n v="4"/>
    <n v="9"/>
    <x v="31"/>
  </r>
  <r>
    <s v="Brasil"/>
    <x v="2"/>
    <x v="4"/>
    <x v="32"/>
    <n v="90718"/>
    <n v="11031139"/>
    <n v="5296067104180"/>
    <n v="10.31"/>
    <n v="42"/>
    <n v="9.8000000000000007"/>
    <n v="2268200000000000.5"/>
    <n v="10.31"/>
    <n v="42"/>
    <n v="0.98"/>
    <n v="5.6234812794445821"/>
    <n v="480101.56559354387"/>
    <n v="1.4624056500421216E-3"/>
    <n v="4"/>
    <n v="9"/>
    <x v="32"/>
  </r>
  <r>
    <s v="Brasil"/>
    <x v="2"/>
    <x v="5"/>
    <x v="33"/>
    <n v="95893"/>
    <n v="11103257"/>
    <n v="5296067104180"/>
    <n v="10.31"/>
    <n v="42"/>
    <n v="9.8000000000000007"/>
    <n v="2268200000000000.5"/>
    <n v="10.31"/>
    <n v="42"/>
    <n v="0.98"/>
    <n v="4.269311250612172"/>
    <n v="476983.20449396066"/>
    <n v="2.0229199414189907E-3"/>
    <n v="4"/>
    <n v="9"/>
    <x v="33"/>
  </r>
  <r>
    <s v="Brasil"/>
    <x v="2"/>
    <x v="6"/>
    <x v="34"/>
    <n v="704093"/>
    <n v="11176723"/>
    <n v="5296067104180"/>
    <n v="10.31"/>
    <n v="42"/>
    <n v="9.8000000000000007"/>
    <n v="2268200000000000.5"/>
    <n v="10.31"/>
    <n v="42"/>
    <n v="0.98"/>
    <n v="4.6530068728522336"/>
    <n v="473847.93415565544"/>
    <n v="1.3538852130450044E-2"/>
    <n v="4"/>
    <n v="9"/>
    <x v="34"/>
  </r>
  <r>
    <s v="Brasil"/>
    <x v="2"/>
    <x v="7"/>
    <x v="35"/>
    <n v="26399"/>
    <n v="11248303"/>
    <n v="5296067104180"/>
    <n v="10.31"/>
    <n v="42"/>
    <n v="9.8000000000000007"/>
    <n v="2268200000000000.5"/>
    <n v="10.31"/>
    <n v="42"/>
    <n v="0.98"/>
    <n v="5.901855577911916"/>
    <n v="470832.54284490738"/>
    <n v="3.9765998479948488E-4"/>
    <n v="4"/>
    <n v="9"/>
    <x v="35"/>
  </r>
  <r>
    <s v="Brasil"/>
    <x v="2"/>
    <x v="8"/>
    <x v="36"/>
    <n v="46534"/>
    <n v="11316836"/>
    <n v="5296067104180"/>
    <n v="10.31"/>
    <n v="42"/>
    <n v="9.8000000000000007"/>
    <n v="2268200000000000.5"/>
    <n v="10.31"/>
    <n v="42"/>
    <n v="0.98"/>
    <n v="6.463055555555556"/>
    <n v="467981.25414029154"/>
    <n v="6.3622022975326324E-4"/>
    <n v="4"/>
    <n v="9"/>
    <x v="36"/>
  </r>
  <r>
    <s v="Brasil"/>
    <x v="2"/>
    <x v="9"/>
    <x v="37"/>
    <n v="16405"/>
    <n v="11384489"/>
    <n v="5296067104180"/>
    <n v="10.31"/>
    <n v="42"/>
    <n v="9.8000000000000007"/>
    <n v="2268200000000000.5"/>
    <n v="10.31"/>
    <n v="42"/>
    <n v="0.98"/>
    <n v="5.8799283154121866"/>
    <n v="465200.24782667012"/>
    <n v="2.4507028817894242E-4"/>
    <n v="4"/>
    <n v="9"/>
    <x v="37"/>
  </r>
  <r>
    <s v="Brasil"/>
    <x v="2"/>
    <x v="10"/>
    <x v="38"/>
    <n v="52799"/>
    <n v="11448595"/>
    <n v="5296067104180"/>
    <n v="10.31"/>
    <n v="42"/>
    <n v="9.8000000000000007"/>
    <n v="2268200000000000.5"/>
    <n v="10.31"/>
    <n v="42"/>
    <n v="0.98"/>
    <n v="7.0426837401627314"/>
    <n v="462595.37560547824"/>
    <n v="6.5484017907874289E-4"/>
    <n v="4"/>
    <n v="9"/>
    <x v="38"/>
  </r>
  <r>
    <s v="Brasil"/>
    <x v="2"/>
    <x v="11"/>
    <x v="39"/>
    <n v="12548"/>
    <n v="11510568"/>
    <n v="5296067104180"/>
    <n v="10.31"/>
    <n v="42"/>
    <n v="9.8000000000000007"/>
    <n v="2268200000000000.5"/>
    <n v="10.31"/>
    <n v="42"/>
    <n v="0.98"/>
    <n v="5.0232185748598877"/>
    <n v="460104.75800846663"/>
    <n v="2.1701796123353774E-4"/>
    <n v="4"/>
    <n v="9"/>
    <x v="39"/>
  </r>
  <r>
    <s v="Brasil"/>
    <x v="2"/>
    <x v="13"/>
    <x v="40"/>
    <n v="20460"/>
    <n v="11561717"/>
    <n v="5296067104180"/>
    <n v="10.31"/>
    <n v="42"/>
    <n v="9.8000000000000007"/>
    <n v="2268200000000000.5"/>
    <n v="10.31"/>
    <n v="42"/>
    <n v="0.98"/>
    <n v="6.4624131396083389"/>
    <n v="458069.25599199499"/>
    <n v="2.7383476001012654E-4"/>
    <n v="4"/>
    <n v="9"/>
    <x v="40"/>
  </r>
  <r>
    <s v="Brasil"/>
    <x v="2"/>
    <x v="14"/>
    <x v="41"/>
    <n v="3749"/>
    <n v="11611419"/>
    <n v="5296067104180"/>
    <n v="10.31"/>
    <n v="42"/>
    <n v="9.8000000000000007"/>
    <n v="2268200000000000.5"/>
    <n v="10.31"/>
    <n v="42"/>
    <n v="0.98"/>
    <n v="7.7619047619047619"/>
    <n v="456108.51732936344"/>
    <n v="4.1596983107749362E-5"/>
    <n v="4"/>
    <n v="9"/>
    <x v="41"/>
  </r>
  <r>
    <s v="Brasil"/>
    <x v="2"/>
    <x v="12"/>
    <x v="42"/>
    <n v="6145"/>
    <n v="11655930"/>
    <n v="5296067104180"/>
    <n v="10.31"/>
    <n v="42"/>
    <n v="9.8000000000000007"/>
    <n v="2268200000000000.5"/>
    <n v="10.31"/>
    <n v="42"/>
    <n v="0.98"/>
    <n v="7.4214975845410631"/>
    <n v="454366.75616445875"/>
    <n v="7.103680272616599E-5"/>
    <n v="4"/>
    <n v="9"/>
    <x v="42"/>
  </r>
  <r>
    <s v="Brasil"/>
    <x v="3"/>
    <x v="0"/>
    <x v="43"/>
    <n v="3990"/>
    <n v="9880593"/>
    <n v="408953228650"/>
    <n v="1.36"/>
    <n v="26"/>
    <n v="6.9"/>
    <n v="2992000000000000.5"/>
    <n v="1.36"/>
    <n v="26"/>
    <n v="0.69"/>
    <n v="1.0027645136969088"/>
    <n v="41389.542980871694"/>
    <n v="4.0270862285289962E-4"/>
    <n v="4"/>
    <n v="9"/>
    <x v="43"/>
  </r>
  <r>
    <s v="Brasil"/>
    <x v="3"/>
    <x v="1"/>
    <x v="44"/>
    <n v="20729"/>
    <n v="10051317"/>
    <n v="408953228650"/>
    <n v="1.36"/>
    <n v="26"/>
    <n v="6.9"/>
    <n v="2992000000000000.5"/>
    <n v="1.36"/>
    <n v="26"/>
    <n v="0.69"/>
    <n v="0.51229518325383683"/>
    <n v="40686.531789814209"/>
    <n v="4.025641614924691E-3"/>
    <n v="4"/>
    <n v="9"/>
    <x v="44"/>
  </r>
  <r>
    <s v="Brasil"/>
    <x v="3"/>
    <x v="2"/>
    <x v="45"/>
    <n v="282"/>
    <n v="10223270"/>
    <n v="408953228650"/>
    <n v="1.36"/>
    <n v="26"/>
    <n v="6.9"/>
    <n v="2992000000000000.5"/>
    <n v="1.36"/>
    <n v="26"/>
    <n v="0.69"/>
    <n v="5.2222222222222223"/>
    <n v="40002.193882192296"/>
    <n v="5.2820672837555888E-6"/>
    <n v="4"/>
    <n v="9"/>
    <x v="45"/>
  </r>
  <r>
    <s v="Brasil"/>
    <x v="3"/>
    <x v="3"/>
    <x v="46"/>
    <n v="20215"/>
    <n v="10396246"/>
    <n v="408953228650"/>
    <n v="1.36"/>
    <n v="26"/>
    <n v="6.9"/>
    <n v="2992000000000000.5"/>
    <n v="1.36"/>
    <n v="26"/>
    <n v="0.69"/>
    <n v="1.5823874755381604"/>
    <n v="39336.624840351025"/>
    <n v="1.2288089373798966E-3"/>
    <n v="4"/>
    <n v="9"/>
    <x v="46"/>
  </r>
  <r>
    <s v="Brasil"/>
    <x v="3"/>
    <x v="4"/>
    <x v="47"/>
    <n v="16804"/>
    <n v="10569697"/>
    <n v="408953228650"/>
    <n v="1.36"/>
    <n v="26"/>
    <n v="6.9"/>
    <n v="2992000000000000.5"/>
    <n v="1.36"/>
    <n v="26"/>
    <n v="0.69"/>
    <n v="1.4159083249073139"/>
    <n v="38691.102370295004"/>
    <n v="1.1228325655882093E-3"/>
    <n v="4"/>
    <n v="9"/>
    <x v="47"/>
  </r>
  <r>
    <s v="Brasil"/>
    <x v="3"/>
    <x v="5"/>
    <x v="48"/>
    <n v="25998"/>
    <n v="10743349"/>
    <n v="408953228650"/>
    <n v="1.36"/>
    <n v="26"/>
    <n v="6.9"/>
    <n v="2992000000000000.5"/>
    <n v="1.36"/>
    <n v="26"/>
    <n v="0.69"/>
    <n v="1.3578106230741109"/>
    <n v="38065.711972123405"/>
    <n v="1.7822189337794016E-3"/>
    <n v="4"/>
    <n v="9"/>
    <x v="48"/>
  </r>
  <r>
    <s v="Brasil"/>
    <x v="3"/>
    <x v="6"/>
    <x v="49"/>
    <n v="18303"/>
    <n v="10916987"/>
    <n v="408953228650"/>
    <n v="1.36"/>
    <n v="26"/>
    <n v="6.9"/>
    <n v="2992000000000000.5"/>
    <n v="1.36"/>
    <n v="26"/>
    <n v="0.69"/>
    <n v="1.4602680708472953"/>
    <n v="37460.265240766523"/>
    <n v="1.1481189819132331E-3"/>
    <n v="4"/>
    <n v="9"/>
    <x v="49"/>
  </r>
  <r>
    <s v="Brasil"/>
    <x v="3"/>
    <x v="7"/>
    <x v="50"/>
    <n v="12990"/>
    <n v="11090085"/>
    <n v="408953228650"/>
    <n v="1.36"/>
    <n v="26"/>
    <n v="6.9"/>
    <n v="2992000000000000.5"/>
    <n v="1.36"/>
    <n v="26"/>
    <n v="0.69"/>
    <n v="1.2169758291174817"/>
    <n v="36875.57206730156"/>
    <n v="9.6248135158567318E-4"/>
    <n v="4"/>
    <n v="9"/>
    <x v="50"/>
  </r>
  <r>
    <s v="Brasil"/>
    <x v="3"/>
    <x v="8"/>
    <x v="51"/>
    <n v="16902"/>
    <n v="11263015"/>
    <n v="408953228650"/>
    <n v="1.36"/>
    <n v="26"/>
    <n v="6.9"/>
    <n v="2992000000000000.5"/>
    <n v="1.36"/>
    <n v="26"/>
    <n v="0.69"/>
    <n v="1.2440747828647136"/>
    <n v="36309.392169858605"/>
    <n v="1.2062489484387618E-3"/>
    <n v="4"/>
    <n v="9"/>
    <x v="51"/>
  </r>
  <r>
    <s v="Brasil"/>
    <x v="3"/>
    <x v="9"/>
    <x v="52"/>
    <n v="23085"/>
    <n v="11435533"/>
    <n v="408953228650"/>
    <n v="1.36"/>
    <n v="26"/>
    <n v="6.9"/>
    <n v="2992000000000000.5"/>
    <n v="1.36"/>
    <n v="26"/>
    <n v="0.69"/>
    <n v="2.4312796208530805"/>
    <n v="35761.623760781418"/>
    <n v="8.3030672903484253E-4"/>
    <n v="4"/>
    <n v="9"/>
    <x v="52"/>
  </r>
  <r>
    <s v="Brasil"/>
    <x v="3"/>
    <x v="10"/>
    <x v="53"/>
    <n v="57424"/>
    <n v="11606905"/>
    <n v="408953228650"/>
    <n v="1.36"/>
    <n v="26"/>
    <n v="6.9"/>
    <n v="2992000000000000.5"/>
    <n v="1.36"/>
    <n v="26"/>
    <n v="0.69"/>
    <n v="2.6627098210145599"/>
    <n v="35233.615563322004"/>
    <n v="1.8580319215156841E-3"/>
    <n v="4"/>
    <n v="9"/>
    <x v="53"/>
  </r>
  <r>
    <s v="Brasil"/>
    <x v="3"/>
    <x v="13"/>
    <x v="54"/>
    <n v="16025"/>
    <n v="11936162"/>
    <n v="408953228650"/>
    <n v="1.36"/>
    <n v="26"/>
    <n v="6.9"/>
    <n v="2992000000000000.5"/>
    <n v="1.36"/>
    <n v="26"/>
    <n v="0.69"/>
    <n v="1.6186868686868687"/>
    <n v="34261.702266607979"/>
    <n v="8.2941233538887961E-4"/>
    <n v="4"/>
    <n v="9"/>
    <x v="54"/>
  </r>
  <r>
    <s v="Brasil"/>
    <x v="3"/>
    <x v="14"/>
    <x v="55"/>
    <n v="8360"/>
    <n v="12079472"/>
    <n v="408953228650"/>
    <n v="1.36"/>
    <n v="26"/>
    <n v="6.9"/>
    <n v="2992000000000000.5"/>
    <n v="1.36"/>
    <n v="26"/>
    <n v="0.69"/>
    <n v="1.4290598290598291"/>
    <n v="33855.22385829447"/>
    <n v="4.8429269093880925E-4"/>
    <n v="4"/>
    <n v="9"/>
    <x v="55"/>
  </r>
  <r>
    <s v="Brasil"/>
    <x v="3"/>
    <x v="12"/>
    <x v="56"/>
    <n v="49011"/>
    <n v="12224110"/>
    <n v="408953228650"/>
    <n v="1.36"/>
    <n v="26"/>
    <n v="6.9"/>
    <n v="2992000000000000.5"/>
    <n v="1.36"/>
    <n v="26"/>
    <n v="0.69"/>
    <n v="1.5066400245926836"/>
    <n v="33454.642395233685"/>
    <n v="2.6611344302366387E-3"/>
    <n v="4"/>
    <n v="9"/>
    <x v="56"/>
  </r>
  <r>
    <s v="Brasil"/>
    <x v="4"/>
    <x v="0"/>
    <x v="57"/>
    <n v="80476"/>
    <n v="33218541"/>
    <n v="17364256295200"/>
    <n v="9.51"/>
    <n v="41"/>
    <n v="8.1"/>
    <n v="2092.1999999999998"/>
    <n v="9.51"/>
    <n v="41"/>
    <n v="0.81"/>
    <n v="3.8415198816172609"/>
    <n v="522727.84332099353"/>
    <n v="6.3064178526082764E-4"/>
    <n v="4"/>
    <n v="9"/>
    <x v="57"/>
  </r>
  <r>
    <s v="Brasil"/>
    <x v="4"/>
    <x v="1"/>
    <x v="58"/>
    <n v="73445"/>
    <n v="33593917"/>
    <n v="17364256295200"/>
    <n v="9.51"/>
    <n v="41"/>
    <n v="8.1"/>
    <n v="2092.1999999999998"/>
    <n v="9.51"/>
    <n v="41"/>
    <n v="0.81"/>
    <n v="4.6887768130745657"/>
    <n v="516886.92018855677"/>
    <n v="4.6627489137393536E-4"/>
    <n v="4"/>
    <n v="9"/>
    <x v="58"/>
  </r>
  <r>
    <s v="Brasil"/>
    <x v="4"/>
    <x v="3"/>
    <x v="59"/>
    <n v="128076"/>
    <n v="34323531"/>
    <n v="17364256295200"/>
    <n v="9.51"/>
    <n v="41"/>
    <n v="8.1"/>
    <n v="2092.1999999999998"/>
    <n v="9.51"/>
    <n v="41"/>
    <n v="0.81"/>
    <n v="4.4307756175188544"/>
    <n v="505899.47448005859"/>
    <n v="8.4216277165656409E-4"/>
    <n v="4"/>
    <n v="9"/>
    <x v="59"/>
  </r>
  <r>
    <s v="Brasil"/>
    <x v="4"/>
    <x v="4"/>
    <x v="60"/>
    <n v="146035"/>
    <n v="34691878"/>
    <n v="17364256295200"/>
    <n v="9.51"/>
    <n v="41"/>
    <n v="8.1"/>
    <n v="2092.1999999999998"/>
    <n v="9.51"/>
    <n v="41"/>
    <n v="0.81"/>
    <n v="10.209381991051455"/>
    <n v="500527.99952772807"/>
    <n v="4.1231552814753933E-4"/>
    <n v="4"/>
    <n v="9"/>
    <x v="60"/>
  </r>
  <r>
    <s v="Brasil"/>
    <x v="4"/>
    <x v="5"/>
    <x v="61"/>
    <n v="174643"/>
    <n v="35063691"/>
    <n v="17364256295200"/>
    <n v="9.51"/>
    <n v="41"/>
    <n v="8.1"/>
    <n v="2092.1999999999998"/>
    <n v="9.51"/>
    <n v="41"/>
    <n v="0.81"/>
    <n v="6.8949820364009637"/>
    <n v="495220.43458573712"/>
    <n v="7.223711844825464E-4"/>
    <n v="4"/>
    <n v="9"/>
    <x v="61"/>
  </r>
  <r>
    <s v="Brasil"/>
    <x v="4"/>
    <x v="6"/>
    <x v="62"/>
    <n v="226875"/>
    <n v="35404608"/>
    <n v="17364256295200"/>
    <n v="9.51"/>
    <n v="41"/>
    <n v="8.1"/>
    <n v="2092.1999999999998"/>
    <n v="9.51"/>
    <n v="41"/>
    <n v="0.81"/>
    <n v="6.4669916196340003"/>
    <n v="490451.87268278748"/>
    <n v="9.9088796576987941E-4"/>
    <n v="4"/>
    <n v="9"/>
    <x v="62"/>
  </r>
  <r>
    <s v="Brasil"/>
    <x v="4"/>
    <x v="7"/>
    <x v="63"/>
    <n v="118394"/>
    <n v="35732126"/>
    <n v="17364256295200"/>
    <n v="9.51"/>
    <n v="41"/>
    <n v="8.1"/>
    <n v="2092.1999999999998"/>
    <n v="9.51"/>
    <n v="41"/>
    <n v="0.81"/>
    <n v="4.8231555790931679"/>
    <n v="485956.42742332211"/>
    <n v="6.8697283783226331E-4"/>
    <n v="4"/>
    <n v="9"/>
    <x v="63"/>
  </r>
  <r>
    <s v="Brasil"/>
    <x v="4"/>
    <x v="8"/>
    <x v="64"/>
    <n v="71096"/>
    <n v="36113532"/>
    <n v="17364256295200"/>
    <n v="9.51"/>
    <n v="41"/>
    <n v="8.1"/>
    <n v="2092.1999999999998"/>
    <n v="9.51"/>
    <n v="41"/>
    <n v="0.81"/>
    <n v="5.1853256509372034"/>
    <n v="480824.09372752573"/>
    <n v="3.7966377810954628E-4"/>
    <n v="4"/>
    <n v="9"/>
    <x v="64"/>
  </r>
  <r>
    <s v="Brasil"/>
    <x v="4"/>
    <x v="9"/>
    <x v="65"/>
    <n v="30658"/>
    <n v="36554348"/>
    <n v="17364256295200"/>
    <n v="9.51"/>
    <n v="41"/>
    <n v="8.1"/>
    <n v="2092.1999999999998"/>
    <n v="9.51"/>
    <n v="41"/>
    <n v="0.81"/>
    <n v="5.0465843621399173"/>
    <n v="475025.74236038898"/>
    <n v="1.6619090019058744E-4"/>
    <n v="4"/>
    <n v="9"/>
    <x v="65"/>
  </r>
  <r>
    <s v="Brasil"/>
    <x v="4"/>
    <x v="10"/>
    <x v="66"/>
    <n v="20414"/>
    <n v="37035254"/>
    <n v="17364256295200"/>
    <n v="9.51"/>
    <n v="41"/>
    <n v="8.1"/>
    <n v="2092.1999999999998"/>
    <n v="9.51"/>
    <n v="41"/>
    <n v="0.81"/>
    <n v="3.8458929917106253"/>
    <n v="468857.49170776579"/>
    <n v="1.4332289985104462E-4"/>
    <n v="4"/>
    <n v="9"/>
    <x v="66"/>
  </r>
  <r>
    <s v="Brasil"/>
    <x v="4"/>
    <x v="11"/>
    <x v="67"/>
    <n v="6933"/>
    <n v="37522584"/>
    <n v="17364256295200"/>
    <n v="9.51"/>
    <n v="41"/>
    <n v="8.1"/>
    <n v="2092.1999999999998"/>
    <n v="9.51"/>
    <n v="41"/>
    <n v="0.81"/>
    <n v="4.3631214600377595"/>
    <n v="462768.13705580618"/>
    <n v="4.2347829776328838E-5"/>
    <n v="4"/>
    <n v="9"/>
    <x v="67"/>
  </r>
  <r>
    <s v="Brasil"/>
    <x v="4"/>
    <x v="13"/>
    <x v="68"/>
    <n v="8431"/>
    <n v="37888705"/>
    <n v="17364256295200"/>
    <n v="9.51"/>
    <n v="41"/>
    <n v="8.1"/>
    <n v="2092.1999999999998"/>
    <n v="9.51"/>
    <n v="41"/>
    <n v="0.81"/>
    <n v="5.0424641148325362"/>
    <n v="458296.37870177935"/>
    <n v="4.4129246433732691E-5"/>
    <n v="4"/>
    <n v="9"/>
    <x v="68"/>
  </r>
  <r>
    <s v="Brasil"/>
    <x v="4"/>
    <x v="14"/>
    <x v="69"/>
    <n v="6157"/>
    <n v="38155012"/>
    <n v="17364256295200"/>
    <n v="9.51"/>
    <n v="41"/>
    <n v="8.1"/>
    <n v="2092.1999999999998"/>
    <n v="9.51"/>
    <n v="41"/>
    <n v="0.81"/>
    <n v="5.2534129692832767"/>
    <n v="455097.64995487354"/>
    <n v="3.0716803338968943E-5"/>
    <n v="4"/>
    <n v="9"/>
    <x v="69"/>
  </r>
  <r>
    <s v="Brasil"/>
    <x v="4"/>
    <x v="12"/>
    <x v="70"/>
    <n v="5784"/>
    <n v="38454327"/>
    <n v="17364256295200"/>
    <n v="9.51"/>
    <n v="41"/>
    <n v="8.1"/>
    <n v="2092.1999999999998"/>
    <n v="9.51"/>
    <n v="41"/>
    <n v="0.81"/>
    <n v="4.8892645815722737"/>
    <n v="451555.32939635118"/>
    <n v="3.0763768144999651E-5"/>
    <n v="4"/>
    <n v="9"/>
    <x v="70"/>
  </r>
  <r>
    <s v="Brasil"/>
    <x v="5"/>
    <x v="0"/>
    <x v="71"/>
    <n v="25926"/>
    <n v="1330167148"/>
    <n v="199100000000000"/>
    <n v="0.87"/>
    <n v="38"/>
    <n v="6.1"/>
    <n v="191.4"/>
    <n v="0.87"/>
    <n v="38"/>
    <n v="0.61"/>
    <n v="2.9837725860283117"/>
    <n v="149680.43700324494"/>
    <n v="6.5322617635419152E-6"/>
    <n v="2"/>
    <n v="6"/>
    <x v="71"/>
  </r>
  <r>
    <s v="Brasil"/>
    <x v="5"/>
    <x v="1"/>
    <x v="72"/>
    <n v="482400"/>
    <n v="1339125595"/>
    <n v="199100000000000"/>
    <n v="0.87"/>
    <n v="38"/>
    <n v="6.1"/>
    <n v="191.4"/>
    <n v="0.87"/>
    <n v="38"/>
    <n v="0.61"/>
    <n v="0.310541413246677"/>
    <n v="148679.10877321407"/>
    <n v="1.1600226340233606E-3"/>
    <n v="2"/>
    <n v="6"/>
    <x v="72"/>
  </r>
  <r>
    <s v="Brasil"/>
    <x v="5"/>
    <x v="2"/>
    <x v="73"/>
    <n v="2358"/>
    <n v="1348191368"/>
    <n v="199100000000000"/>
    <n v="0.87"/>
    <n v="38"/>
    <n v="6.1"/>
    <n v="191.4"/>
    <n v="0.87"/>
    <n v="38"/>
    <n v="0.61"/>
    <n v="2.9660377358490564"/>
    <n v="147679.33152943908"/>
    <n v="5.8967889786993507E-7"/>
    <n v="2"/>
    <n v="6"/>
    <x v="73"/>
  </r>
  <r>
    <s v="Brasil"/>
    <x v="5"/>
    <x v="3"/>
    <x v="74"/>
    <n v="334867"/>
    <n v="1357095481"/>
    <n v="199100000000000"/>
    <n v="0.87"/>
    <n v="38"/>
    <n v="6.1"/>
    <n v="191.4"/>
    <n v="0.87"/>
    <n v="38"/>
    <n v="0.61"/>
    <n v="6.1833776497525665"/>
    <n v="146710.38463210387"/>
    <n v="3.9905814114194961E-5"/>
    <n v="2"/>
    <n v="6"/>
    <x v="74"/>
  </r>
  <r>
    <s v="Brasil"/>
    <x v="5"/>
    <x v="4"/>
    <x v="75"/>
    <n v="642177"/>
    <n v="1366560818"/>
    <n v="199100000000000"/>
    <n v="0.87"/>
    <n v="38"/>
    <n v="6.1"/>
    <n v="191.4"/>
    <n v="0.87"/>
    <n v="38"/>
    <n v="0.61"/>
    <n v="7.305352369034753"/>
    <n v="145694.21088143624"/>
    <n v="6.4325713749536177E-5"/>
    <n v="2"/>
    <n v="6"/>
    <x v="75"/>
  </r>
  <r>
    <s v="Brasil"/>
    <x v="5"/>
    <x v="5"/>
    <x v="76"/>
    <n v="279956"/>
    <n v="1376100308"/>
    <n v="199100000000000"/>
    <n v="0.87"/>
    <n v="38"/>
    <n v="6.1"/>
    <n v="191.4"/>
    <n v="0.87"/>
    <n v="38"/>
    <n v="0.61"/>
    <n v="6.8400400693884533"/>
    <n v="144684.22021456301"/>
    <n v="2.9742744596493469E-5"/>
    <n v="2"/>
    <n v="6"/>
    <x v="76"/>
  </r>
  <r>
    <s v="Brasil"/>
    <x v="5"/>
    <x v="6"/>
    <x v="77"/>
    <n v="455340"/>
    <n v="1385189668"/>
    <n v="199100000000000"/>
    <n v="0.87"/>
    <n v="38"/>
    <n v="6.1"/>
    <n v="191.4"/>
    <n v="0.87"/>
    <n v="38"/>
    <n v="0.61"/>
    <n v="7.1102435977514054"/>
    <n v="143734.82895484605"/>
    <n v="4.6231935943085592E-5"/>
    <n v="2"/>
    <n v="6"/>
    <x v="77"/>
  </r>
  <r>
    <s v="Brasil"/>
    <x v="5"/>
    <x v="7"/>
    <x v="78"/>
    <n v="222866"/>
    <n v="1393715448"/>
    <n v="199100000000000"/>
    <n v="0.87"/>
    <n v="38"/>
    <n v="6.1"/>
    <n v="191.4"/>
    <n v="0.87"/>
    <n v="38"/>
    <n v="0.61"/>
    <n v="4.6811737276565353"/>
    <n v="142855.55942262901"/>
    <n v="3.4159770610507002E-5"/>
    <n v="2"/>
    <n v="6"/>
    <x v="78"/>
  </r>
  <r>
    <s v="Brasil"/>
    <x v="5"/>
    <x v="8"/>
    <x v="79"/>
    <n v="499622"/>
    <n v="1401889681"/>
    <n v="199100000000000"/>
    <n v="0.87"/>
    <n v="38"/>
    <n v="6.1"/>
    <n v="191.4"/>
    <n v="0.87"/>
    <n v="38"/>
    <n v="0.61"/>
    <n v="3.7255752911875679"/>
    <n v="142022.58758191115"/>
    <n v="9.5660879609541836E-5"/>
    <n v="2"/>
    <n v="6"/>
    <x v="79"/>
  </r>
  <r>
    <s v="Brasil"/>
    <x v="5"/>
    <x v="9"/>
    <x v="80"/>
    <n v="266086"/>
    <n v="1410275957"/>
    <n v="199100000000000"/>
    <n v="0.87"/>
    <n v="38"/>
    <n v="6.1"/>
    <n v="191.4"/>
    <n v="0.87"/>
    <n v="38"/>
    <n v="0.61"/>
    <n v="3.9365328283575467"/>
    <n v="141178.04321328297"/>
    <n v="4.7929626584423149E-5"/>
    <n v="2"/>
    <n v="6"/>
    <x v="80"/>
  </r>
  <r>
    <s v="Brasil"/>
    <x v="5"/>
    <x v="10"/>
    <x v="81"/>
    <n v="126336"/>
    <n v="1417069468"/>
    <n v="199100000000000"/>
    <n v="0.87"/>
    <n v="38"/>
    <n v="6.1"/>
    <n v="191.4"/>
    <n v="0.87"/>
    <n v="38"/>
    <n v="0.61"/>
    <n v="4.097162315550511"/>
    <n v="140501.22770692565"/>
    <n v="2.1759695411065056E-5"/>
    <n v="2"/>
    <n v="6"/>
    <x v="81"/>
  </r>
  <r>
    <s v="Brasil"/>
    <x v="5"/>
    <x v="11"/>
    <x v="82"/>
    <n v="376828"/>
    <n v="1421864031"/>
    <n v="199100000000000"/>
    <n v="0.87"/>
    <n v="38"/>
    <n v="6.1"/>
    <n v="191.4"/>
    <n v="0.87"/>
    <n v="38"/>
    <n v="0.61"/>
    <n v="2.9019807165080245"/>
    <n v="140027.45386278079"/>
    <n v="9.1325188041134147E-5"/>
    <n v="2"/>
    <n v="6"/>
    <x v="82"/>
  </r>
  <r>
    <s v="Brasil"/>
    <x v="5"/>
    <x v="13"/>
    <x v="83"/>
    <n v="363000"/>
    <n v="1424929781"/>
    <n v="199100000000000"/>
    <n v="0.87"/>
    <n v="38"/>
    <n v="6.1"/>
    <n v="191.4"/>
    <n v="0.87"/>
    <n v="38"/>
    <n v="0.61"/>
    <n v="2.9692522882874042"/>
    <n v="139726.18346166771"/>
    <n v="8.5795806663682887E-5"/>
    <n v="2"/>
    <n v="6"/>
    <x v="83"/>
  </r>
  <r>
    <s v="Brasil"/>
    <x v="5"/>
    <x v="14"/>
    <x v="84"/>
    <n v="264116"/>
    <n v="1425893465"/>
    <n v="199100000000000"/>
    <n v="0.87"/>
    <n v="38"/>
    <n v="6.1"/>
    <n v="191.4"/>
    <n v="0.87"/>
    <n v="38"/>
    <n v="0.61"/>
    <n v="4.2679206256867692"/>
    <n v="139631.75011816187"/>
    <n v="4.3400156827284426E-5"/>
    <n v="2"/>
    <n v="6"/>
    <x v="84"/>
  </r>
  <r>
    <s v="Brasil"/>
    <x v="5"/>
    <x v="12"/>
    <x v="85"/>
    <n v="404647"/>
    <n v="1425887337"/>
    <n v="199100000000000"/>
    <n v="0.87"/>
    <n v="38"/>
    <n v="6.1"/>
    <n v="191.4"/>
    <n v="0.87"/>
    <n v="38"/>
    <n v="0.61"/>
    <n v="3.8393377294938089"/>
    <n v="139632.35021000821"/>
    <n v="7.3915376948185908E-5"/>
    <n v="2"/>
    <n v="6"/>
    <x v="85"/>
  </r>
  <r>
    <s v="Brasil"/>
    <x v="6"/>
    <x v="0"/>
    <x v="86"/>
    <n v="4699"/>
    <n v="4838402"/>
    <n v="3720625274890"/>
    <n v="0"/>
    <n v="42"/>
    <n v="0"/>
    <n v="0"/>
    <n v="0"/>
    <n v="42"/>
    <n v="0"/>
    <n v="3.8110300081103001"/>
    <n v="768978.12023267185"/>
    <n v="2.548362041847701E-4"/>
    <n v="1"/>
    <n v="4.5"/>
    <x v="86"/>
  </r>
  <r>
    <s v="Brasil"/>
    <x v="6"/>
    <x v="1"/>
    <x v="87"/>
    <n v="6110"/>
    <n v="5010704"/>
    <n v="3720625274890"/>
    <n v="0"/>
    <n v="42"/>
    <n v="0"/>
    <n v="0"/>
    <n v="0"/>
    <n v="42"/>
    <n v="0"/>
    <n v="2.5258371227780074"/>
    <n v="742535.43511849828"/>
    <n v="4.8276649349073502E-4"/>
    <n v="1"/>
    <n v="4.5"/>
    <x v="87"/>
  </r>
  <r>
    <s v="Brasil"/>
    <x v="6"/>
    <x v="2"/>
    <x v="88"/>
    <n v="5504"/>
    <n v="5163590"/>
    <n v="3720625274890"/>
    <n v="0"/>
    <n v="42"/>
    <n v="0"/>
    <n v="0"/>
    <n v="0"/>
    <n v="42"/>
    <n v="0"/>
    <n v="3.5903457273320285"/>
    <n v="720550.09690738423"/>
    <n v="2.9688646852286878E-4"/>
    <n v="1"/>
    <n v="4.5"/>
    <x v="88"/>
  </r>
  <r>
    <s v="Brasil"/>
    <x v="6"/>
    <x v="3"/>
    <x v="89"/>
    <n v="3317"/>
    <n v="5281344"/>
    <n v="3720625274890"/>
    <n v="0"/>
    <n v="42"/>
    <n v="0"/>
    <n v="0"/>
    <n v="0"/>
    <n v="42"/>
    <n v="0"/>
    <n v="3.6410537870472011"/>
    <n v="704484.55447893566"/>
    <n v="1.724939712315653E-4"/>
    <n v="1"/>
    <n v="4.5"/>
    <x v="89"/>
  </r>
  <r>
    <s v="Brasil"/>
    <x v="6"/>
    <x v="4"/>
    <x v="90"/>
    <n v="5310"/>
    <n v="5381005"/>
    <n v="3720625274890"/>
    <n v="0"/>
    <n v="42"/>
    <n v="0"/>
    <n v="0"/>
    <n v="0"/>
    <n v="42"/>
    <n v="0"/>
    <n v="4.3811881188118811"/>
    <n v="691436.87376057077"/>
    <n v="2.2523673551687836E-4"/>
    <n v="1"/>
    <n v="4.5"/>
    <x v="90"/>
  </r>
  <r>
    <s v="Brasil"/>
    <x v="6"/>
    <x v="5"/>
    <x v="91"/>
    <n v="5779"/>
    <n v="5478055"/>
    <n v="3720625274890"/>
    <n v="0"/>
    <n v="42"/>
    <n v="0"/>
    <n v="0"/>
    <n v="0"/>
    <n v="42"/>
    <n v="0"/>
    <n v="7.5443864229765012"/>
    <n v="679187.27995429037"/>
    <n v="1.3983065157250154E-4"/>
    <n v="1"/>
    <n v="4.5"/>
    <x v="91"/>
  </r>
  <r>
    <s v="Brasil"/>
    <x v="6"/>
    <x v="6"/>
    <x v="92"/>
    <n v="3887"/>
    <n v="5570502"/>
    <n v="3720625274890"/>
    <n v="0"/>
    <n v="42"/>
    <n v="0"/>
    <n v="0"/>
    <n v="0"/>
    <n v="42"/>
    <n v="0"/>
    <n v="7.184842883548983"/>
    <n v="667915.61602347507"/>
    <n v="9.7118715692050736E-5"/>
    <n v="1"/>
    <n v="4.5"/>
    <x v="92"/>
  </r>
  <r>
    <s v="Brasil"/>
    <x v="6"/>
    <x v="7"/>
    <x v="93"/>
    <n v="2774"/>
    <n v="5650018"/>
    <n v="3720625274890"/>
    <n v="0"/>
    <n v="42"/>
    <n v="0"/>
    <n v="0"/>
    <n v="0"/>
    <n v="42"/>
    <n v="0"/>
    <n v="2.4856630824372759"/>
    <n v="658515.64984217752"/>
    <n v="1.9752149462178706E-4"/>
    <n v="1"/>
    <n v="4.5"/>
    <x v="93"/>
  </r>
  <r>
    <s v="Brasil"/>
    <x v="6"/>
    <x v="8"/>
    <x v="94"/>
    <n v="13199"/>
    <n v="5711933"/>
    <n v="3720625274890"/>
    <n v="0"/>
    <n v="42"/>
    <n v="0"/>
    <n v="0"/>
    <n v="0"/>
    <n v="42"/>
    <n v="0"/>
    <n v="2.4240587695133149"/>
    <n v="651377.61155286664"/>
    <n v="9.5326748405487251E-4"/>
    <n v="1"/>
    <n v="4.5"/>
    <x v="94"/>
  </r>
  <r>
    <s v="Brasil"/>
    <x v="6"/>
    <x v="10"/>
    <x v="95"/>
    <n v="11616"/>
    <n v="5814537"/>
    <n v="3720625274890"/>
    <n v="0"/>
    <n v="42"/>
    <n v="0"/>
    <n v="0"/>
    <n v="0"/>
    <n v="42"/>
    <n v="0"/>
    <n v="3.5221346270466949"/>
    <n v="639883.32603094622"/>
    <n v="5.6719907363217393E-4"/>
    <n v="1"/>
    <n v="4.5"/>
    <x v="95"/>
  </r>
  <r>
    <s v="Brasil"/>
    <x v="6"/>
    <x v="11"/>
    <x v="96"/>
    <n v="19099"/>
    <n v="5866405"/>
    <n v="3720625274890"/>
    <n v="0"/>
    <n v="42"/>
    <n v="0"/>
    <n v="0"/>
    <n v="0"/>
    <n v="42"/>
    <n v="0"/>
    <n v="3.7864789849325931"/>
    <n v="634225.77794918697"/>
    <n v="8.5981107680086865E-4"/>
    <n v="1"/>
    <n v="4.5"/>
    <x v="96"/>
  </r>
  <r>
    <s v="Brasil"/>
    <x v="6"/>
    <x v="13"/>
    <x v="97"/>
    <n v="9316"/>
    <n v="5909869"/>
    <n v="3720625274890"/>
    <n v="0"/>
    <n v="42"/>
    <n v="0"/>
    <n v="0"/>
    <n v="0"/>
    <n v="42"/>
    <n v="0"/>
    <n v="2.3008150160533467"/>
    <n v="629561.37858385697"/>
    <n v="6.851251694411501E-4"/>
    <n v="1"/>
    <n v="4.5"/>
    <x v="97"/>
  </r>
  <r>
    <s v="Brasil"/>
    <x v="7"/>
    <x v="0"/>
    <x v="98"/>
    <n v="200"/>
    <n v="4501921"/>
    <n v="617739441740"/>
    <n v="1.84"/>
    <n v="33"/>
    <n v="0.8"/>
    <n v="404.8"/>
    <n v="1.84"/>
    <n v="33"/>
    <n v="0.08"/>
    <n v="3.6363636363636362"/>
    <n v="137216.85514694726"/>
    <n v="1.2217006917713572E-5"/>
    <n v="3"/>
    <n v="7.5"/>
    <x v="98"/>
  </r>
  <r>
    <s v="Brasil"/>
    <x v="8"/>
    <x v="0"/>
    <x v="99"/>
    <n v="15905"/>
    <n v="5502751"/>
    <n v="3480780184640"/>
    <n v="0"/>
    <n v="42"/>
    <n v="8.8000000000000007"/>
    <n v="0"/>
    <n v="0"/>
    <n v="42"/>
    <n v="0.88"/>
    <n v="30.704633204633204"/>
    <n v="632552.73310386029"/>
    <n v="9.4134733699562277E-5"/>
    <n v="1"/>
    <n v="4.5"/>
    <x v="99"/>
  </r>
  <r>
    <s v="Brasil"/>
    <x v="8"/>
    <x v="1"/>
    <x v="100"/>
    <n v="21780"/>
    <n v="5526452"/>
    <n v="3480780184640"/>
    <n v="0"/>
    <n v="42"/>
    <n v="8.8000000000000007"/>
    <n v="0"/>
    <n v="0"/>
    <n v="42"/>
    <n v="0.88"/>
    <n v="11"/>
    <n v="629839.93792762514"/>
    <n v="3.5827688361357341E-4"/>
    <n v="1"/>
    <n v="4.5"/>
    <x v="100"/>
  </r>
  <r>
    <s v="Brasil"/>
    <x v="8"/>
    <x v="2"/>
    <x v="101"/>
    <n v="69161"/>
    <n v="5550849"/>
    <n v="3480780184640"/>
    <n v="0"/>
    <n v="42"/>
    <n v="8.8000000000000007"/>
    <n v="0"/>
    <n v="0"/>
    <n v="42"/>
    <n v="0.88"/>
    <n v="9.8323855558714808"/>
    <n v="627071.67581751908"/>
    <n v="1.2671935410240847E-3"/>
    <n v="1"/>
    <n v="4.5"/>
    <x v="101"/>
  </r>
  <r>
    <s v="Brasil"/>
    <x v="8"/>
    <x v="3"/>
    <x v="102"/>
    <n v="83057"/>
    <n v="5576016"/>
    <n v="3480780184640"/>
    <n v="0"/>
    <n v="42"/>
    <n v="8.8000000000000007"/>
    <n v="0"/>
    <n v="0"/>
    <n v="42"/>
    <n v="0.88"/>
    <n v="2.5324572369424034"/>
    <n v="624241.42696864577"/>
    <n v="5.881798043621109E-3"/>
    <n v="1"/>
    <n v="4.5"/>
    <x v="102"/>
  </r>
  <r>
    <s v="Brasil"/>
    <x v="8"/>
    <x v="4"/>
    <x v="103"/>
    <n v="23802"/>
    <n v="5600959"/>
    <n v="3480780184640"/>
    <n v="0"/>
    <n v="42"/>
    <n v="8.8000000000000007"/>
    <n v="0"/>
    <n v="0"/>
    <n v="42"/>
    <n v="0.88"/>
    <n v="5.0470737913486001"/>
    <n v="621461.46483843215"/>
    <n v="8.4199866487149786E-4"/>
    <n v="1"/>
    <n v="4.5"/>
    <x v="103"/>
  </r>
  <r>
    <s v="Brasil"/>
    <x v="8"/>
    <x v="5"/>
    <x v="104"/>
    <n v="101915"/>
    <n v="5625385"/>
    <n v="3480780184640"/>
    <n v="0"/>
    <n v="42"/>
    <n v="8.8000000000000007"/>
    <n v="0"/>
    <n v="0"/>
    <n v="42"/>
    <n v="0.88"/>
    <n v="5.6961211714732842"/>
    <n v="618763.01526739949"/>
    <n v="3.1805823068110006E-3"/>
    <n v="1"/>
    <n v="4.5"/>
    <x v="104"/>
  </r>
  <r>
    <s v="Brasil"/>
    <x v="8"/>
    <x v="6"/>
    <x v="105"/>
    <n v="16871"/>
    <n v="5650653"/>
    <n v="3480780184640"/>
    <n v="0"/>
    <n v="42"/>
    <n v="8.8000000000000007"/>
    <n v="0"/>
    <n v="0"/>
    <n v="42"/>
    <n v="0.88"/>
    <n v="5.2070987654320984"/>
    <n v="615996.09543180233"/>
    <n v="5.7338505832865683E-4"/>
    <n v="1"/>
    <n v="4.5"/>
    <x v="105"/>
  </r>
  <r>
    <s v="Brasil"/>
    <x v="8"/>
    <x v="7"/>
    <x v="106"/>
    <n v="29306"/>
    <n v="5677796"/>
    <n v="3480780184640"/>
    <n v="0"/>
    <n v="42"/>
    <n v="8.8000000000000007"/>
    <n v="0"/>
    <n v="0"/>
    <n v="42"/>
    <n v="0.88"/>
    <n v="4.1392655367231637"/>
    <n v="613051.29395983939"/>
    <n v="1.2469627299043502E-3"/>
    <n v="1"/>
    <n v="4.5"/>
    <x v="106"/>
  </r>
  <r>
    <s v="Brasil"/>
    <x v="8"/>
    <x v="8"/>
    <x v="107"/>
    <n v="8171"/>
    <n v="5706857"/>
    <n v="3480780184640"/>
    <n v="0"/>
    <n v="42"/>
    <n v="8.8000000000000007"/>
    <n v="0"/>
    <n v="0"/>
    <n v="42"/>
    <n v="0.88"/>
    <n v="6.3935837245696403"/>
    <n v="609929.4558528451"/>
    <n v="2.2394112906631443E-4"/>
    <n v="1"/>
    <n v="4.5"/>
    <x v="107"/>
  </r>
  <r>
    <s v="Brasil"/>
    <x v="8"/>
    <x v="9"/>
    <x v="108"/>
    <n v="2829"/>
    <n v="5737284"/>
    <n v="3480780184640"/>
    <n v="0"/>
    <n v="42"/>
    <n v="8.8000000000000007"/>
    <n v="0"/>
    <n v="0"/>
    <n v="42"/>
    <n v="0.88"/>
    <n v="4.8691910499139412"/>
    <n v="606694.76787971449"/>
    <n v="1.0126742897858986E-4"/>
    <n v="1"/>
    <n v="4.5"/>
    <x v="108"/>
  </r>
  <r>
    <s v="Brasil"/>
    <x v="8"/>
    <x v="11"/>
    <x v="109"/>
    <n v="306"/>
    <n v="5795878"/>
    <n v="3480780184640"/>
    <n v="0"/>
    <n v="42"/>
    <n v="8.8000000000000007"/>
    <n v="0"/>
    <n v="0"/>
    <n v="42"/>
    <n v="0.88"/>
    <n v="1.2749999999999999"/>
    <n v="600561.32731572329"/>
    <n v="4.1408739107344908E-5"/>
    <n v="1"/>
    <n v="4.5"/>
    <x v="109"/>
  </r>
  <r>
    <s v="Brasil"/>
    <x v="8"/>
    <x v="13"/>
    <x v="110"/>
    <n v="1962"/>
    <n v="5825641"/>
    <n v="3480780184640"/>
    <n v="0"/>
    <n v="42"/>
    <n v="8.8000000000000007"/>
    <n v="0"/>
    <n v="0"/>
    <n v="42"/>
    <n v="0.88"/>
    <n v="2.9772382397572077"/>
    <n v="597493.08009882516"/>
    <n v="1.1312059908943926E-4"/>
    <n v="1"/>
    <n v="4.5"/>
    <x v="110"/>
  </r>
  <r>
    <s v="Brasil"/>
    <x v="8"/>
    <x v="14"/>
    <x v="111"/>
    <n v="504"/>
    <n v="5854240"/>
    <n v="3480780184640"/>
    <n v="0"/>
    <n v="42"/>
    <n v="8.8000000000000007"/>
    <n v="0"/>
    <n v="0"/>
    <n v="42"/>
    <n v="0.88"/>
    <n v="5.7931034482758621"/>
    <n v="594574.22050343"/>
    <n v="1.4861023804968707E-5"/>
    <n v="1"/>
    <n v="4.5"/>
    <x v="111"/>
  </r>
  <r>
    <s v="Brasil"/>
    <x v="8"/>
    <x v="12"/>
    <x v="112"/>
    <n v="6"/>
    <n v="5882261"/>
    <n v="3480780184640"/>
    <n v="0"/>
    <n v="42"/>
    <n v="8.8000000000000007"/>
    <n v="0"/>
    <n v="0"/>
    <n v="42"/>
    <n v="0.88"/>
    <n v="3"/>
    <n v="591741.88031438936"/>
    <n v="3.4000531428306224E-7"/>
    <n v="1"/>
    <n v="4.5"/>
    <x v="112"/>
  </r>
  <r>
    <s v="Brasil"/>
    <x v="9"/>
    <x v="0"/>
    <x v="113"/>
    <n v="6834"/>
    <n v="45966538"/>
    <n v="13941163107690"/>
    <n v="0.56000000000000005"/>
    <n v="45"/>
    <n v="0.8"/>
    <n v="1232"/>
    <n v="0.56000000000000005"/>
    <n v="45"/>
    <n v="0.08"/>
    <n v="2.3229095853161117"/>
    <n v="303289.38645955891"/>
    <n v="6.4003079805575089E-5"/>
    <n v="4"/>
    <n v="9"/>
    <x v="113"/>
  </r>
  <r>
    <s v="Brasil"/>
    <x v="9"/>
    <x v="1"/>
    <x v="114"/>
    <n v="4050"/>
    <n v="46367772"/>
    <n v="13941163107690"/>
    <n v="0.56000000000000005"/>
    <n v="45"/>
    <n v="0.8"/>
    <n v="1232"/>
    <n v="0.56000000000000005"/>
    <n v="45"/>
    <n v="0.08"/>
    <n v="1.8569463548830811"/>
    <n v="300664.93399100564"/>
    <n v="4.7036980771903384E-5"/>
    <n v="4"/>
    <n v="9"/>
    <x v="114"/>
  </r>
  <r>
    <s v="Brasil"/>
    <x v="9"/>
    <x v="3"/>
    <x v="115"/>
    <n v="24618"/>
    <n v="46729232"/>
    <n v="13941163107690"/>
    <n v="0.56000000000000005"/>
    <n v="45"/>
    <n v="0.8"/>
    <n v="1232"/>
    <n v="0.56000000000000005"/>
    <n v="45"/>
    <n v="0.08"/>
    <n v="4.7287744909719551"/>
    <n v="298339.23030641722"/>
    <n v="1.1140778003798565E-4"/>
    <n v="4"/>
    <n v="9"/>
    <x v="115"/>
  </r>
  <r>
    <s v="Brasil"/>
    <x v="9"/>
    <x v="5"/>
    <x v="116"/>
    <n v="3748940"/>
    <n v="46603459"/>
    <n v="13941163107690"/>
    <n v="0.56000000000000005"/>
    <n v="45"/>
    <n v="0.8"/>
    <n v="1232"/>
    <n v="0.56000000000000005"/>
    <n v="45"/>
    <n v="0.08"/>
    <n v="1.9001409036077406"/>
    <n v="299144.38556352654"/>
    <n v="4.2335484153654776E-2"/>
    <n v="4"/>
    <n v="9"/>
    <x v="116"/>
  </r>
  <r>
    <s v="Brasil"/>
    <x v="9"/>
    <x v="10"/>
    <x v="117"/>
    <n v="22631"/>
    <n v="46792043"/>
    <n v="13941163107690"/>
    <n v="0.56000000000000005"/>
    <n v="45"/>
    <n v="0.8"/>
    <n v="1232"/>
    <n v="0.56000000000000005"/>
    <n v="45"/>
    <n v="0.08"/>
    <n v="3.6960640209047853"/>
    <n v="297938.75654649234"/>
    <n v="1.3085558157826106E-4"/>
    <n v="4"/>
    <n v="9"/>
    <x v="117"/>
  </r>
  <r>
    <s v="Brasil"/>
    <x v="9"/>
    <x v="11"/>
    <x v="118"/>
    <n v="1353"/>
    <n v="47131372"/>
    <n v="13941163107690"/>
    <n v="0.56000000000000005"/>
    <n v="45"/>
    <n v="0.8"/>
    <n v="1232"/>
    <n v="0.56000000000000005"/>
    <n v="45"/>
    <n v="0.08"/>
    <n v="0.3822033898305085"/>
    <n v="295793.70419537119"/>
    <n v="7.5109207514688947E-5"/>
    <n v="4"/>
    <n v="9"/>
    <x v="106"/>
  </r>
  <r>
    <s v="Brasil"/>
    <x v="9"/>
    <x v="13"/>
    <x v="119"/>
    <n v="126"/>
    <n v="47363807"/>
    <n v="13941163107690"/>
    <n v="0.56000000000000005"/>
    <n v="45"/>
    <n v="0.8"/>
    <n v="1232"/>
    <n v="0.56000000000000005"/>
    <n v="45"/>
    <n v="0.08"/>
    <n v="4.5"/>
    <n v="294342.11459585588"/>
    <n v="5.9116869554003549E-7"/>
    <n v="4"/>
    <n v="9"/>
    <x v="118"/>
  </r>
  <r>
    <s v="Brasil"/>
    <x v="10"/>
    <x v="0"/>
    <x v="120"/>
    <n v="804607"/>
    <n v="305694910"/>
    <n v="214277000000000"/>
    <n v="7.25"/>
    <n v="38"/>
    <n v="8.3000000000000007"/>
    <n v="1595"/>
    <n v="7.25"/>
    <n v="38"/>
    <n v="0.83"/>
    <n v="1.812606584890571"/>
    <n v="700950.49996089237"/>
    <n v="1.4520850216315345E-3"/>
    <n v="4"/>
    <n v="9"/>
    <x v="119"/>
  </r>
  <r>
    <s v="Brasil"/>
    <x v="10"/>
    <x v="1"/>
    <x v="121"/>
    <n v="660066"/>
    <n v="308512035"/>
    <n v="214277000000000"/>
    <n v="7.25"/>
    <n v="38"/>
    <n v="8.3000000000000007"/>
    <n v="1595"/>
    <n v="7.25"/>
    <n v="38"/>
    <n v="0.83"/>
    <n v="1.7728507006088865"/>
    <n v="694549.89008775621"/>
    <n v="1.2068216398754103E-3"/>
    <n v="4"/>
    <n v="9"/>
    <x v="120"/>
  </r>
  <r>
    <s v="Brasil"/>
    <x v="10"/>
    <x v="2"/>
    <x v="122"/>
    <n v="478630"/>
    <n v="311182845"/>
    <n v="214277000000000"/>
    <n v="7.25"/>
    <n v="38"/>
    <n v="8.3000000000000007"/>
    <n v="1595"/>
    <n v="7.25"/>
    <n v="38"/>
    <n v="0.83"/>
    <n v="2.0903794416687047"/>
    <n v="688588.72988322994"/>
    <n v="7.3579891590746268E-4"/>
    <n v="4"/>
    <n v="9"/>
    <x v="121"/>
  </r>
  <r>
    <s v="Brasil"/>
    <x v="10"/>
    <x v="3"/>
    <x v="123"/>
    <n v="1030254"/>
    <n v="313876608"/>
    <n v="214277000000000"/>
    <n v="7.25"/>
    <n v="38"/>
    <n v="8.3000000000000007"/>
    <n v="1595"/>
    <n v="7.25"/>
    <n v="38"/>
    <n v="0.83"/>
    <n v="3.3582061821393996"/>
    <n v="682679.09917007899"/>
    <n v="9.774127545051079E-4"/>
    <n v="4"/>
    <n v="9"/>
    <x v="122"/>
  </r>
  <r>
    <s v="Brasil"/>
    <x v="10"/>
    <x v="4"/>
    <x v="124"/>
    <n v="303986"/>
    <n v="316651321"/>
    <n v="214277000000000"/>
    <n v="7.25"/>
    <n v="38"/>
    <n v="8.3000000000000007"/>
    <n v="1595"/>
    <n v="7.25"/>
    <n v="38"/>
    <n v="0.83"/>
    <n v="2.0737865402326294"/>
    <n v="676697.00326309388"/>
    <n v="4.6292243322111387E-4"/>
    <n v="4"/>
    <n v="9"/>
    <x v="123"/>
  </r>
  <r>
    <s v="Brasil"/>
    <x v="10"/>
    <x v="5"/>
    <x v="125"/>
    <n v="786556"/>
    <n v="319375166"/>
    <n v="214277000000000"/>
    <n v="7.25"/>
    <n v="38"/>
    <n v="8.3000000000000007"/>
    <n v="1595"/>
    <n v="7.25"/>
    <n v="38"/>
    <n v="0.83"/>
    <n v="3.2056176844576312"/>
    <n v="670925.67867346329"/>
    <n v="7.682751388378143E-4"/>
    <n v="4"/>
    <n v="9"/>
    <x v="124"/>
  </r>
  <r>
    <s v="Brasil"/>
    <x v="10"/>
    <x v="6"/>
    <x v="126"/>
    <n v="494216"/>
    <n v="322033964"/>
    <n v="214277000000000"/>
    <n v="7.25"/>
    <n v="38"/>
    <n v="8.3000000000000007"/>
    <n v="1595"/>
    <n v="7.25"/>
    <n v="38"/>
    <n v="0.83"/>
    <n v="2.2235239599220757"/>
    <n v="665386.33794539759"/>
    <n v="6.9019738551552286E-4"/>
    <n v="4"/>
    <n v="9"/>
    <x v="125"/>
  </r>
  <r>
    <s v="Brasil"/>
    <x v="10"/>
    <x v="7"/>
    <x v="127"/>
    <n v="524109"/>
    <n v="324607776"/>
    <n v="214277000000000"/>
    <n v="7.25"/>
    <n v="38"/>
    <n v="8.3000000000000007"/>
    <n v="1595"/>
    <n v="7.25"/>
    <n v="38"/>
    <n v="0.83"/>
    <n v="2.6754451341528158"/>
    <n v="660110.49593587057"/>
    <n v="6.034852350548744E-4"/>
    <n v="4"/>
    <n v="9"/>
    <x v="126"/>
  </r>
  <r>
    <s v="Brasil"/>
    <x v="10"/>
    <x v="8"/>
    <x v="128"/>
    <n v="687411"/>
    <n v="327210198"/>
    <n v="214277000000000"/>
    <n v="7.25"/>
    <n v="38"/>
    <n v="8.3000000000000007"/>
    <n v="1595"/>
    <n v="7.25"/>
    <n v="38"/>
    <n v="0.83"/>
    <n v="2.6636403794289967"/>
    <n v="654860.39649656636"/>
    <n v="7.887040244387493E-4"/>
    <n v="4"/>
    <n v="9"/>
    <x v="127"/>
  </r>
  <r>
    <s v="Brasil"/>
    <x v="10"/>
    <x v="9"/>
    <x v="129"/>
    <n v="1523699"/>
    <n v="329791231"/>
    <n v="214277000000000"/>
    <n v="7.25"/>
    <n v="38"/>
    <n v="8.3000000000000007"/>
    <n v="1595"/>
    <n v="7.25"/>
    <n v="38"/>
    <n v="0.83"/>
    <n v="11.483321777402629"/>
    <n v="649735.2866244039"/>
    <n v="4.0233938178908097E-4"/>
    <n v="4"/>
    <n v="9"/>
    <x v="128"/>
  </r>
  <r>
    <s v="Brasil"/>
    <x v="10"/>
    <x v="10"/>
    <x v="130"/>
    <n v="512519"/>
    <n v="332140037"/>
    <n v="214277000000000"/>
    <n v="7.25"/>
    <n v="38"/>
    <n v="8.3000000000000007"/>
    <n v="1595"/>
    <n v="7.25"/>
    <n v="38"/>
    <n v="0.83"/>
    <n v="3.0307020915504204"/>
    <n v="645140.53149214282"/>
    <n v="5.09149699408265E-4"/>
    <n v="4"/>
    <n v="9"/>
    <x v="129"/>
  </r>
  <r>
    <s v="Brasil"/>
    <x v="10"/>
    <x v="11"/>
    <x v="131"/>
    <n v="616274"/>
    <n v="334319671"/>
    <n v="214277000000000"/>
    <n v="7.25"/>
    <n v="38"/>
    <n v="8.3000000000000007"/>
    <n v="1595"/>
    <n v="7.25"/>
    <n v="38"/>
    <n v="0.83"/>
    <n v="2.9379257740805187"/>
    <n v="640934.46658123808"/>
    <n v="6.2743840161292815E-4"/>
    <n v="4"/>
    <n v="9"/>
    <x v="130"/>
  </r>
  <r>
    <s v="Brasil"/>
    <x v="10"/>
    <x v="13"/>
    <x v="132"/>
    <n v="610793"/>
    <n v="335942003"/>
    <n v="214277000000000"/>
    <n v="7.25"/>
    <n v="38"/>
    <n v="8.3000000000000007"/>
    <n v="1595"/>
    <n v="7.25"/>
    <n v="38"/>
    <n v="0.83"/>
    <n v="2.0347693701736969"/>
    <n v="637839.26417798968"/>
    <n v="8.9354113900428224E-4"/>
    <n v="4"/>
    <n v="9"/>
    <x v="131"/>
  </r>
  <r>
    <s v="Brasil"/>
    <x v="10"/>
    <x v="14"/>
    <x v="133"/>
    <n v="203554"/>
    <n v="336997624"/>
    <n v="214277000000000"/>
    <n v="7.25"/>
    <n v="38"/>
    <n v="8.3000000000000007"/>
    <n v="1595"/>
    <n v="7.25"/>
    <n v="38"/>
    <n v="0.83"/>
    <n v="1.8324166179052077"/>
    <n v="635841.27821625234"/>
    <n v="3.2963140416681394E-4"/>
    <n v="4"/>
    <n v="9"/>
    <x v="132"/>
  </r>
  <r>
    <s v="Brasil"/>
    <x v="10"/>
    <x v="12"/>
    <x v="134"/>
    <n v="447893"/>
    <n v="338289857"/>
    <n v="214277000000000"/>
    <n v="7.25"/>
    <n v="38"/>
    <n v="8.3000000000000007"/>
    <n v="1595"/>
    <n v="7.25"/>
    <n v="38"/>
    <n v="0.83"/>
    <n v="2.0324313777096106"/>
    <n v="633412.42891595175"/>
    <n v="6.5143247850910297E-4"/>
    <n v="4"/>
    <n v="9"/>
    <x v="133"/>
  </r>
  <r>
    <s v="Brasil"/>
    <x v="11"/>
    <x v="0"/>
    <x v="135"/>
    <n v="9730"/>
    <n v="1337011"/>
    <n v="313869499810"/>
    <n v="3.14"/>
    <n v="42"/>
    <n v="6.8"/>
    <n v="690800000000000.13"/>
    <n v="3.14"/>
    <n v="42"/>
    <n v="0.68"/>
    <n v="2.3650947982498787"/>
    <n v="234754.61294634076"/>
    <n v="3.0770128293634083E-3"/>
    <n v="4"/>
    <n v="9"/>
    <x v="134"/>
  </r>
  <r>
    <s v="Brasil"/>
    <x v="11"/>
    <x v="1"/>
    <x v="136"/>
    <n v="10802"/>
    <n v="1334552"/>
    <n v="313869499810"/>
    <n v="3.14"/>
    <n v="42"/>
    <n v="6.8"/>
    <n v="690800000000000.13"/>
    <n v="3.14"/>
    <n v="42"/>
    <n v="0.68"/>
    <n v="1.9863920559029056"/>
    <n v="235187.16378979612"/>
    <n v="4.0747756550512833E-3"/>
    <n v="4"/>
    <n v="9"/>
    <x v="135"/>
  </r>
  <r>
    <s v="Brasil"/>
    <x v="11"/>
    <x v="2"/>
    <x v="137"/>
    <n v="40778"/>
    <n v="1331535"/>
    <n v="313869499810"/>
    <n v="3.14"/>
    <n v="42"/>
    <n v="6.8"/>
    <n v="690800000000000.13"/>
    <n v="3.14"/>
    <n v="42"/>
    <n v="0.68"/>
    <n v="2.5730691569914184"/>
    <n v="235720.05227800997"/>
    <n v="1.1902052893840567E-2"/>
    <n v="4"/>
    <n v="9"/>
    <x v="136"/>
  </r>
  <r>
    <s v="Brasil"/>
    <x v="11"/>
    <x v="3"/>
    <x v="138"/>
    <n v="5336"/>
    <n v="1327429"/>
    <n v="313869499810"/>
    <n v="3.14"/>
    <n v="42"/>
    <n v="6.8"/>
    <n v="690800000000000.13"/>
    <n v="3.14"/>
    <n v="42"/>
    <n v="0.68"/>
    <n v="11.857777777777779"/>
    <n v="236449.1809430109"/>
    <n v="3.390011819841212E-4"/>
    <n v="4"/>
    <n v="9"/>
    <x v="137"/>
  </r>
  <r>
    <s v="Brasil"/>
    <x v="11"/>
    <x v="4"/>
    <x v="139"/>
    <n v="19384"/>
    <n v="1322682"/>
    <n v="313869499810"/>
    <n v="3.14"/>
    <n v="42"/>
    <n v="6.8"/>
    <n v="690800000000000.13"/>
    <n v="3.14"/>
    <n v="42"/>
    <n v="0.68"/>
    <n v="5.8367961457392354"/>
    <n v="237297.77815831773"/>
    <n v="2.5108075864039882E-3"/>
    <n v="4"/>
    <n v="9"/>
    <x v="138"/>
  </r>
  <r>
    <s v="Brasil"/>
    <x v="11"/>
    <x v="8"/>
    <x v="140"/>
    <n v="4800"/>
    <n v="1315926"/>
    <n v="313869499810"/>
    <n v="3.14"/>
    <n v="42"/>
    <n v="6.8"/>
    <n v="690800000000000.13"/>
    <n v="3.14"/>
    <n v="42"/>
    <n v="0.68"/>
    <n v="5.333333333333333"/>
    <n v="238516.07142802863"/>
    <n v="6.839290355232741E-4"/>
    <n v="4"/>
    <n v="9"/>
    <x v="139"/>
  </r>
  <r>
    <s v="Brasil"/>
    <x v="12"/>
    <x v="0"/>
    <x v="141"/>
    <n v="27500"/>
    <n v="61721009"/>
    <n v="27155182742270"/>
    <n v="11.16"/>
    <n v="42"/>
    <n v="8.1999999999999993"/>
    <n v="2455.1999999999998"/>
    <n v="11.16"/>
    <n v="42"/>
    <n v="0.82"/>
    <n v="2.4823975446831557"/>
    <n v="439966.60427683545"/>
    <n v="1.7948507614319785E-4"/>
    <n v="4"/>
    <n v="9"/>
    <x v="140"/>
  </r>
  <r>
    <s v="Brasil"/>
    <x v="12"/>
    <x v="2"/>
    <x v="142"/>
    <n v="18904"/>
    <n v="62444567"/>
    <n v="27155182742270"/>
    <n v="11.16"/>
    <n v="42"/>
    <n v="8.1999999999999993"/>
    <n v="2455.1999999999998"/>
    <n v="11.16"/>
    <n v="42"/>
    <n v="0.82"/>
    <n v="5.2307692307692308"/>
    <n v="434868.62103263522"/>
    <n v="5.7875331251796491E-5"/>
    <n v="4"/>
    <n v="9"/>
    <x v="141"/>
  </r>
  <r>
    <s v="Brasil"/>
    <x v="12"/>
    <x v="4"/>
    <x v="143"/>
    <n v="185791"/>
    <n v="63071416"/>
    <n v="27155182742270"/>
    <n v="11.16"/>
    <n v="42"/>
    <n v="8.1999999999999993"/>
    <n v="2455.1999999999998"/>
    <n v="11.16"/>
    <n v="42"/>
    <n v="0.82"/>
    <n v="0.94983231426760184"/>
    <n v="430546.5845616975"/>
    <n v="3.1013097914275463E-3"/>
    <n v="4"/>
    <n v="9"/>
    <x v="142"/>
  </r>
  <r>
    <s v="Brasil"/>
    <x v="12"/>
    <x v="5"/>
    <x v="144"/>
    <n v="42256"/>
    <n v="63335180"/>
    <n v="27155182742270"/>
    <n v="11.16"/>
    <n v="42"/>
    <n v="8.1999999999999993"/>
    <n v="2455.1999999999998"/>
    <n v="11.16"/>
    <n v="42"/>
    <n v="0.82"/>
    <n v="6.1374001452432827"/>
    <n v="428753.54174836166"/>
    <n v="1.0870735663812749E-4"/>
    <n v="4"/>
    <n v="9"/>
    <x v="143"/>
  </r>
  <r>
    <s v="Brasil"/>
    <x v="12"/>
    <x v="6"/>
    <x v="145"/>
    <n v="167807"/>
    <n v="63588491"/>
    <n v="27155182742270"/>
    <n v="11.16"/>
    <n v="42"/>
    <n v="8.1999999999999993"/>
    <n v="2455.1999999999998"/>
    <n v="11.16"/>
    <n v="42"/>
    <n v="0.82"/>
    <n v="4.9713227669974822"/>
    <n v="427045.55989966803"/>
    <n v="5.3083505315450869E-4"/>
    <n v="4"/>
    <n v="9"/>
    <x v="144"/>
  </r>
  <r>
    <s v="Brasil"/>
    <x v="12"/>
    <x v="7"/>
    <x v="146"/>
    <n v="4749"/>
    <n v="63809769"/>
    <n v="27155182742270"/>
    <n v="11.16"/>
    <n v="42"/>
    <n v="8.1999999999999993"/>
    <n v="2455.1999999999998"/>
    <n v="11.16"/>
    <n v="42"/>
    <n v="0.82"/>
    <n v="2.975563909774436"/>
    <n v="425564.66145912546"/>
    <n v="2.5011844189562887E-5"/>
    <n v="4"/>
    <n v="9"/>
    <x v="145"/>
  </r>
  <r>
    <s v="Brasil"/>
    <x v="12"/>
    <x v="8"/>
    <x v="147"/>
    <n v="30055"/>
    <n v="63989319"/>
    <n v="27155182742270"/>
    <n v="11.16"/>
    <n v="42"/>
    <n v="8.1999999999999993"/>
    <n v="2455.1999999999998"/>
    <n v="11.16"/>
    <n v="42"/>
    <n v="0.82"/>
    <n v="4.9784661255590521"/>
    <n v="424370.55381492653"/>
    <n v="9.4343870107447154E-5"/>
    <n v="4"/>
    <n v="9"/>
    <x v="146"/>
  </r>
  <r>
    <s v="Brasil"/>
    <x v="12"/>
    <x v="9"/>
    <x v="148"/>
    <n v="21654"/>
    <n v="64144086"/>
    <n v="27155182742270"/>
    <n v="11.16"/>
    <n v="42"/>
    <n v="8.1999999999999993"/>
    <n v="2455.1999999999998"/>
    <n v="11.16"/>
    <n v="42"/>
    <n v="0.82"/>
    <n v="5.0914648483423468"/>
    <n v="423346.63155493402"/>
    <n v="6.6303852236666063E-5"/>
    <n v="4"/>
    <n v="9"/>
    <x v="147"/>
  </r>
  <r>
    <s v="Brasil"/>
    <x v="12"/>
    <x v="10"/>
    <x v="149"/>
    <n v="48677"/>
    <n v="64277808"/>
    <n v="27155182742270"/>
    <n v="11.16"/>
    <n v="42"/>
    <n v="8.1999999999999993"/>
    <n v="2455.1999999999998"/>
    <n v="11.16"/>
    <n v="42"/>
    <n v="0.82"/>
    <n v="4.3944208720772773"/>
    <n v="422465.91144287313"/>
    <n v="1.7233008319138699E-4"/>
    <n v="4"/>
    <n v="9"/>
    <x v="148"/>
  </r>
  <r>
    <s v="Brasil"/>
    <x v="12"/>
    <x v="11"/>
    <x v="150"/>
    <n v="67072"/>
    <n v="64399759"/>
    <n v="27155182742270"/>
    <n v="11.16"/>
    <n v="42"/>
    <n v="8.1999999999999993"/>
    <n v="2455.1999999999998"/>
    <n v="11.16"/>
    <n v="42"/>
    <n v="0.82"/>
    <n v="3.667942688395494"/>
    <n v="421665.9062694629"/>
    <n v="2.8394516196869618E-4"/>
    <n v="4"/>
    <n v="9"/>
    <x v="149"/>
  </r>
  <r>
    <s v="Brasil"/>
    <x v="12"/>
    <x v="13"/>
    <x v="151"/>
    <n v="57144"/>
    <n v="64480053"/>
    <n v="27155182742270"/>
    <n v="11.16"/>
    <n v="42"/>
    <n v="8.1999999999999993"/>
    <n v="2455.1999999999998"/>
    <n v="11.16"/>
    <n v="42"/>
    <n v="0.82"/>
    <n v="4.527333227697671"/>
    <n v="421140.82540022105"/>
    <n v="1.9575045944828859E-4"/>
    <n v="4"/>
    <n v="9"/>
    <x v="150"/>
  </r>
  <r>
    <s v="Brasil"/>
    <x v="12"/>
    <x v="14"/>
    <x v="152"/>
    <n v="23742"/>
    <n v="64531444"/>
    <n v="27155182742270"/>
    <n v="11.16"/>
    <n v="42"/>
    <n v="8.1999999999999993"/>
    <n v="2455.1999999999998"/>
    <n v="11.16"/>
    <n v="42"/>
    <n v="0.82"/>
    <n v="3.3667044809982984"/>
    <n v="420805.44086802087"/>
    <n v="1.092800588810627E-4"/>
    <n v="4"/>
    <n v="9"/>
    <x v="151"/>
  </r>
  <r>
    <s v="Brasil"/>
    <x v="12"/>
    <x v="12"/>
    <x v="153"/>
    <n v="25008"/>
    <n v="64626628"/>
    <n v="27155182742270"/>
    <n v="11.16"/>
    <n v="42"/>
    <n v="8.1999999999999993"/>
    <n v="2455.1999999999998"/>
    <n v="11.16"/>
    <n v="42"/>
    <n v="0.82"/>
    <n v="4.3919915700737615"/>
    <n v="420185.66622832313"/>
    <n v="8.8106097690877509E-5"/>
    <n v="4"/>
    <n v="9"/>
    <x v="152"/>
  </r>
  <r>
    <s v="Brasil"/>
    <x v="13"/>
    <x v="0"/>
    <x v="154"/>
    <n v="25642"/>
    <n v="24326087"/>
    <n v="669836342240"/>
    <n v="0.27"/>
    <n v="22"/>
    <n v="5.7"/>
    <n v="5940000000000001"/>
    <n v="0.27"/>
    <n v="22"/>
    <n v="0.56999999999999995"/>
    <n v="1.411382650814619"/>
    <n v="27535.720900776192"/>
    <n v="7.46852545582033E-4"/>
    <n v="4"/>
    <n v="9"/>
    <x v="153"/>
  </r>
  <r>
    <s v="Brasil"/>
    <x v="13"/>
    <x v="10"/>
    <x v="155"/>
    <n v="13502"/>
    <n v="30870641"/>
    <n v="669836342240"/>
    <n v="0.27"/>
    <n v="22"/>
    <n v="5.7"/>
    <n v="5940000000000001"/>
    <n v="0.27"/>
    <n v="22"/>
    <n v="0.56999999999999995"/>
    <n v="1.5002222222222221"/>
    <n v="21698.167596843876"/>
    <n v="2.9153913584107309E-4"/>
    <n v="4"/>
    <n v="9"/>
    <x v="154"/>
  </r>
  <r>
    <s v="Brasil"/>
    <x v="13"/>
    <x v="11"/>
    <x v="156"/>
    <n v="10010"/>
    <n v="31522290"/>
    <n v="669836342240"/>
    <n v="0.27"/>
    <n v="22"/>
    <n v="5.7"/>
    <n v="5940000000000001"/>
    <n v="0.27"/>
    <n v="22"/>
    <n v="0.56999999999999995"/>
    <n v="1.3045744819496938"/>
    <n v="21249.609157202729"/>
    <n v="2.4341505645687544E-4"/>
    <n v="4"/>
    <n v="9"/>
    <x v="155"/>
  </r>
  <r>
    <s v="Brasil"/>
    <x v="13"/>
    <x v="13"/>
    <x v="157"/>
    <n v="22027"/>
    <n v="32180401"/>
    <n v="669836342240"/>
    <n v="0.27"/>
    <n v="22"/>
    <n v="5.7"/>
    <n v="5940000000000001"/>
    <n v="0.27"/>
    <n v="22"/>
    <n v="0.56999999999999995"/>
    <n v="1.1710260499734184"/>
    <n v="20815.04025509191"/>
    <n v="5.8451726564874064E-4"/>
    <n v="4"/>
    <n v="9"/>
    <x v="156"/>
  </r>
  <r>
    <s v="Brasil"/>
    <x v="13"/>
    <x v="14"/>
    <x v="158"/>
    <n v="19196"/>
    <n v="32833031"/>
    <n v="669836342240"/>
    <n v="0.27"/>
    <n v="22"/>
    <n v="5.7"/>
    <n v="5940000000000001"/>
    <n v="0.27"/>
    <n v="22"/>
    <n v="0.56999999999999995"/>
    <n v="1.5261567816823025"/>
    <n v="20401.294727861099"/>
    <n v="3.8308982195399502E-4"/>
    <n v="4"/>
    <n v="9"/>
    <x v="157"/>
  </r>
  <r>
    <s v="Brasil"/>
    <x v="13"/>
    <x v="12"/>
    <x v="159"/>
    <n v="49304"/>
    <n v="33475870"/>
    <n v="669836342240"/>
    <n v="0.27"/>
    <n v="22"/>
    <n v="5.7"/>
    <n v="5940000000000001"/>
    <n v="0.27"/>
    <n v="22"/>
    <n v="0.56999999999999995"/>
    <n v="1.371498511780578"/>
    <n v="20009.527526543745"/>
    <n v="1.0738779903255689E-3"/>
    <n v="4"/>
    <n v="9"/>
    <x v="158"/>
  </r>
  <r>
    <s v="Brasil"/>
    <x v="14"/>
    <x v="0"/>
    <x v="160"/>
    <n v="20"/>
    <n v="9575247"/>
    <n v="84989818210"/>
    <n v="0.25"/>
    <n v="24"/>
    <n v="5.7"/>
    <n v="55"/>
    <n v="0.25"/>
    <n v="24"/>
    <n v="0.56999999999999995"/>
    <n v="1"/>
    <n v="8875.9922548212071"/>
    <n v="2.0887189646387189E-6"/>
    <n v="1"/>
    <n v="4.5"/>
    <x v="159"/>
  </r>
  <r>
    <s v="Brasil"/>
    <x v="14"/>
    <x v="1"/>
    <x v="161"/>
    <n v="5863"/>
    <n v="9730638"/>
    <n v="84989818210"/>
    <n v="0.25"/>
    <n v="24"/>
    <n v="5.7"/>
    <n v="55"/>
    <n v="0.25"/>
    <n v="24"/>
    <n v="0.56999999999999995"/>
    <n v="1.302888888888889"/>
    <n v="8734.2493071882855"/>
    <n v="4.6245682965495171E-4"/>
    <n v="1"/>
    <n v="4.5"/>
    <x v="160"/>
  </r>
  <r>
    <s v="Brasil"/>
    <x v="14"/>
    <x v="2"/>
    <x v="162"/>
    <n v="3750"/>
    <n v="9842880"/>
    <n v="84989818210"/>
    <n v="0.25"/>
    <n v="24"/>
    <n v="5.7"/>
    <n v="55"/>
    <n v="0.25"/>
    <n v="24"/>
    <n v="0.56999999999999995"/>
    <n v="1.3888888888888888"/>
    <n v="8634.6494328895606"/>
    <n v="2.7430995806105533E-4"/>
    <n v="1"/>
    <n v="4.5"/>
    <x v="22"/>
  </r>
  <r>
    <s v="Brasil"/>
    <x v="14"/>
    <x v="10"/>
    <x v="163"/>
    <n v="144425"/>
    <n v="11012421"/>
    <n v="84989818210"/>
    <n v="0.25"/>
    <n v="24"/>
    <n v="5.7"/>
    <n v="55"/>
    <n v="0.25"/>
    <n v="24"/>
    <n v="0.56999999999999995"/>
    <n v="1.8166666666666667"/>
    <n v="7717.6324997019274"/>
    <n v="7.219121027065711E-3"/>
    <n v="1"/>
    <n v="4.5"/>
    <x v="161"/>
  </r>
  <r>
    <s v="Brasil"/>
    <x v="14"/>
    <x v="11"/>
    <x v="164"/>
    <n v="129803"/>
    <n v="11160438"/>
    <n v="84989818210"/>
    <n v="0.25"/>
    <n v="24"/>
    <n v="5.7"/>
    <n v="55"/>
    <n v="0.25"/>
    <n v="24"/>
    <n v="0.56999999999999995"/>
    <n v="1.5854188804612022"/>
    <n v="7615.2762293021115"/>
    <n v="7.336002404206717E-3"/>
    <n v="1"/>
    <n v="4.5"/>
    <x v="162"/>
  </r>
  <r>
    <s v="Brasil"/>
    <x v="14"/>
    <x v="13"/>
    <x v="165"/>
    <n v="471152"/>
    <n v="11306801"/>
    <n v="84989818210"/>
    <n v="0.25"/>
    <n v="24"/>
    <n v="5.7"/>
    <n v="55"/>
    <n v="0.25"/>
    <n v="24"/>
    <n v="0.56999999999999995"/>
    <n v="1.180453388386683"/>
    <n v="7516.6988620388738"/>
    <n v="3.5299816455600486E-2"/>
    <n v="1"/>
    <n v="4.5"/>
    <x v="163"/>
  </r>
  <r>
    <s v="Brasil"/>
    <x v="14"/>
    <x v="14"/>
    <x v="166"/>
    <n v="831181"/>
    <n v="11447569"/>
    <n v="84989818210"/>
    <n v="0.25"/>
    <n v="24"/>
    <n v="5.7"/>
    <n v="55"/>
    <n v="0.25"/>
    <n v="24"/>
    <n v="0.56999999999999995"/>
    <n v="1.2398672989458202"/>
    <n v="7424.2678257715679"/>
    <n v="5.8560817584938779E-2"/>
    <n v="1"/>
    <n v="4.5"/>
    <x v="164"/>
  </r>
  <r>
    <s v="Brasil"/>
    <x v="14"/>
    <x v="12"/>
    <x v="167"/>
    <n v="741014"/>
    <n v="11584996"/>
    <n v="84989818210"/>
    <n v="0.25"/>
    <n v="24"/>
    <n v="5.7"/>
    <n v="55"/>
    <n v="0.25"/>
    <n v="24"/>
    <n v="0.56999999999999995"/>
    <n v="1.3387714249064595"/>
    <n v="7336.1974583331748"/>
    <n v="4.7777573682373307E-2"/>
    <n v="1"/>
    <n v="4.5"/>
    <x v="165"/>
  </r>
  <r>
    <s v="Brasil"/>
    <x v="15"/>
    <x v="0"/>
    <x v="168"/>
    <n v="580"/>
    <n v="8101777"/>
    <n v="250953954750"/>
    <n v="1.01"/>
    <n v="24"/>
    <n v="5.7"/>
    <n v="222.2"/>
    <n v="1.01"/>
    <n v="24"/>
    <n v="0.56999999999999995"/>
    <n v="3.5802469135802468"/>
    <n v="30975.17430435323"/>
    <n v="1.9995613308043407E-5"/>
    <n v="2"/>
    <n v="6"/>
    <x v="166"/>
  </r>
  <r>
    <s v="Brasil"/>
    <x v="15"/>
    <x v="1"/>
    <x v="169"/>
    <n v="30"/>
    <n v="8277302"/>
    <n v="250953954750"/>
    <n v="1.01"/>
    <n v="24"/>
    <n v="5.7"/>
    <n v="222.2"/>
    <n v="1.01"/>
    <n v="24"/>
    <n v="0.56999999999999995"/>
    <n v="2.1428571428571428"/>
    <n v="30318.32772925284"/>
    <n v="1.6913723819669742E-6"/>
    <n v="2"/>
    <n v="6"/>
    <x v="167"/>
  </r>
  <r>
    <s v="Brasil"/>
    <x v="16"/>
    <x v="0"/>
    <x v="170"/>
    <n v="178333"/>
    <n v="128077633"/>
    <n v="50817695423800"/>
    <n v="6.77"/>
    <n v="48"/>
    <n v="9.1999999999999993"/>
    <n v="1489400000000000"/>
    <n v="6.77"/>
    <n v="48"/>
    <n v="0.92"/>
    <n v="0.7677071629364639"/>
    <n v="396772.59981686261"/>
    <n v="1.8136890459242013E-3"/>
    <n v="4"/>
    <n v="9"/>
    <x v="168"/>
  </r>
  <r>
    <s v="Brasil"/>
    <x v="16"/>
    <x v="1"/>
    <x v="171"/>
    <n v="283436"/>
    <n v="128117042"/>
    <n v="50817695423800"/>
    <n v="6.77"/>
    <n v="48"/>
    <n v="9.1999999999999993"/>
    <n v="1489400000000000"/>
    <n v="6.77"/>
    <n v="48"/>
    <n v="0.92"/>
    <n v="1.3003202216778147"/>
    <n v="396650.55195233121"/>
    <n v="1.7013661617320201E-3"/>
    <n v="4"/>
    <n v="9"/>
    <x v="169"/>
  </r>
  <r>
    <s v="Brasil"/>
    <x v="16"/>
    <x v="2"/>
    <x v="172"/>
    <n v="74628"/>
    <n v="128105431"/>
    <n v="50817695423800"/>
    <n v="6.77"/>
    <n v="48"/>
    <n v="9.1999999999999993"/>
    <n v="1489400000000000"/>
    <n v="6.77"/>
    <n v="48"/>
    <n v="0.92"/>
    <n v="0.66526413378737359"/>
    <n v="396686.50288370677"/>
    <n v="8.7566935394019316E-4"/>
    <n v="4"/>
    <n v="9"/>
    <x v="170"/>
  </r>
  <r>
    <s v="Brasil"/>
    <x v="16"/>
    <x v="3"/>
    <x v="173"/>
    <n v="144662"/>
    <n v="128007257"/>
    <n v="50817695423800"/>
    <n v="6.77"/>
    <n v="48"/>
    <n v="9.1999999999999993"/>
    <n v="1489400000000000"/>
    <n v="6.77"/>
    <n v="48"/>
    <n v="0.92"/>
    <n v="1.4346407497396738"/>
    <n v="396990.73798448785"/>
    <n v="7.8772877697082439E-4"/>
    <n v="4"/>
    <n v="9"/>
    <x v="171"/>
  </r>
  <r>
    <s v="Brasil"/>
    <x v="16"/>
    <x v="4"/>
    <x v="174"/>
    <n v="116961"/>
    <n v="127853688"/>
    <n v="50817695423800"/>
    <n v="6.77"/>
    <n v="48"/>
    <n v="9.1999999999999993"/>
    <n v="1489400000000000"/>
    <n v="6.77"/>
    <n v="48"/>
    <n v="0.92"/>
    <n v="3.9944332502305251"/>
    <n v="397467.57577927673"/>
    <n v="2.2901959621219529E-4"/>
    <n v="4"/>
    <n v="9"/>
    <x v="172"/>
  </r>
  <r>
    <s v="Brasil"/>
    <x v="16"/>
    <x v="5"/>
    <x v="175"/>
    <n v="429088"/>
    <n v="127678924"/>
    <n v="50817695423800"/>
    <n v="6.77"/>
    <n v="48"/>
    <n v="9.1999999999999993"/>
    <n v="1489400000000000"/>
    <n v="6.77"/>
    <n v="48"/>
    <n v="0.92"/>
    <n v="4.6646084271861543"/>
    <n v="398011.62033445708"/>
    <n v="7.2046346505864976E-4"/>
    <n v="4"/>
    <n v="9"/>
    <x v="173"/>
  </r>
  <r>
    <s v="Brasil"/>
    <x v="16"/>
    <x v="6"/>
    <x v="176"/>
    <n v="401774"/>
    <n v="127476735"/>
    <n v="50817695423800"/>
    <n v="6.77"/>
    <n v="48"/>
    <n v="9.1999999999999993"/>
    <n v="1489400000000000"/>
    <n v="6.77"/>
    <n v="48"/>
    <n v="0.92"/>
    <n v="3.7751489297727998"/>
    <n v="398642.9007912699"/>
    <n v="8.3486606399199039E-4"/>
    <n v="4"/>
    <n v="9"/>
    <x v="174"/>
  </r>
  <r>
    <s v="Brasil"/>
    <x v="16"/>
    <x v="7"/>
    <x v="177"/>
    <n v="87853"/>
    <n v="127250933"/>
    <n v="50817695423800"/>
    <n v="6.77"/>
    <n v="48"/>
    <n v="9.1999999999999993"/>
    <n v="1489400000000000"/>
    <n v="6.77"/>
    <n v="48"/>
    <n v="0.92"/>
    <n v="2.7804221919802514"/>
    <n v="399350.27764236508"/>
    <n v="2.4830466272494835E-4"/>
    <n v="4"/>
    <n v="9"/>
    <x v="175"/>
  </r>
  <r>
    <s v="Brasil"/>
    <x v="16"/>
    <x v="8"/>
    <x v="178"/>
    <n v="90954"/>
    <n v="126993857"/>
    <n v="50817695423800"/>
    <n v="6.77"/>
    <n v="48"/>
    <n v="9.1999999999999993"/>
    <n v="1489400000000000"/>
    <n v="6.77"/>
    <n v="48"/>
    <n v="0.92"/>
    <n v="2.6485542063422729"/>
    <n v="400158.68975300121"/>
    <n v="2.7041465478129387E-4"/>
    <n v="4"/>
    <n v="9"/>
    <x v="176"/>
  </r>
  <r>
    <s v="Brasil"/>
    <x v="16"/>
    <x v="9"/>
    <x v="179"/>
    <n v="92886"/>
    <n v="126662472"/>
    <n v="50817695423800"/>
    <n v="6.77"/>
    <n v="48"/>
    <n v="9.1999999999999993"/>
    <n v="1489400000000000"/>
    <n v="6.77"/>
    <n v="48"/>
    <n v="0.92"/>
    <n v="2.7392727594443951"/>
    <n v="401205.61853395693"/>
    <n v="2.6771149705652356E-4"/>
    <n v="4"/>
    <n v="9"/>
    <x v="177"/>
  </r>
  <r>
    <s v="Brasil"/>
    <x v="16"/>
    <x v="10"/>
    <x v="180"/>
    <n v="112342"/>
    <n v="126255866"/>
    <n v="50817695423800"/>
    <n v="6.77"/>
    <n v="48"/>
    <n v="9.1999999999999993"/>
    <n v="1489400000000000"/>
    <n v="6.77"/>
    <n v="48"/>
    <n v="0.92"/>
    <n v="3.0369269031141868"/>
    <n v="402497.69799844391"/>
    <n v="2.9299232718422763E-4"/>
    <n v="4"/>
    <n v="9"/>
    <x v="178"/>
  </r>
  <r>
    <s v="Brasil"/>
    <x v="16"/>
    <x v="11"/>
    <x v="181"/>
    <n v="99642"/>
    <n v="125791677"/>
    <n v="50817695423800"/>
    <n v="6.77"/>
    <n v="48"/>
    <n v="9.1999999999999993"/>
    <n v="1489400000000000"/>
    <n v="6.77"/>
    <n v="48"/>
    <n v="0.92"/>
    <n v="2.4529676768174098"/>
    <n v="403982.97117701994"/>
    <n v="3.2292279559958487E-4"/>
    <n v="4"/>
    <n v="9"/>
    <x v="179"/>
  </r>
  <r>
    <s v="Brasil"/>
    <x v="16"/>
    <x v="13"/>
    <x v="182"/>
    <n v="92674"/>
    <n v="125244761"/>
    <n v="50817695423800"/>
    <n v="6.77"/>
    <n v="48"/>
    <n v="9.1999999999999993"/>
    <n v="1489400000000000"/>
    <n v="6.77"/>
    <n v="48"/>
    <n v="0.92"/>
    <n v="2.5430547170846824"/>
    <n v="405747.07491197973"/>
    <n v="2.9096626245308577E-4"/>
    <n v="4"/>
    <n v="9"/>
    <x v="180"/>
  </r>
  <r>
    <s v="Brasil"/>
    <x v="16"/>
    <x v="14"/>
    <x v="183"/>
    <n v="90275"/>
    <n v="124612530"/>
    <n v="50817695423800"/>
    <n v="6.77"/>
    <n v="48"/>
    <n v="9.1999999999999993"/>
    <n v="1489400000000000"/>
    <n v="6.77"/>
    <n v="48"/>
    <n v="0.92"/>
    <n v="2.2859638905066979"/>
    <n v="407805.6630725658"/>
    <n v="3.1691034601416085E-4"/>
    <n v="4"/>
    <n v="9"/>
    <x v="181"/>
  </r>
  <r>
    <s v="Brasil"/>
    <x v="16"/>
    <x v="12"/>
    <x v="184"/>
    <n v="82208"/>
    <n v="123951692"/>
    <n v="50817695423800"/>
    <n v="6.77"/>
    <n v="48"/>
    <n v="9.1999999999999993"/>
    <n v="1489400000000000"/>
    <n v="6.77"/>
    <n v="48"/>
    <n v="0.92"/>
    <n v="2.2025506376594151"/>
    <n v="409979.8445978454"/>
    <n v="3.011173094756948E-4"/>
    <n v="4"/>
    <n v="9"/>
    <x v="182"/>
  </r>
  <r>
    <s v="Brasil"/>
    <x v="17"/>
    <x v="0"/>
    <x v="185"/>
    <n v="42341"/>
    <n v="488635"/>
    <n v="711049191080"/>
    <n v="13.05"/>
    <n v="40"/>
    <n v="8.8000000000000007"/>
    <n v="2871"/>
    <n v="13.05"/>
    <n v="40"/>
    <n v="0.88"/>
    <n v="3.1119359106276643"/>
    <n v="1455174.4985111586"/>
    <n v="2.7844914916041626E-2"/>
    <n v="4"/>
    <n v="9"/>
    <x v="183"/>
  </r>
  <r>
    <s v="Brasil"/>
    <x v="17"/>
    <x v="1"/>
    <x v="186"/>
    <n v="42124"/>
    <n v="497868"/>
    <n v="711049191080"/>
    <n v="13.05"/>
    <n v="40"/>
    <n v="8.8000000000000007"/>
    <n v="2871"/>
    <n v="13.05"/>
    <n v="40"/>
    <n v="0.88"/>
    <n v="5.3695347355003182"/>
    <n v="1428188.1765447869"/>
    <n v="1.5757188652413892E-2"/>
    <n v="4"/>
    <n v="9"/>
    <x v="184"/>
  </r>
  <r>
    <s v="Brasil"/>
    <x v="17"/>
    <x v="2"/>
    <x v="187"/>
    <n v="32549"/>
    <n v="507070"/>
    <n v="711049191080"/>
    <n v="13.05"/>
    <n v="40"/>
    <n v="8.8000000000000007"/>
    <n v="2871"/>
    <n v="13.05"/>
    <n v="40"/>
    <n v="0.88"/>
    <n v="4.4320533769063184"/>
    <n v="1402270.2803952117"/>
    <n v="1.4483207446703611E-2"/>
    <n v="4"/>
    <n v="9"/>
    <x v="185"/>
  </r>
  <r>
    <s v="Brasil"/>
    <x v="17"/>
    <x v="3"/>
    <x v="188"/>
    <n v="65592"/>
    <n v="518206"/>
    <n v="711049191080"/>
    <n v="13.05"/>
    <n v="40"/>
    <n v="8.8000000000000007"/>
    <n v="2871"/>
    <n v="13.05"/>
    <n v="40"/>
    <n v="0.88"/>
    <n v="6.8704305017282916"/>
    <n v="1372136.1602914671"/>
    <n v="1.8423175339536788E-2"/>
    <n v="4"/>
    <n v="9"/>
    <x v="186"/>
  </r>
  <r>
    <s v="Brasil"/>
    <x v="17"/>
    <x v="4"/>
    <x v="189"/>
    <n v="16547"/>
    <n v="530585"/>
    <n v="711049191080"/>
    <n v="13.05"/>
    <n v="40"/>
    <n v="8.8000000000000007"/>
    <n v="2871"/>
    <n v="13.05"/>
    <n v="40"/>
    <n v="0.88"/>
    <n v="6.7704582651391165"/>
    <n v="1340123.0548922415"/>
    <n v="4.6062365125286242E-3"/>
    <n v="4"/>
    <n v="9"/>
    <x v="187"/>
  </r>
  <r>
    <s v="Brasil"/>
    <x v="17"/>
    <x v="5"/>
    <x v="190"/>
    <n v="29474"/>
    <n v="543066"/>
    <n v="711049191080"/>
    <n v="13.05"/>
    <n v="40"/>
    <n v="8.8000000000000007"/>
    <n v="2871"/>
    <n v="13.05"/>
    <n v="40"/>
    <n v="0.88"/>
    <n v="5.7398247322297955"/>
    <n v="1309323.712182313"/>
    <n v="9.4555726191659951E-3"/>
    <n v="4"/>
    <n v="9"/>
    <x v="188"/>
  </r>
  <r>
    <s v="Brasil"/>
    <x v="17"/>
    <x v="6"/>
    <x v="191"/>
    <n v="52400"/>
    <n v="556069"/>
    <n v="711049191080"/>
    <n v="13.05"/>
    <n v="40"/>
    <n v="8.8000000000000007"/>
    <n v="2871"/>
    <n v="13.05"/>
    <n v="40"/>
    <n v="0.88"/>
    <n v="6.3277381958700643"/>
    <n v="1278706.7631534936"/>
    <n v="1.4892036779608287E-2"/>
    <n v="4"/>
    <n v="9"/>
    <x v="189"/>
  </r>
  <r>
    <s v="Brasil"/>
    <x v="17"/>
    <x v="7"/>
    <x v="192"/>
    <n v="17358"/>
    <n v="569408"/>
    <n v="711049191080"/>
    <n v="13.05"/>
    <n v="40"/>
    <n v="8.8000000000000007"/>
    <n v="2871"/>
    <n v="13.05"/>
    <n v="40"/>
    <n v="0.88"/>
    <n v="7.5633986928104573"/>
    <n v="1248751.6702961673"/>
    <n v="4.030501854557716E-3"/>
    <n v="4"/>
    <n v="9"/>
    <x v="190"/>
  </r>
  <r>
    <s v="Brasil"/>
    <x v="17"/>
    <x v="8"/>
    <x v="193"/>
    <n v="21426"/>
    <n v="583351"/>
    <n v="711049191080"/>
    <n v="13.05"/>
    <n v="40"/>
    <n v="8.8000000000000007"/>
    <n v="2871"/>
    <n v="13.05"/>
    <n v="40"/>
    <n v="0.88"/>
    <n v="7.7658571946357373"/>
    <n v="1218904.555027762"/>
    <n v="4.7295710472768536E-3"/>
    <n v="4"/>
    <n v="9"/>
    <x v="191"/>
  </r>
  <r>
    <s v="Brasil"/>
    <x v="17"/>
    <x v="9"/>
    <x v="194"/>
    <n v="21947"/>
    <n v="596283"/>
    <n v="711049191080"/>
    <n v="13.05"/>
    <n v="40"/>
    <n v="8.8000000000000007"/>
    <n v="2871"/>
    <n v="13.05"/>
    <n v="40"/>
    <n v="0.88"/>
    <n v="8.071717543214417"/>
    <n v="1192469.3326490945"/>
    <n v="4.5599153422116682E-3"/>
    <n v="4"/>
    <n v="9"/>
    <x v="192"/>
  </r>
  <r>
    <s v="Brasil"/>
    <x v="17"/>
    <x v="10"/>
    <x v="195"/>
    <n v="11053"/>
    <n v="607913"/>
    <n v="711049191080"/>
    <n v="13.05"/>
    <n v="40"/>
    <n v="8.8000000000000007"/>
    <n v="2871"/>
    <n v="13.05"/>
    <n v="40"/>
    <n v="0.88"/>
    <n v="6.2165354330708658"/>
    <n v="1169656.1696821749"/>
    <n v="2.9247606154170088E-3"/>
    <n v="4"/>
    <n v="9"/>
    <x v="193"/>
  </r>
  <r>
    <s v="Brasil"/>
    <x v="17"/>
    <x v="11"/>
    <x v="196"/>
    <n v="11211"/>
    <n v="619973"/>
    <n v="711049191080"/>
    <n v="13.05"/>
    <n v="40"/>
    <n v="8.8000000000000007"/>
    <n v="2871"/>
    <n v="13.05"/>
    <n v="40"/>
    <n v="0.88"/>
    <n v="6.7292917166866744"/>
    <n v="1146903.4797967009"/>
    <n v="2.6872137980202362E-3"/>
    <n v="4"/>
    <n v="9"/>
    <x v="194"/>
  </r>
  <r>
    <s v="Brasil"/>
    <x v="17"/>
    <x v="13"/>
    <x v="197"/>
    <n v="5110"/>
    <n v="630399"/>
    <n v="711049191080"/>
    <n v="13.05"/>
    <n v="40"/>
    <n v="8.8000000000000007"/>
    <n v="2871"/>
    <n v="13.05"/>
    <n v="40"/>
    <n v="0.88"/>
    <n v="4.7053406998158378"/>
    <n v="1127935.1507220031"/>
    <n v="1.7227184687792969E-3"/>
    <n v="4"/>
    <n v="9"/>
    <x v="195"/>
  </r>
  <r>
    <s v="Brasil"/>
    <x v="17"/>
    <x v="12"/>
    <x v="198"/>
    <n v="802"/>
    <n v="647599"/>
    <n v="711049191080"/>
    <n v="13.05"/>
    <n v="40"/>
    <n v="8.8000000000000007"/>
    <n v="2871"/>
    <n v="13.05"/>
    <n v="40"/>
    <n v="0.88"/>
    <n v="22.277777777777779"/>
    <n v="1097977.5927387164"/>
    <n v="5.5589956130259621E-5"/>
    <n v="4"/>
    <n v="9"/>
    <x v="196"/>
  </r>
  <r>
    <s v="Brasil"/>
    <x v="18"/>
    <x v="0"/>
    <x v="199"/>
    <n v="10920"/>
    <n v="152382506"/>
    <n v="4481204288590"/>
    <n v="0.54"/>
    <n v="18"/>
    <n v="5.2"/>
    <n v="1188000000000000"/>
    <n v="0.54"/>
    <n v="18"/>
    <n v="0.52"/>
    <n v="1.4444444444444444"/>
    <n v="29407.603314976328"/>
    <n v="4.9611994174711891E-5"/>
    <n v="4"/>
    <n v="9"/>
    <x v="197"/>
  </r>
  <r>
    <s v="Brasil"/>
    <x v="18"/>
    <x v="1"/>
    <x v="200"/>
    <n v="115"/>
    <n v="156595758"/>
    <n v="4481204288590"/>
    <n v="0.54"/>
    <n v="18"/>
    <n v="5.2"/>
    <n v="1188000000000000"/>
    <n v="0.54"/>
    <n v="18"/>
    <n v="0.52"/>
    <n v="2.8048780487804876"/>
    <n v="28616.383648080686"/>
    <n v="2.6182062990493014E-7"/>
    <n v="4"/>
    <n v="9"/>
    <x v="198"/>
  </r>
  <r>
    <s v="Brasil"/>
    <x v="18"/>
    <x v="3"/>
    <x v="45"/>
    <n v="210"/>
    <n v="165463745"/>
    <n v="4481204288590"/>
    <n v="0.54"/>
    <n v="18"/>
    <n v="5.2"/>
    <n v="1188000000000000"/>
    <n v="0.54"/>
    <n v="18"/>
    <n v="0.52"/>
    <n v="3.8888888888888888"/>
    <n v="27082.695901691335"/>
    <n v="3.2635548047096359E-7"/>
    <n v="4"/>
    <n v="9"/>
    <x v="45"/>
  </r>
  <r>
    <s v="Brasil"/>
    <x v="18"/>
    <x v="4"/>
    <x v="201"/>
    <n v="10196"/>
    <n v="170075932"/>
    <n v="4481204288590"/>
    <n v="0.54"/>
    <n v="18"/>
    <n v="5.2"/>
    <n v="1188000000000000"/>
    <n v="0.54"/>
    <n v="18"/>
    <n v="0.52"/>
    <n v="1.581020313226857"/>
    <n v="26348.256545729233"/>
    <n v="3.7918357548674199E-5"/>
    <n v="4"/>
    <n v="9"/>
    <x v="199"/>
  </r>
  <r>
    <s v="Brasil"/>
    <x v="18"/>
    <x v="5"/>
    <x v="22"/>
    <n v="2245"/>
    <n v="174726123"/>
    <n v="4481204288590"/>
    <n v="0.54"/>
    <n v="18"/>
    <n v="5.2"/>
    <n v="1188000000000000"/>
    <n v="0.54"/>
    <n v="18"/>
    <n v="0.52"/>
    <n v="1.662962962962963"/>
    <n v="25647.019527755445"/>
    <n v="7.7263775835053576E-6"/>
    <n v="4"/>
    <n v="9"/>
    <x v="22"/>
  </r>
  <r>
    <s v="Brasil"/>
    <x v="18"/>
    <x v="10"/>
    <x v="202"/>
    <n v="6250"/>
    <n v="198387623"/>
    <n v="4481204288590"/>
    <n v="0.54"/>
    <n v="18"/>
    <n v="5.2"/>
    <n v="1188000000000000"/>
    <n v="0.54"/>
    <n v="18"/>
    <n v="0.52"/>
    <n v="1.2077294685990339"/>
    <n v="22588.12430345012"/>
    <n v="2.6085296661878953E-5"/>
    <n v="4"/>
    <n v="9"/>
    <x v="200"/>
  </r>
  <r>
    <s v="Brasil"/>
    <x v="18"/>
    <x v="11"/>
    <x v="203"/>
    <n v="38555"/>
    <n v="203304492"/>
    <n v="4481204288590"/>
    <n v="0.54"/>
    <n v="18"/>
    <n v="5.2"/>
    <n v="1188000000000000"/>
    <n v="0.54"/>
    <n v="18"/>
    <n v="0.52"/>
    <n v="1.355804058093329"/>
    <n v="22041.83608786175"/>
    <n v="1.3987393844696751E-4"/>
    <n v="4"/>
    <n v="9"/>
    <x v="201"/>
  </r>
  <r>
    <s v="Brasil"/>
    <x v="18"/>
    <x v="13"/>
    <x v="204"/>
    <n v="26514"/>
    <n v="208327405"/>
    <n v="4481204288590"/>
    <n v="0.54"/>
    <n v="18"/>
    <n v="5.2"/>
    <n v="1188000000000000"/>
    <n v="0.54"/>
    <n v="18"/>
    <n v="0.52"/>
    <n v="2.1923267736067471"/>
    <n v="21510.392684966242"/>
    <n v="5.8052851951955142E-5"/>
    <n v="4"/>
    <n v="9"/>
    <x v="202"/>
  </r>
  <r>
    <s v="Brasil"/>
    <x v="18"/>
    <x v="14"/>
    <x v="205"/>
    <n v="113172"/>
    <n v="213401323"/>
    <n v="4481204288590"/>
    <n v="0.54"/>
    <n v="18"/>
    <n v="5.2"/>
    <n v="1188000000000000"/>
    <n v="0.54"/>
    <n v="18"/>
    <n v="0.52"/>
    <n v="1.6582706932172844"/>
    <n v="20998.952703728082"/>
    <n v="3.1980588986320389E-4"/>
    <n v="4"/>
    <n v="9"/>
    <x v="203"/>
  </r>
  <r>
    <s v="Brasil"/>
    <x v="18"/>
    <x v="12"/>
    <x v="206"/>
    <n v="50283"/>
    <n v="218541212"/>
    <n v="4481204288590"/>
    <n v="0.54"/>
    <n v="18"/>
    <n v="5.2"/>
    <n v="1188000000000000"/>
    <n v="0.54"/>
    <n v="18"/>
    <n v="0.52"/>
    <n v="1.5599367127877397"/>
    <n v="20505.076582946745"/>
    <n v="1.4749620771756312E-4"/>
    <n v="4"/>
    <n v="9"/>
    <x v="204"/>
  </r>
  <r>
    <s v="Brasil"/>
    <x v="19"/>
    <x v="0"/>
    <x v="24"/>
    <n v="1882"/>
    <n v="3495276"/>
    <n v="668008000000"/>
    <n v="1.53"/>
    <n v="30"/>
    <n v="6.8"/>
    <n v="336.6"/>
    <n v="1.53"/>
    <n v="30"/>
    <n v="0.68"/>
    <n v="1.6210163652024117"/>
    <n v="191117.38243274638"/>
    <n v="3.321626103346345E-4"/>
    <n v="2"/>
    <n v="6"/>
    <x v="205"/>
  </r>
  <r>
    <s v="Brasil"/>
    <x v="19"/>
    <x v="1"/>
    <x v="207"/>
    <n v="30"/>
    <n v="3559343"/>
    <n v="668008000000"/>
    <n v="1.53"/>
    <n v="30"/>
    <n v="6.8"/>
    <n v="336.6"/>
    <n v="1.53"/>
    <n v="30"/>
    <n v="0.68"/>
    <n v="1.25"/>
    <n v="187677.33258637899"/>
    <n v="6.742817424451647E-6"/>
    <n v="2"/>
    <n v="6"/>
    <x v="206"/>
  </r>
  <r>
    <s v="Brasil"/>
    <x v="19"/>
    <x v="4"/>
    <x v="208"/>
    <n v="2262"/>
    <n v="3754862"/>
    <n v="668008000000"/>
    <n v="1.53"/>
    <n v="30"/>
    <n v="6.8"/>
    <n v="336.6"/>
    <n v="1.53"/>
    <n v="30"/>
    <n v="0.68"/>
    <n v="58"/>
    <n v="177904.80715403124"/>
    <n v="1.0386533513082505E-5"/>
    <n v="2"/>
    <n v="6"/>
    <x v="207"/>
  </r>
  <r>
    <s v="Brasil"/>
    <x v="19"/>
    <x v="10"/>
    <x v="70"/>
    <n v="3117"/>
    <n v="4165255"/>
    <n v="668008000000"/>
    <n v="1.53"/>
    <n v="30"/>
    <n v="6.8"/>
    <n v="336.6"/>
    <n v="1.53"/>
    <n v="30"/>
    <n v="0.68"/>
    <n v="2.6348267117497888"/>
    <n v="160376.25547535505"/>
    <n v="2.840162246969273E-4"/>
    <n v="2"/>
    <n v="6"/>
    <x v="208"/>
  </r>
  <r>
    <s v="Brasil"/>
    <x v="19"/>
    <x v="11"/>
    <x v="209"/>
    <n v="29017"/>
    <n v="4232532"/>
    <n v="668008000000"/>
    <n v="1.53"/>
    <n v="30"/>
    <n v="6.8"/>
    <n v="336.6"/>
    <n v="1.53"/>
    <n v="30"/>
    <n v="0.68"/>
    <n v="3.6646880525385197"/>
    <n v="157827.04064611916"/>
    <n v="1.8707478171458597E-3"/>
    <n v="2"/>
    <n v="6"/>
    <x v="209"/>
  </r>
  <r>
    <s v="Brasil"/>
    <x v="19"/>
    <x v="13"/>
    <x v="210"/>
    <n v="28372"/>
    <n v="4294396"/>
    <n v="668008000000"/>
    <n v="1.53"/>
    <n v="30"/>
    <n v="6.8"/>
    <n v="336.6"/>
    <n v="1.53"/>
    <n v="30"/>
    <n v="0.68"/>
    <n v="2.6219388226596432"/>
    <n v="155553.42357807711"/>
    <n v="2.5197955661285078E-3"/>
    <n v="2"/>
    <n v="6"/>
    <x v="210"/>
  </r>
  <r>
    <s v="Brasil"/>
    <x v="19"/>
    <x v="14"/>
    <x v="211"/>
    <n v="48444"/>
    <n v="4351267"/>
    <n v="668008000000"/>
    <n v="1.53"/>
    <n v="30"/>
    <n v="6.8"/>
    <n v="336.6"/>
    <n v="1.53"/>
    <n v="30"/>
    <n v="0.68"/>
    <n v="1.6410569105691057"/>
    <n v="153520.34246576918"/>
    <n v="6.7842308918298969E-3"/>
    <n v="2"/>
    <n v="6"/>
    <x v="211"/>
  </r>
  <r>
    <s v="Brasil"/>
    <x v="19"/>
    <x v="12"/>
    <x v="212"/>
    <n v="49392"/>
    <n v="4408581"/>
    <n v="668008000000"/>
    <n v="1.53"/>
    <n v="30"/>
    <n v="6.8"/>
    <n v="336.6"/>
    <n v="1.53"/>
    <n v="30"/>
    <n v="0.68"/>
    <n v="4.2986945169712794"/>
    <n v="151524.49280165206"/>
    <n v="2.6062807964739674E-3"/>
    <n v="2"/>
    <n v="6"/>
    <x v="212"/>
  </r>
  <r>
    <s v="Brasil"/>
    <x v="20"/>
    <x v="0"/>
    <x v="213"/>
    <n v="1374088"/>
    <n v="5645148"/>
    <n v="381452889400"/>
    <n v="1.55"/>
    <n v="26"/>
    <n v="6.2"/>
    <n v="341"/>
    <n v="1.55"/>
    <n v="26"/>
    <n v="0.62"/>
    <n v="0.62689327665802419"/>
    <n v="67571.813777070143"/>
    <n v="0.38828051983756673"/>
    <n v="2"/>
    <n v="6"/>
    <x v="213"/>
  </r>
  <r>
    <s v="Brasil"/>
    <x v="20"/>
    <x v="1"/>
    <x v="214"/>
    <n v="392087"/>
    <n v="5702574"/>
    <n v="381452889400"/>
    <n v="1.55"/>
    <n v="26"/>
    <n v="6.2"/>
    <n v="341"/>
    <n v="1.55"/>
    <n v="26"/>
    <n v="0.62"/>
    <n v="0.80522747763011704"/>
    <n v="66891.352817166422"/>
    <n v="8.5387230398062355E-2"/>
    <n v="2"/>
    <n v="6"/>
    <x v="214"/>
  </r>
  <r>
    <s v="Brasil"/>
    <x v="20"/>
    <x v="2"/>
    <x v="215"/>
    <n v="449197"/>
    <n v="5768613"/>
    <n v="381452889400"/>
    <n v="1.55"/>
    <n v="26"/>
    <n v="6.2"/>
    <n v="341"/>
    <n v="1.55"/>
    <n v="26"/>
    <n v="0.62"/>
    <n v="0.87907371782954236"/>
    <n v="66125.581556606412"/>
    <n v="8.8580911910714072E-2"/>
    <n v="2"/>
    <n v="6"/>
    <x v="215"/>
  </r>
  <r>
    <s v="Brasil"/>
    <x v="20"/>
    <x v="3"/>
    <x v="216"/>
    <n v="276281"/>
    <n v="5843939"/>
    <n v="381452889400"/>
    <n v="1.55"/>
    <n v="26"/>
    <n v="6.2"/>
    <n v="341"/>
    <n v="1.55"/>
    <n v="26"/>
    <n v="0.62"/>
    <n v="1.150365577429133"/>
    <n v="65273.249669443845"/>
    <n v="4.1096938212394074E-2"/>
    <n v="2"/>
    <n v="6"/>
    <x v="216"/>
  </r>
  <r>
    <s v="Brasil"/>
    <x v="20"/>
    <x v="4"/>
    <x v="217"/>
    <n v="428279"/>
    <n v="5923322"/>
    <n v="381452889400"/>
    <n v="1.55"/>
    <n v="26"/>
    <n v="6.2"/>
    <n v="341"/>
    <n v="1.55"/>
    <n v="26"/>
    <n v="0.62"/>
    <n v="1.2070181272969134"/>
    <n v="64398.472580082598"/>
    <n v="5.9902872070773799E-2"/>
    <n v="2"/>
    <n v="6"/>
    <x v="217"/>
  </r>
  <r>
    <s v="Brasil"/>
    <x v="20"/>
    <x v="5"/>
    <x v="218"/>
    <n v="680828"/>
    <n v="6005652"/>
    <n v="381452889400"/>
    <n v="1.55"/>
    <n v="26"/>
    <n v="6.2"/>
    <n v="341"/>
    <n v="1.55"/>
    <n v="26"/>
    <n v="0.62"/>
    <n v="1.4137850836025949"/>
    <n v="63515.64982453196"/>
    <n v="8.0185132272066376E-2"/>
    <n v="2"/>
    <n v="6"/>
    <x v="218"/>
  </r>
  <r>
    <s v="Brasil"/>
    <x v="20"/>
    <x v="6"/>
    <x v="219"/>
    <n v="908028"/>
    <n v="6090721"/>
    <n v="381452889400"/>
    <n v="1.55"/>
    <n v="26"/>
    <n v="6.2"/>
    <n v="341"/>
    <n v="1.55"/>
    <n v="26"/>
    <n v="0.62"/>
    <n v="1.7400272493661935"/>
    <n v="62628.527788417821"/>
    <n v="8.5679018953585304E-2"/>
    <n v="2"/>
    <n v="6"/>
    <x v="219"/>
  </r>
  <r>
    <s v="Brasil"/>
    <x v="20"/>
    <x v="7"/>
    <x v="220"/>
    <n v="741370"/>
    <n v="6177950"/>
    <n v="381452889400"/>
    <n v="1.55"/>
    <n v="26"/>
    <n v="6.2"/>
    <n v="341"/>
    <n v="1.55"/>
    <n v="26"/>
    <n v="0.62"/>
    <n v="1.4964232946058762"/>
    <n v="61744.250018209925"/>
    <n v="8.019294426144595E-2"/>
    <n v="2"/>
    <n v="6"/>
    <x v="220"/>
  </r>
  <r>
    <s v="Brasil"/>
    <x v="20"/>
    <x v="8"/>
    <x v="221"/>
    <n v="1655417"/>
    <n v="6266615"/>
    <n v="381452889400"/>
    <n v="1.55"/>
    <n v="26"/>
    <n v="6.2"/>
    <n v="341"/>
    <n v="1.55"/>
    <n v="26"/>
    <n v="0.62"/>
    <n v="1.6793664448702952"/>
    <n v="60870.643784563115"/>
    <n v="0.15730007348464842"/>
    <n v="2"/>
    <n v="6"/>
    <x v="221"/>
  </r>
  <r>
    <s v="Brasil"/>
    <x v="20"/>
    <x v="9"/>
    <x v="222"/>
    <n v="4274650"/>
    <n v="6355404"/>
    <n v="381452889400"/>
    <n v="1.55"/>
    <n v="26"/>
    <n v="6.2"/>
    <n v="341"/>
    <n v="1.55"/>
    <n v="26"/>
    <n v="0.62"/>
    <n v="1.7859649679878737"/>
    <n v="60020.242521167813"/>
    <n v="0.37660359593190301"/>
    <n v="2"/>
    <n v="6"/>
    <x v="222"/>
  </r>
  <r>
    <s v="Brasil"/>
    <x v="20"/>
    <x v="10"/>
    <x v="223"/>
    <n v="5494321"/>
    <n v="6443328"/>
    <n v="381452889400"/>
    <n v="1.55"/>
    <n v="26"/>
    <n v="6.2"/>
    <n v="341"/>
    <n v="1.55"/>
    <n v="26"/>
    <n v="0.62"/>
    <n v="1.6988359912039201"/>
    <n v="59201.221697855515"/>
    <n v="0.5019406120563783"/>
    <n v="2"/>
    <n v="6"/>
    <x v="223"/>
  </r>
  <r>
    <s v="Brasil"/>
    <x v="20"/>
    <x v="11"/>
    <x v="224"/>
    <n v="3826587"/>
    <n v="6530026"/>
    <n v="381452889400"/>
    <n v="1.55"/>
    <n v="26"/>
    <n v="6.2"/>
    <n v="341"/>
    <n v="1.55"/>
    <n v="26"/>
    <n v="0.62"/>
    <n v="1.5815368808164538"/>
    <n v="58415.217550435482"/>
    <n v="0.37052486467894613"/>
    <n v="2"/>
    <n v="6"/>
    <x v="224"/>
  </r>
  <r>
    <s v="Brasil"/>
    <x v="20"/>
    <x v="13"/>
    <x v="225"/>
    <n v="3869243"/>
    <n v="6618695"/>
    <n v="381452889400"/>
    <n v="1.55"/>
    <n v="26"/>
    <n v="6.2"/>
    <n v="341"/>
    <n v="1.55"/>
    <n v="26"/>
    <n v="0.62"/>
    <n v="1.1728486671619662"/>
    <n v="57632.643504497486"/>
    <n v="0.49843858948025255"/>
    <n v="2"/>
    <n v="6"/>
    <x v="225"/>
  </r>
  <r>
    <s v="Brasil"/>
    <x v="20"/>
    <x v="14"/>
    <x v="226"/>
    <n v="7192362"/>
    <n v="6703799"/>
    <n v="381452889400"/>
    <n v="1.55"/>
    <n v="26"/>
    <n v="6.2"/>
    <n v="341"/>
    <n v="1.55"/>
    <n v="26"/>
    <n v="0.62"/>
    <n v="1.1026956270169521"/>
    <n v="56901.003356455047"/>
    <n v="0.97295980980336672"/>
    <n v="2"/>
    <n v="6"/>
    <x v="226"/>
  </r>
  <r>
    <s v="Brasil"/>
    <x v="20"/>
    <x v="12"/>
    <x v="227"/>
    <n v="7156293"/>
    <n v="6780744"/>
    <n v="381452889400"/>
    <n v="1.55"/>
    <n v="26"/>
    <n v="6.2"/>
    <n v="341"/>
    <n v="1.55"/>
    <n v="26"/>
    <n v="0.62"/>
    <n v="1.4096431322106815"/>
    <n v="56255.314962487893"/>
    <n v="0.74868922938249849"/>
    <n v="2"/>
    <n v="6"/>
    <x v="227"/>
  </r>
  <r>
    <s v="Brasil"/>
    <x v="21"/>
    <x v="0"/>
    <x v="228"/>
    <n v="58353"/>
    <n v="38522882"/>
    <n v="5921644006880"/>
    <n v="2.93"/>
    <n v="42"/>
    <n v="0.6"/>
    <n v="644.6"/>
    <n v="2.93"/>
    <n v="42"/>
    <n v="0.06"/>
    <n v="2.8759487432232627"/>
    <n v="153717.57509939157"/>
    <n v="5.2669994939630945E-4"/>
    <n v="3"/>
    <n v="7.5"/>
    <x v="228"/>
  </r>
  <r>
    <s v="Brasil"/>
    <x v="21"/>
    <x v="1"/>
    <x v="229"/>
    <n v="35797"/>
    <n v="38555285"/>
    <n v="5921644006880"/>
    <n v="2.93"/>
    <n v="42"/>
    <n v="0.6"/>
    <n v="644.6"/>
    <n v="2.93"/>
    <n v="42"/>
    <n v="0.06"/>
    <n v="5.1270409624749353"/>
    <n v="153588.38631020364"/>
    <n v="1.810906079412978E-4"/>
    <n v="3"/>
    <n v="7.5"/>
    <x v="229"/>
  </r>
  <r>
    <s v="Brasil"/>
    <x v="21"/>
    <x v="2"/>
    <x v="230"/>
    <n v="95198"/>
    <n v="38597353"/>
    <n v="5921644006880"/>
    <n v="2.93"/>
    <n v="42"/>
    <n v="0.6"/>
    <n v="644.6"/>
    <n v="2.93"/>
    <n v="42"/>
    <n v="0.06"/>
    <n v="4.6519741985926508"/>
    <n v="153420.9873635635"/>
    <n v="5.301917983857598E-4"/>
    <n v="3"/>
    <n v="7.5"/>
    <x v="230"/>
  </r>
  <r>
    <s v="Brasil"/>
    <x v="21"/>
    <x v="3"/>
    <x v="231"/>
    <n v="50684"/>
    <n v="38620847"/>
    <n v="5921644006880"/>
    <n v="2.93"/>
    <n v="42"/>
    <n v="0.6"/>
    <n v="644.6"/>
    <n v="2.93"/>
    <n v="42"/>
    <n v="0.06"/>
    <n v="4.3201500170473919"/>
    <n v="153327.65764769478"/>
    <n v="3.0377376239314484E-4"/>
    <n v="3"/>
    <n v="7.5"/>
    <x v="231"/>
  </r>
  <r>
    <s v="Brasil"/>
    <x v="21"/>
    <x v="4"/>
    <x v="232"/>
    <n v="89158"/>
    <n v="38625874"/>
    <n v="5921644006880"/>
    <n v="2.93"/>
    <n v="42"/>
    <n v="0.6"/>
    <n v="644.6"/>
    <n v="2.93"/>
    <n v="42"/>
    <n v="0.06"/>
    <n v="4.1156811152656605"/>
    <n v="153307.70267826173"/>
    <n v="5.6084167830092332E-4"/>
    <n v="3"/>
    <n v="7.5"/>
    <x v="232"/>
  </r>
  <r>
    <s v="Brasil"/>
    <x v="21"/>
    <x v="5"/>
    <x v="233"/>
    <n v="90960"/>
    <n v="38607353"/>
    <n v="5921644006880"/>
    <n v="2.93"/>
    <n v="42"/>
    <n v="0.6"/>
    <n v="644.6"/>
    <n v="2.93"/>
    <n v="42"/>
    <n v="0.06"/>
    <n v="4.7254402826120838"/>
    <n v="153381.24856371272"/>
    <n v="4.9858378014157041E-4"/>
    <n v="3"/>
    <n v="7.5"/>
    <x v="233"/>
  </r>
  <r>
    <s v="Brasil"/>
    <x v="21"/>
    <x v="6"/>
    <x v="234"/>
    <n v="107957"/>
    <n v="38581872"/>
    <n v="5921644006880"/>
    <n v="2.93"/>
    <n v="42"/>
    <n v="0.6"/>
    <n v="644.6"/>
    <n v="2.93"/>
    <n v="42"/>
    <n v="0.06"/>
    <n v="3.5769855206918262"/>
    <n v="153482.54762962254"/>
    <n v="7.8225856951679275E-4"/>
    <n v="3"/>
    <n v="7.5"/>
    <x v="234"/>
  </r>
  <r>
    <s v="Brasil"/>
    <x v="21"/>
    <x v="7"/>
    <x v="235"/>
    <n v="42781"/>
    <n v="38553146"/>
    <n v="5921644006880"/>
    <n v="2.93"/>
    <n v="42"/>
    <n v="0.6"/>
    <n v="644.6"/>
    <n v="2.93"/>
    <n v="42"/>
    <n v="0.06"/>
    <n v="3.6709284365882957"/>
    <n v="153596.90767855884"/>
    <n v="3.0228402112761436E-4"/>
    <n v="3"/>
    <n v="7.5"/>
    <x v="235"/>
  </r>
  <r>
    <s v="Brasil"/>
    <x v="21"/>
    <x v="8"/>
    <x v="236"/>
    <n v="35402"/>
    <n v="38532113"/>
    <n v="5921644006880"/>
    <n v="2.93"/>
    <n v="42"/>
    <n v="0.6"/>
    <n v="644.6"/>
    <n v="2.93"/>
    <n v="42"/>
    <n v="0.06"/>
    <n v="3.0899886532251024"/>
    <n v="153680.74953169582"/>
    <n v="2.9733640612960937E-4"/>
    <n v="3"/>
    <n v="7.5"/>
    <x v="236"/>
  </r>
  <r>
    <s v="Brasil"/>
    <x v="21"/>
    <x v="10"/>
    <x v="237"/>
    <n v="4679"/>
    <n v="38521457"/>
    <n v="5921644006880"/>
    <n v="2.93"/>
    <n v="42"/>
    <n v="0.6"/>
    <n v="644.6"/>
    <n v="2.93"/>
    <n v="42"/>
    <n v="0.06"/>
    <n v="6.4986111111111109"/>
    <n v="153723.26147684394"/>
    <n v="1.8690881811661484E-5"/>
    <n v="3"/>
    <n v="7.5"/>
    <x v="237"/>
  </r>
  <r>
    <s v="Brasil"/>
    <x v="21"/>
    <x v="11"/>
    <x v="238"/>
    <n v="11"/>
    <n v="38493601"/>
    <n v="5921644006880"/>
    <n v="2.93"/>
    <n v="42"/>
    <n v="0.6"/>
    <n v="644.6"/>
    <n v="2.93"/>
    <n v="42"/>
    <n v="0.06"/>
    <n v="2.2000000000000002"/>
    <n v="153834.50373686786"/>
    <n v="1.2989171888595199E-7"/>
    <n v="3"/>
    <n v="7.5"/>
    <x v="238"/>
  </r>
  <r>
    <s v="Brasil"/>
    <x v="21"/>
    <x v="13"/>
    <x v="239"/>
    <n v="86"/>
    <n v="38428366"/>
    <n v="5921644006880"/>
    <n v="2.93"/>
    <n v="42"/>
    <n v="0.6"/>
    <n v="644.6"/>
    <n v="2.93"/>
    <n v="42"/>
    <n v="0.06"/>
    <n v="1.1621621621621621"/>
    <n v="154095.64921079393"/>
    <n v="1.9256608516739951E-6"/>
    <n v="3"/>
    <n v="7.5"/>
    <x v="239"/>
  </r>
  <r>
    <s v="Brasil"/>
    <x v="21"/>
    <x v="14"/>
    <x v="240"/>
    <n v="14"/>
    <n v="38307726"/>
    <n v="5921644006880"/>
    <n v="2.93"/>
    <n v="42"/>
    <n v="0.6"/>
    <n v="644.6"/>
    <n v="2.93"/>
    <n v="42"/>
    <n v="0.06"/>
    <n v="3.5"/>
    <n v="154580.93249596699"/>
    <n v="1.0441757884558327E-7"/>
    <n v="3"/>
    <n v="7.5"/>
    <x v="240"/>
  </r>
  <r>
    <s v="Brasil"/>
    <x v="22"/>
    <x v="0"/>
    <x v="241"/>
    <n v="48942"/>
    <n v="10580960"/>
    <n v="2376860756350"/>
    <n v="3.78"/>
    <n v="46"/>
    <n v="6.6"/>
    <n v="831599999999999.88"/>
    <n v="3.78"/>
    <n v="46"/>
    <n v="0.66"/>
    <n v="0.99698512935424732"/>
    <n v="224635.64330174201"/>
    <n v="4.6394656061453784E-3"/>
    <n v="4"/>
    <n v="9"/>
    <x v="241"/>
  </r>
  <r>
    <s v="Brasil"/>
    <x v="22"/>
    <x v="1"/>
    <x v="242"/>
    <n v="168923"/>
    <n v="10591343"/>
    <n v="2376860756350"/>
    <n v="3.78"/>
    <n v="46"/>
    <n v="6.6"/>
    <n v="831599999999999.88"/>
    <n v="3.78"/>
    <n v="46"/>
    <n v="0.66"/>
    <n v="1.1980354609929078"/>
    <n v="224415.42648085329"/>
    <n v="1.3312759297852974E-2"/>
    <n v="4"/>
    <n v="9"/>
    <x v="242"/>
  </r>
  <r>
    <s v="Brasil"/>
    <x v="22"/>
    <x v="2"/>
    <x v="243"/>
    <n v="18970"/>
    <n v="10588401"/>
    <n v="2376860756350"/>
    <n v="3.78"/>
    <n v="46"/>
    <n v="6.6"/>
    <n v="831599999999999.88"/>
    <n v="3.78"/>
    <n v="46"/>
    <n v="0.66"/>
    <n v="4.1446362246012676"/>
    <n v="224477.78057801173"/>
    <n v="4.3226545726781599E-4"/>
    <n v="4"/>
    <n v="9"/>
    <x v="243"/>
  </r>
  <r>
    <s v="Brasil"/>
    <x v="22"/>
    <x v="3"/>
    <x v="244"/>
    <n v="1031"/>
    <n v="10564826"/>
    <n v="2376860756350"/>
    <n v="3.78"/>
    <n v="46"/>
    <n v="6.6"/>
    <n v="831599999999999.88"/>
    <n v="3.78"/>
    <n v="46"/>
    <n v="0.66"/>
    <n v="10.852631578947369"/>
    <n v="224978.69405042732"/>
    <n v="8.9921026621735176E-6"/>
    <n v="4"/>
    <n v="9"/>
    <x v="244"/>
  </r>
  <r>
    <s v="Brasil"/>
    <x v="22"/>
    <x v="4"/>
    <x v="245"/>
    <n v="47022"/>
    <n v="10522086"/>
    <n v="2376860756350"/>
    <n v="3.78"/>
    <n v="46"/>
    <n v="6.6"/>
    <n v="831599999999999.88"/>
    <n v="3.78"/>
    <n v="46"/>
    <n v="0.66"/>
    <n v="0.99682014754515391"/>
    <n v="225892.54225350372"/>
    <n v="4.4831414607331664E-3"/>
    <n v="4"/>
    <n v="9"/>
    <x v="245"/>
  </r>
  <r>
    <s v="Brasil"/>
    <x v="22"/>
    <x v="5"/>
    <x v="246"/>
    <n v="17627"/>
    <n v="10464535"/>
    <n v="2376860756350"/>
    <n v="3.78"/>
    <n v="46"/>
    <n v="6.6"/>
    <n v="831599999999999.88"/>
    <n v="3.78"/>
    <n v="46"/>
    <n v="0.66"/>
    <n v="0.74031919361612764"/>
    <n v="227134.86613117545"/>
    <n v="2.2753041582831918E-3"/>
    <n v="4"/>
    <n v="9"/>
    <x v="246"/>
  </r>
  <r>
    <s v="Brasil"/>
    <x v="22"/>
    <x v="6"/>
    <x v="247"/>
    <n v="79141"/>
    <n v="10408372"/>
    <n v="2376860756350"/>
    <n v="3.78"/>
    <n v="46"/>
    <n v="6.6"/>
    <n v="831599999999999.88"/>
    <n v="3.78"/>
    <n v="46"/>
    <n v="0.66"/>
    <n v="1.1061864027731187"/>
    <n v="228360.47331417439"/>
    <n v="6.8736974427893241E-3"/>
    <n v="4"/>
    <n v="9"/>
    <x v="247"/>
  </r>
  <r>
    <s v="Brasil"/>
    <x v="22"/>
    <x v="7"/>
    <x v="248"/>
    <n v="42586"/>
    <n v="10365435"/>
    <n v="2376860756350"/>
    <n v="3.78"/>
    <n v="46"/>
    <n v="6.6"/>
    <n v="831599999999999.88"/>
    <n v="3.78"/>
    <n v="46"/>
    <n v="0.66"/>
    <n v="0.89211496564437742"/>
    <n v="229306.41659997869"/>
    <n v="4.6053060001823368E-3"/>
    <n v="4"/>
    <n v="9"/>
    <x v="248"/>
  </r>
  <r>
    <s v="Brasil"/>
    <x v="22"/>
    <x v="11"/>
    <x v="249"/>
    <n v="72413"/>
    <n v="10289923"/>
    <n v="2376860756350"/>
    <n v="3.78"/>
    <n v="46"/>
    <n v="6.6"/>
    <n v="831599999999999.88"/>
    <n v="3.78"/>
    <n v="46"/>
    <n v="0.66"/>
    <n v="3.9509493670886076"/>
    <n v="230989.16836889839"/>
    <n v="1.7811600728207587E-3"/>
    <n v="4"/>
    <n v="9"/>
    <x v="249"/>
  </r>
  <r>
    <s v="Brasil"/>
    <x v="22"/>
    <x v="13"/>
    <x v="250"/>
    <n v="34518"/>
    <n v="10298192"/>
    <n v="2376860756350"/>
    <n v="3.78"/>
    <n v="46"/>
    <n v="6.6"/>
    <n v="831599999999999.88"/>
    <n v="3.78"/>
    <n v="46"/>
    <n v="0.66"/>
    <n v="4.3375219904498614"/>
    <n v="230803.69411931725"/>
    <n v="7.727570043362951E-4"/>
    <n v="4"/>
    <n v="9"/>
    <x v="250"/>
  </r>
  <r>
    <s v="Brasil"/>
    <x v="22"/>
    <x v="14"/>
    <x v="251"/>
    <n v="42633"/>
    <n v="10290103"/>
    <n v="2376860756350"/>
    <n v="3.78"/>
    <n v="46"/>
    <n v="6.6"/>
    <n v="831599999999999.88"/>
    <n v="3.78"/>
    <n v="46"/>
    <n v="0.66"/>
    <n v="6.705410506448569"/>
    <n v="230985.12778249159"/>
    <n v="6.1787525353244768E-4"/>
    <n v="4"/>
    <n v="9"/>
    <x v="251"/>
  </r>
  <r>
    <s v="Brasil"/>
    <x v="22"/>
    <x v="12"/>
    <x v="252"/>
    <n v="7613"/>
    <n v="10270865"/>
    <n v="2376860756350"/>
    <n v="3.78"/>
    <n v="46"/>
    <n v="6.6"/>
    <n v="831599999999999.88"/>
    <n v="3.78"/>
    <n v="46"/>
    <n v="0.66"/>
    <n v="3.9692387904066737"/>
    <n v="231417.777991435"/>
    <n v="1.8674181775342192E-4"/>
    <n v="4"/>
    <n v="9"/>
    <x v="252"/>
  </r>
  <r>
    <s v="Brasil"/>
    <x v="23"/>
    <x v="0"/>
    <x v="253"/>
    <n v="155076"/>
    <n v="61742151"/>
    <n v="28271131846960"/>
    <n v="10.130000000000001"/>
    <n v="40"/>
    <n v="8.3000000000000007"/>
    <n v="2228600000000000.5"/>
    <n v="10.130000000000001"/>
    <n v="40"/>
    <n v="0.83"/>
    <n v="1.5492572204961188"/>
    <n v="457890.29680809146"/>
    <n v="1.6212101194854711E-3"/>
    <n v="4"/>
    <n v="9"/>
    <x v="253"/>
  </r>
  <r>
    <s v="Brasil"/>
    <x v="23"/>
    <x v="1"/>
    <x v="254"/>
    <n v="68788"/>
    <n v="62243378"/>
    <n v="28271131846960"/>
    <n v="10.130000000000001"/>
    <n v="40"/>
    <n v="8.3000000000000007"/>
    <n v="2228600000000000.5"/>
    <n v="10.130000000000001"/>
    <n v="40"/>
    <n v="0.83"/>
    <n v="2.2859231689485577"/>
    <n v="454203.04545424896"/>
    <n v="4.8345705144730417E-4"/>
    <n v="4"/>
    <n v="9"/>
    <x v="254"/>
  </r>
  <r>
    <s v="Brasil"/>
    <x v="23"/>
    <x v="2"/>
    <x v="255"/>
    <n v="295690"/>
    <n v="62760039"/>
    <n v="28271131846960"/>
    <n v="10.130000000000001"/>
    <n v="40"/>
    <n v="8.3000000000000007"/>
    <n v="2228600000000000.5"/>
    <n v="10.130000000000001"/>
    <n v="40"/>
    <n v="0.83"/>
    <n v="2.3918494790655536"/>
    <n v="450463.89864353015"/>
    <n v="1.9697884508962783E-3"/>
    <n v="4"/>
    <n v="9"/>
    <x v="255"/>
  </r>
  <r>
    <s v="Brasil"/>
    <x v="23"/>
    <x v="3"/>
    <x v="256"/>
    <n v="285642"/>
    <n v="63286362"/>
    <n v="28271131846960"/>
    <n v="10.130000000000001"/>
    <n v="40"/>
    <n v="8.3000000000000007"/>
    <n v="2228600000000000.5"/>
    <n v="10.130000000000001"/>
    <n v="40"/>
    <n v="0.83"/>
    <n v="2.3293185135653069"/>
    <n v="446717.60160522419"/>
    <n v="1.9376844571979031E-3"/>
    <n v="4"/>
    <n v="9"/>
    <x v="256"/>
  </r>
  <r>
    <s v="Brasil"/>
    <x v="23"/>
    <x v="4"/>
    <x v="257"/>
    <n v="334856"/>
    <n v="63808727"/>
    <n v="28271131846960"/>
    <n v="10.130000000000001"/>
    <n v="40"/>
    <n v="8.3000000000000007"/>
    <n v="2228600000000000.5"/>
    <n v="10.130000000000001"/>
    <n v="40"/>
    <n v="0.83"/>
    <n v="4.0374742274256361"/>
    <n v="443060.58396933699"/>
    <n v="1.2997751859240194E-3"/>
    <n v="4"/>
    <n v="9"/>
    <x v="257"/>
  </r>
  <r>
    <s v="Brasil"/>
    <x v="23"/>
    <x v="5"/>
    <x v="258"/>
    <n v="305005"/>
    <n v="64302297"/>
    <n v="28271131846960"/>
    <n v="10.130000000000001"/>
    <n v="40"/>
    <n v="8.3000000000000007"/>
    <n v="2228600000000000.5"/>
    <n v="10.130000000000001"/>
    <n v="40"/>
    <n v="0.83"/>
    <n v="5.1555078514561954"/>
    <n v="439659.75036568288"/>
    <n v="9.2004489357510818E-4"/>
    <n v="4"/>
    <n v="9"/>
    <x v="258"/>
  </r>
  <r>
    <s v="Brasil"/>
    <x v="23"/>
    <x v="6"/>
    <x v="259"/>
    <n v="1373747"/>
    <n v="64773504"/>
    <n v="28271131846960"/>
    <n v="10.130000000000001"/>
    <n v="40"/>
    <n v="8.3000000000000007"/>
    <n v="2228600000000000.5"/>
    <n v="10.130000000000001"/>
    <n v="40"/>
    <n v="0.83"/>
    <n v="4.4922025983708682"/>
    <n v="436461.36307463003"/>
    <n v="4.721174262859085E-3"/>
    <n v="4"/>
    <n v="9"/>
    <x v="259"/>
  </r>
  <r>
    <s v="Brasil"/>
    <x v="23"/>
    <x v="7"/>
    <x v="260"/>
    <n v="308407"/>
    <n v="65224364"/>
    <n v="28271131846960"/>
    <n v="10.130000000000001"/>
    <n v="40"/>
    <n v="8.3000000000000007"/>
    <n v="2228600000000000.5"/>
    <n v="10.130000000000001"/>
    <n v="40"/>
    <n v="0.83"/>
    <n v="4.5100611271972157"/>
    <n v="433444.3467622007"/>
    <n v="1.0484119093901781E-3"/>
    <n v="4"/>
    <n v="9"/>
    <x v="260"/>
  </r>
  <r>
    <s v="Brasil"/>
    <x v="23"/>
    <x v="8"/>
    <x v="261"/>
    <n v="536681"/>
    <n v="65655203"/>
    <n v="28271131846960"/>
    <n v="10.130000000000001"/>
    <n v="40"/>
    <n v="8.3000000000000007"/>
    <n v="2228600000000000.5"/>
    <n v="10.130000000000001"/>
    <n v="40"/>
    <n v="0.83"/>
    <n v="4.5852927104336834"/>
    <n v="430600.02185904444"/>
    <n v="1.7827071526989263E-3"/>
    <n v="4"/>
    <n v="9"/>
    <x v="261"/>
  </r>
  <r>
    <s v="Brasil"/>
    <x v="23"/>
    <x v="9"/>
    <x v="262"/>
    <n v="242883"/>
    <n v="66064804"/>
    <n v="28271131846960"/>
    <n v="10.130000000000001"/>
    <n v="40"/>
    <n v="8.3000000000000007"/>
    <n v="2228600000000000.5"/>
    <n v="10.130000000000001"/>
    <n v="40"/>
    <n v="0.83"/>
    <n v="4.000642387705688"/>
    <n v="427930.30683872156"/>
    <n v="9.1896132772905823E-4"/>
    <n v="4"/>
    <n v="9"/>
    <x v="262"/>
  </r>
  <r>
    <s v="Brasil"/>
    <x v="23"/>
    <x v="10"/>
    <x v="263"/>
    <n v="296827"/>
    <n v="66432993"/>
    <n v="28271131846960"/>
    <n v="10.130000000000001"/>
    <n v="40"/>
    <n v="8.3000000000000007"/>
    <n v="2228600000000000.5"/>
    <n v="10.130000000000001"/>
    <n v="40"/>
    <n v="0.83"/>
    <n v="4.3839280439534472"/>
    <n v="425558.60529962875"/>
    <n v="1.0191923762941104E-3"/>
    <n v="4"/>
    <n v="9"/>
    <x v="263"/>
  </r>
  <r>
    <s v="Brasil"/>
    <x v="23"/>
    <x v="11"/>
    <x v="264"/>
    <n v="164592"/>
    <n v="66778659"/>
    <n v="28271131846960"/>
    <n v="10.130000000000001"/>
    <n v="40"/>
    <n v="8.3000000000000007"/>
    <n v="2228600000000000.5"/>
    <n v="10.130000000000001"/>
    <n v="40"/>
    <n v="0.83"/>
    <n v="4.7993001895320013"/>
    <n v="423355.78866535792"/>
    <n v="5.1356227443860472E-4"/>
    <n v="4"/>
    <n v="9"/>
    <x v="264"/>
  </r>
  <r>
    <s v="Brasil"/>
    <x v="23"/>
    <x v="13"/>
    <x v="265"/>
    <n v="82722"/>
    <n v="67059474"/>
    <n v="28271131846960"/>
    <n v="10.130000000000001"/>
    <n v="40"/>
    <n v="8.3000000000000007"/>
    <n v="2228600000000000.5"/>
    <n v="10.130000000000001"/>
    <n v="40"/>
    <n v="0.83"/>
    <n v="3.610264915113691"/>
    <n v="421582.96450341976"/>
    <n v="3.416817734060962E-4"/>
    <n v="4"/>
    <n v="9"/>
    <x v="265"/>
  </r>
  <r>
    <s v="Brasil"/>
    <x v="23"/>
    <x v="14"/>
    <x v="266"/>
    <n v="122394"/>
    <n v="67281039"/>
    <n v="28271131846960"/>
    <n v="10.130000000000001"/>
    <n v="40"/>
    <n v="8.3000000000000007"/>
    <n v="2228600000000000.5"/>
    <n v="10.130000000000001"/>
    <n v="40"/>
    <n v="0.83"/>
    <n v="4.8346500237004264"/>
    <n v="420194.63829861488"/>
    <n v="3.7627242944330869E-4"/>
    <n v="4"/>
    <n v="9"/>
    <x v="266"/>
  </r>
  <r>
    <s v="Brasil"/>
    <x v="23"/>
    <x v="12"/>
    <x v="267"/>
    <n v="138154"/>
    <n v="67508936"/>
    <n v="28271131846960"/>
    <n v="10.130000000000001"/>
    <n v="40"/>
    <n v="8.3000000000000007"/>
    <n v="2228600000000000.5"/>
    <n v="10.130000000000001"/>
    <n v="40"/>
    <n v="0.83"/>
    <n v="7.3349615078311654"/>
    <n v="418776.14316066244"/>
    <n v="2.7900010155692574E-4"/>
    <n v="4"/>
    <n v="9"/>
    <x v="267"/>
  </r>
  <r>
    <s v="Brasil"/>
    <x v="24"/>
    <x v="0"/>
    <x v="268"/>
    <n v="2352768"/>
    <n v="143086549"/>
    <n v="16998765788710"/>
    <n v="0.53"/>
    <n v="40"/>
    <n v="7.4"/>
    <n v="1166000000000000"/>
    <n v="0.53"/>
    <n v="40"/>
    <n v="0.74"/>
    <n v="0.37901057049212439"/>
    <n v="118800.58543245739"/>
    <n v="4.3383938206518632E-2"/>
    <n v="4"/>
    <n v="9"/>
    <x v="268"/>
  </r>
  <r>
    <s v="Brasil"/>
    <x v="24"/>
    <x v="1"/>
    <x v="269"/>
    <n v="5732280"/>
    <n v="143163643"/>
    <n v="16998765788710"/>
    <n v="0.53"/>
    <n v="40"/>
    <n v="7.4"/>
    <n v="1166000000000000"/>
    <n v="0.53"/>
    <n v="40"/>
    <n v="0.74"/>
    <n v="0.26159368854365966"/>
    <n v="118736.61100332576"/>
    <n v="0.15306200331881747"/>
    <n v="4"/>
    <n v="9"/>
    <x v="269"/>
  </r>
  <r>
    <s v="Brasil"/>
    <x v="24"/>
    <x v="4"/>
    <x v="270"/>
    <n v="2103968"/>
    <n v="143629362"/>
    <n v="16998765788710"/>
    <n v="0.53"/>
    <n v="40"/>
    <n v="7.4"/>
    <n v="1166000000000000"/>
    <n v="0.53"/>
    <n v="40"/>
    <n v="0.74"/>
    <n v="0.46463918363597173"/>
    <n v="118351.60688599313"/>
    <n v="3.1526812741812502E-2"/>
    <n v="4"/>
    <n v="9"/>
    <x v="270"/>
  </r>
  <r>
    <s v="Brasil"/>
    <x v="24"/>
    <x v="5"/>
    <x v="271"/>
    <n v="14795694"/>
    <n v="143956866"/>
    <n v="16998765788710"/>
    <n v="0.53"/>
    <n v="40"/>
    <n v="7.4"/>
    <n v="1166000000000000"/>
    <n v="0.53"/>
    <n v="40"/>
    <n v="0.74"/>
    <n v="2.5105995953703966"/>
    <n v="118082.35522930876"/>
    <n v="4.093789454960766E-2"/>
    <n v="4"/>
    <n v="9"/>
    <x v="271"/>
  </r>
  <r>
    <s v="Brasil"/>
    <x v="24"/>
    <x v="6"/>
    <x v="272"/>
    <n v="61440"/>
    <n v="144285070"/>
    <n v="16998765788710"/>
    <n v="0.53"/>
    <n v="40"/>
    <n v="7.4"/>
    <n v="1166000000000000"/>
    <n v="0.53"/>
    <n v="40"/>
    <n v="0.74"/>
    <n v="0.32225579053373615"/>
    <n v="117813.75431782374"/>
    <n v="1.3213841182597756E-3"/>
    <n v="4"/>
    <n v="9"/>
    <x v="272"/>
  </r>
  <r>
    <s v="Brasil"/>
    <x v="24"/>
    <x v="7"/>
    <x v="273"/>
    <n v="18240"/>
    <n v="144668389"/>
    <n v="16998765788710"/>
    <n v="0.53"/>
    <n v="40"/>
    <n v="7.4"/>
    <n v="1166000000000000"/>
    <n v="0.53"/>
    <n v="40"/>
    <n v="0.74"/>
    <n v="0.38267875125881168"/>
    <n v="117501.59040417599"/>
    <n v="3.2947073185421314E-4"/>
    <n v="4"/>
    <n v="9"/>
    <x v="273"/>
  </r>
  <r>
    <s v="Brasil"/>
    <x v="24"/>
    <x v="13"/>
    <x v="274"/>
    <n v="8550"/>
    <n v="145617329"/>
    <n v="16998765788710"/>
    <n v="0.53"/>
    <n v="40"/>
    <n v="7.4"/>
    <n v="1166000000000000"/>
    <n v="0.53"/>
    <n v="40"/>
    <n v="0.74"/>
    <n v="5.8441558441558445"/>
    <n v="116735.87137908566"/>
    <n v="1.0046881164809718E-5"/>
    <n v="4"/>
    <n v="9"/>
    <x v="274"/>
  </r>
  <r>
    <s v="Brasil"/>
    <x v="24"/>
    <x v="14"/>
    <x v="275"/>
    <n v="312926"/>
    <n v="145102755"/>
    <n v="16998765788710"/>
    <n v="0.53"/>
    <n v="40"/>
    <n v="7.4"/>
    <n v="1166000000000000"/>
    <n v="0.53"/>
    <n v="40"/>
    <n v="0.74"/>
    <n v="1.7200257240382342"/>
    <n v="117149.8486621429"/>
    <n v="1.2538080341755054E-3"/>
    <n v="4"/>
    <n v="9"/>
    <x v="275"/>
  </r>
  <r>
    <s v="Brasil"/>
    <x v="24"/>
    <x v="12"/>
    <x v="276"/>
    <n v="118618"/>
    <n v="144713314"/>
    <n v="16998765788710"/>
    <n v="0.53"/>
    <n v="40"/>
    <n v="7.4"/>
    <n v="1166000000000000"/>
    <n v="0.53"/>
    <n v="40"/>
    <n v="0.74"/>
    <n v="1.7959906731671864"/>
    <n v="117465.11304903156"/>
    <n v="4.5639200827091831E-4"/>
    <n v="4"/>
    <n v="9"/>
    <x v="276"/>
  </r>
  <r>
    <s v="Brasil"/>
    <x v="25"/>
    <x v="0"/>
    <x v="277"/>
    <n v="84564"/>
    <n v="9229271"/>
    <n v="5308329087380"/>
    <n v="0"/>
    <n v="41"/>
    <n v="8.8000000000000007"/>
    <n v="0"/>
    <n v="0"/>
    <n v="41"/>
    <n v="0.88"/>
    <n v="3.1338571005040023"/>
    <n v="575162.33810666087"/>
    <n v="2.9237412142302465E-3"/>
    <n v="1"/>
    <n v="4.5"/>
    <x v="277"/>
  </r>
  <r>
    <s v="Brasil"/>
    <x v="25"/>
    <x v="1"/>
    <x v="278"/>
    <n v="52826"/>
    <n v="9301413"/>
    <n v="5308329087380"/>
    <n v="0"/>
    <n v="41"/>
    <n v="8.8000000000000007"/>
    <n v="0"/>
    <n v="0"/>
    <n v="41"/>
    <n v="0.88"/>
    <n v="1.8644031905131644"/>
    <n v="570701.36412392394"/>
    <n v="3.0462038402122344E-3"/>
    <n v="1"/>
    <n v="4.5"/>
    <x v="278"/>
  </r>
  <r>
    <s v="Brasil"/>
    <x v="25"/>
    <x v="3"/>
    <x v="279"/>
    <n v="14476"/>
    <n v="9467388"/>
    <n v="5308329087380"/>
    <n v="0"/>
    <n v="41"/>
    <n v="8.8000000000000007"/>
    <n v="0"/>
    <n v="0"/>
    <n v="41"/>
    <n v="0.88"/>
    <n v="8.8214503351614866"/>
    <n v="560696.26462758263"/>
    <n v="1.7333186302283165E-4"/>
    <n v="1"/>
    <n v="4.5"/>
    <x v="279"/>
  </r>
  <r>
    <s v="Brasil"/>
    <x v="25"/>
    <x v="4"/>
    <x v="280"/>
    <n v="17280"/>
    <n v="9555987"/>
    <n v="5308329087380"/>
    <n v="0"/>
    <n v="41"/>
    <n v="8.8000000000000007"/>
    <n v="0"/>
    <n v="0"/>
    <n v="41"/>
    <n v="0.88"/>
    <n v="6.3881700554528651"/>
    <n v="555497.73010155826"/>
    <n v="2.8306861447174425E-4"/>
    <n v="1"/>
    <n v="4.5"/>
    <x v="280"/>
  </r>
  <r>
    <s v="Brasil"/>
    <x v="25"/>
    <x v="5"/>
    <x v="281"/>
    <n v="20183"/>
    <n v="9648932"/>
    <n v="5308329087380"/>
    <n v="0"/>
    <n v="41"/>
    <n v="8.8000000000000007"/>
    <n v="0"/>
    <n v="0"/>
    <n v="41"/>
    <n v="0.88"/>
    <n v="6.3170579029733958"/>
    <n v="550146.80250415276"/>
    <n v="3.3112472965919957E-4"/>
    <n v="1"/>
    <n v="4.5"/>
    <x v="281"/>
  </r>
  <r>
    <s v="Brasil"/>
    <x v="25"/>
    <x v="6"/>
    <x v="282"/>
    <n v="51057"/>
    <n v="9747508"/>
    <n v="5308329087380"/>
    <n v="0"/>
    <n v="41"/>
    <n v="8.8000000000000007"/>
    <n v="0"/>
    <n v="0"/>
    <n v="41"/>
    <n v="0.88"/>
    <n v="4.9074394463667819"/>
    <n v="544583.19884220662"/>
    <n v="1.0673497267198961E-3"/>
    <n v="1"/>
    <n v="4.5"/>
    <x v="282"/>
  </r>
  <r>
    <s v="Brasil"/>
    <x v="25"/>
    <x v="7"/>
    <x v="283"/>
    <n v="6404"/>
    <n v="9849349"/>
    <n v="5308329087380"/>
    <n v="0"/>
    <n v="41"/>
    <n v="8.8000000000000007"/>
    <n v="0"/>
    <n v="0"/>
    <n v="41"/>
    <n v="0.88"/>
    <n v="4.5354107648725215"/>
    <n v="538952.27871202456"/>
    <n v="1.4335972864805581E-4"/>
    <n v="1"/>
    <n v="4.5"/>
    <x v="283"/>
  </r>
  <r>
    <s v="Brasil"/>
    <x v="25"/>
    <x v="8"/>
    <x v="284"/>
    <n v="1214"/>
    <n v="9953317"/>
    <n v="5308329087380"/>
    <n v="0"/>
    <n v="41"/>
    <n v="8.8000000000000007"/>
    <n v="0"/>
    <n v="0"/>
    <n v="41"/>
    <n v="0.88"/>
    <n v="4.1718213058419247"/>
    <n v="533322.61871896579"/>
    <n v="2.9236484681438358E-5"/>
    <n v="1"/>
    <n v="4.5"/>
    <x v="284"/>
  </r>
  <r>
    <s v="Brasil"/>
    <x v="25"/>
    <x v="9"/>
    <x v="285"/>
    <n v="64953"/>
    <n v="10058190"/>
    <n v="5308329087380"/>
    <n v="0"/>
    <n v="41"/>
    <n v="8.8000000000000007"/>
    <n v="0"/>
    <n v="0"/>
    <n v="41"/>
    <n v="0.88"/>
    <n v="4.205438653285853"/>
    <n v="527761.86246034328"/>
    <n v="1.5355645498842238E-3"/>
    <n v="1"/>
    <n v="4.5"/>
    <x v="285"/>
  </r>
  <r>
    <s v="Brasil"/>
    <x v="25"/>
    <x v="10"/>
    <x v="286"/>
    <n v="34563"/>
    <n v="10162298"/>
    <n v="5308329087380"/>
    <n v="0"/>
    <n v="41"/>
    <n v="8.8000000000000007"/>
    <n v="0"/>
    <n v="0"/>
    <n v="41"/>
    <n v="0.88"/>
    <n v="4.2871495906722901"/>
    <n v="522355.18849968776"/>
    <n v="7.9332450199748133E-4"/>
    <n v="1"/>
    <n v="4.5"/>
    <x v="286"/>
  </r>
  <r>
    <s v="Brasil"/>
    <x v="25"/>
    <x v="11"/>
    <x v="119"/>
    <n v="761"/>
    <n v="10267922"/>
    <n v="5308329087380"/>
    <n v="0"/>
    <n v="41"/>
    <n v="8.8000000000000007"/>
    <n v="0"/>
    <n v="0"/>
    <n v="41"/>
    <n v="0.88"/>
    <n v="27.178571428571427"/>
    <n v="516981.8282004869"/>
    <n v="2.72693929696778E-6"/>
    <n v="1"/>
    <n v="4.5"/>
    <x v="287"/>
  </r>
  <r>
    <s v="Brasil"/>
    <x v="25"/>
    <x v="13"/>
    <x v="287"/>
    <n v="24"/>
    <n v="10368969"/>
    <n v="5308329087380"/>
    <n v="0"/>
    <n v="41"/>
    <n v="8.8000000000000007"/>
    <n v="0"/>
    <n v="0"/>
    <n v="41"/>
    <n v="0.88"/>
    <n v="4"/>
    <n v="511943.77062753297"/>
    <n v="5.7864962273491222E-7"/>
    <n v="1"/>
    <n v="4.5"/>
    <x v="288"/>
  </r>
  <r>
    <s v="Brasil"/>
    <x v="25"/>
    <x v="14"/>
    <x v="288"/>
    <n v="74"/>
    <n v="10467097"/>
    <n v="5308329087380"/>
    <n v="0"/>
    <n v="41"/>
    <n v="8.8000000000000007"/>
    <n v="0"/>
    <n v="0"/>
    <n v="41"/>
    <n v="0.88"/>
    <n v="3.2173913043478262"/>
    <n v="507144.34836898901"/>
    <n v="2.1973618855352156E-6"/>
    <n v="1"/>
    <n v="4.5"/>
    <x v="289"/>
  </r>
  <r>
    <s v="Brasil"/>
    <x v="25"/>
    <x v="12"/>
    <x v="238"/>
    <n v="18"/>
    <n v="10549347"/>
    <n v="5308329087380"/>
    <n v="0"/>
    <n v="41"/>
    <n v="8.8000000000000007"/>
    <n v="0"/>
    <n v="0"/>
    <n v="41"/>
    <n v="0.88"/>
    <n v="3.6"/>
    <n v="503190.30053518951"/>
    <n v="4.7396298557626364E-7"/>
    <n v="1"/>
    <n v="4.5"/>
    <x v="290"/>
  </r>
  <r>
    <s v="Brasil"/>
    <x v="26"/>
    <x v="0"/>
    <x v="289"/>
    <n v="216317"/>
    <n v="7638288"/>
    <n v="7030824353600"/>
    <n v="0"/>
    <n v="43"/>
    <n v="7.4"/>
    <n v="0"/>
    <n v="0"/>
    <n v="43"/>
    <n v="0.74"/>
    <n v="3.9775853192115327"/>
    <n v="920471.23041184095"/>
    <n v="7.1199200658576892E-3"/>
    <n v="1"/>
    <n v="4.5"/>
    <x v="291"/>
  </r>
  <r>
    <s v="Brasil"/>
    <x v="26"/>
    <x v="1"/>
    <x v="290"/>
    <n v="81319"/>
    <n v="7734405"/>
    <n v="7030824353600"/>
    <n v="0"/>
    <n v="43"/>
    <n v="7.4"/>
    <n v="0"/>
    <n v="0"/>
    <n v="43"/>
    <n v="0.74"/>
    <n v="2.940693595631577"/>
    <n v="909032.35007734923"/>
    <n v="3.5753235058158966E-3"/>
    <n v="1"/>
    <n v="4.5"/>
    <x v="292"/>
  </r>
  <r>
    <s v="Brasil"/>
    <x v="26"/>
    <x v="2"/>
    <x v="291"/>
    <n v="21600"/>
    <n v="7822435"/>
    <n v="7030824353600"/>
    <n v="0"/>
    <n v="43"/>
    <n v="7.4"/>
    <n v="0"/>
    <n v="0"/>
    <n v="43"/>
    <n v="0.74"/>
    <n v="10.666666666666666"/>
    <n v="898802.52806191426"/>
    <n v="2.5887079918209612E-4"/>
    <n v="1"/>
    <n v="4.5"/>
    <x v="293"/>
  </r>
  <r>
    <s v="Brasil"/>
    <x v="26"/>
    <x v="4"/>
    <x v="292"/>
    <n v="47240"/>
    <n v="7995738"/>
    <n v="7030824353600"/>
    <n v="0"/>
    <n v="43"/>
    <n v="7.4"/>
    <n v="0"/>
    <n v="0"/>
    <n v="43"/>
    <n v="0.74"/>
    <n v="11.768809167912307"/>
    <n v="879321.5027305797"/>
    <n v="5.0201744979637907E-4"/>
    <n v="1"/>
    <n v="4.5"/>
    <x v="294"/>
  </r>
  <r>
    <s v="Brasil"/>
    <x v="26"/>
    <x v="5"/>
    <x v="293"/>
    <n v="29785"/>
    <n v="8088367"/>
    <n v="7030824353600"/>
    <n v="0"/>
    <n v="43"/>
    <n v="7.4"/>
    <n v="0"/>
    <n v="0"/>
    <n v="43"/>
    <n v="0.74"/>
    <n v="9.9382716049382722"/>
    <n v="869251.4018713542"/>
    <n v="3.705321482074194E-4"/>
    <n v="1"/>
    <n v="4.5"/>
    <x v="295"/>
  </r>
  <r>
    <s v="Brasil"/>
    <x v="26"/>
    <x v="6"/>
    <x v="294"/>
    <n v="231762"/>
    <n v="8187791"/>
    <n v="7030824353600"/>
    <n v="0"/>
    <n v="43"/>
    <n v="7.4"/>
    <n v="0"/>
    <n v="0"/>
    <n v="43"/>
    <n v="0.74"/>
    <n v="8.2970679841048227"/>
    <n v="858696.11884328758"/>
    <n v="3.4115428691328343E-3"/>
    <n v="1"/>
    <n v="4.5"/>
    <x v="296"/>
  </r>
  <r>
    <s v="Brasil"/>
    <x v="26"/>
    <x v="7"/>
    <x v="295"/>
    <n v="85790"/>
    <n v="8281732"/>
    <n v="7030824353600"/>
    <n v="0"/>
    <n v="43"/>
    <n v="7.4"/>
    <n v="0"/>
    <n v="0"/>
    <n v="43"/>
    <n v="0.74"/>
    <n v="5.405115927419355"/>
    <n v="848955.79253228672"/>
    <n v="1.9165073199664032E-3"/>
    <n v="1"/>
    <n v="4.5"/>
    <x v="297"/>
  </r>
  <r>
    <s v="Brasil"/>
    <x v="26"/>
    <x v="8"/>
    <x v="296"/>
    <n v="33340"/>
    <n v="8372898"/>
    <n v="7030824353600"/>
    <n v="0"/>
    <n v="43"/>
    <n v="7.4"/>
    <n v="0"/>
    <n v="0"/>
    <n v="43"/>
    <n v="0.74"/>
    <n v="7.8817966903073282"/>
    <n v="839712.1705770212"/>
    <n v="5.0520142488299754E-4"/>
    <n v="1"/>
    <n v="4.5"/>
    <x v="298"/>
  </r>
  <r>
    <s v="Brasil"/>
    <x v="26"/>
    <x v="9"/>
    <x v="297"/>
    <n v="74816"/>
    <n v="8451687"/>
    <n v="7030824353600"/>
    <n v="0"/>
    <n v="43"/>
    <n v="7.4"/>
    <n v="0"/>
    <n v="0"/>
    <n v="43"/>
    <n v="0.74"/>
    <n v="11.466053639846743"/>
    <n v="831884.1378768523"/>
    <n v="7.7203521616453616E-4"/>
    <n v="1"/>
    <n v="4.5"/>
    <x v="299"/>
  </r>
  <r>
    <s v="Brasil"/>
    <x v="26"/>
    <x v="11"/>
    <x v="298"/>
    <n v="28503"/>
    <n v="8575588"/>
    <n v="7030824353600"/>
    <n v="0"/>
    <n v="43"/>
    <n v="7.4"/>
    <n v="0"/>
    <n v="0"/>
    <n v="43"/>
    <n v="0.74"/>
    <n v="12.821862348178138"/>
    <n v="819864.98810343968"/>
    <n v="2.5922420713308522E-4"/>
    <n v="1"/>
    <n v="4.5"/>
    <x v="300"/>
  </r>
  <r>
    <s v="Brasil"/>
    <x v="26"/>
    <x v="13"/>
    <x v="299"/>
    <n v="27930"/>
    <n v="8638613"/>
    <n v="7030824353600"/>
    <n v="0"/>
    <n v="43"/>
    <n v="7.4"/>
    <n v="0"/>
    <n v="0"/>
    <n v="43"/>
    <n v="0.74"/>
    <n v="9.8797311637778567"/>
    <n v="813883.47337703407"/>
    <n v="3.2725160856262458E-4"/>
    <n v="1"/>
    <n v="4.5"/>
    <x v="301"/>
  </r>
  <r>
    <s v="Brasil"/>
    <x v="26"/>
    <x v="14"/>
    <x v="300"/>
    <n v="6999"/>
    <n v="8691406"/>
    <n v="7030824353600"/>
    <n v="0"/>
    <n v="43"/>
    <n v="7.4"/>
    <n v="0"/>
    <n v="0"/>
    <n v="43"/>
    <n v="0.74"/>
    <n v="11.16267942583732"/>
    <n v="808939.81406460586"/>
    <n v="7.2140226794145852E-5"/>
    <n v="1"/>
    <n v="4.5"/>
    <x v="302"/>
  </r>
  <r>
    <s v="Brasil"/>
    <x v="26"/>
    <x v="12"/>
    <x v="301"/>
    <n v="20863"/>
    <n v="8740472"/>
    <n v="7030824353600"/>
    <n v="0"/>
    <n v="43"/>
    <n v="7.4"/>
    <n v="0"/>
    <n v="0"/>
    <n v="43"/>
    <n v="0.74"/>
    <n v="13.171085858585858"/>
    <n v="804398.70450932172"/>
    <n v="1.8122591091190499E-4"/>
    <n v="1"/>
    <n v="4.5"/>
    <x v="303"/>
  </r>
  <r>
    <s v="Brasil"/>
    <x v="27"/>
    <x v="0"/>
    <x v="140"/>
    <n v="1625"/>
    <n v="533938"/>
    <n v="39852507370"/>
    <n v="0"/>
    <n v="29"/>
    <n v="6.5"/>
    <n v="0"/>
    <n v="0"/>
    <n v="29"/>
    <n v="0.65"/>
    <n v="1.8055555555555556"/>
    <n v="74638.829545752509"/>
    <n v="1.6855889635126176E-3"/>
    <n v="1"/>
    <n v="4.5"/>
    <x v="137"/>
  </r>
  <r>
    <s v="Brasil"/>
    <x v="27"/>
    <x v="1"/>
    <x v="302"/>
    <n v="12918"/>
    <n v="539987"/>
    <n v="39852507370"/>
    <n v="0"/>
    <n v="29"/>
    <n v="6.5"/>
    <n v="0"/>
    <n v="0"/>
    <n v="29"/>
    <n v="0.65"/>
    <n v="3.3728459530026109"/>
    <n v="73802.716306133298"/>
    <n v="7.0927633443027332E-3"/>
    <n v="1"/>
    <n v="4.5"/>
    <x v="304"/>
  </r>
  <r>
    <s v="Brasil"/>
    <x v="27"/>
    <x v="2"/>
    <x v="303"/>
    <n v="1269"/>
    <n v="546080"/>
    <n v="39852507370"/>
    <n v="0"/>
    <n v="29"/>
    <n v="6.5"/>
    <n v="0"/>
    <n v="0"/>
    <n v="29"/>
    <n v="0.65"/>
    <n v="0.69117647058823528"/>
    <n v="72979.24730808672"/>
    <n v="3.3621447406973338E-3"/>
    <n v="1"/>
    <n v="4.5"/>
    <x v="305"/>
  </r>
  <r>
    <s v="Brasil"/>
    <x v="27"/>
    <x v="3"/>
    <x v="304"/>
    <n v="3735"/>
    <n v="552146"/>
    <n v="39852507370"/>
    <n v="0"/>
    <n v="29"/>
    <n v="6.5"/>
    <n v="0"/>
    <n v="0"/>
    <n v="29"/>
    <n v="0.65"/>
    <n v="0.98966613672496029"/>
    <n v="72177.480901790463"/>
    <n v="6.835148674444803E-3"/>
    <n v="1"/>
    <n v="4.5"/>
    <x v="306"/>
  </r>
  <r>
    <s v="Brasil"/>
    <x v="27"/>
    <x v="4"/>
    <x v="305"/>
    <n v="1288"/>
    <n v="558111"/>
    <n v="39852507370"/>
    <n v="0"/>
    <n v="29"/>
    <n v="6.5"/>
    <n v="0"/>
    <n v="0"/>
    <n v="29"/>
    <n v="0.65"/>
    <n v="3.2525252525252526"/>
    <n v="71406.059672717442"/>
    <n v="7.0953627504206148E-4"/>
    <n v="1"/>
    <n v="4.5"/>
    <x v="307"/>
  </r>
  <r>
    <s v="Brasil"/>
    <x v="27"/>
    <x v="5"/>
    <x v="306"/>
    <n v="2960"/>
    <n v="563947"/>
    <n v="39852507370"/>
    <n v="0"/>
    <n v="29"/>
    <n v="6.5"/>
    <n v="0"/>
    <n v="0"/>
    <n v="29"/>
    <n v="0.65"/>
    <n v="1.6444444444444444"/>
    <n v="70667.11476433069"/>
    <n v="3.1917892993490525E-3"/>
    <n v="1"/>
    <n v="4.5"/>
    <x v="139"/>
  </r>
  <r>
    <s v="Brasil"/>
    <x v="27"/>
    <x v="6"/>
    <x v="287"/>
    <n v="19"/>
    <n v="569682"/>
    <n v="39852507370"/>
    <n v="0"/>
    <n v="29"/>
    <n v="6.5"/>
    <n v="0"/>
    <n v="0"/>
    <n v="29"/>
    <n v="0.65"/>
    <n v="3.1666666666666665"/>
    <n v="69955.70751752732"/>
    <n v="1.0532191643759149E-5"/>
    <n v="1"/>
    <n v="4.5"/>
    <x v="288"/>
  </r>
  <r>
    <s v="Brasil"/>
    <x v="27"/>
    <x v="7"/>
    <x v="307"/>
    <n v="713"/>
    <n v="575475"/>
    <n v="39852507370"/>
    <n v="0"/>
    <n v="29"/>
    <n v="6.5"/>
    <n v="0"/>
    <n v="0"/>
    <n v="29"/>
    <n v="0.65"/>
    <n v="1.5739514348785872"/>
    <n v="69251.500708110689"/>
    <n v="7.8717581128632868E-4"/>
    <n v="1"/>
    <n v="4.5"/>
    <x v="308"/>
  </r>
  <r>
    <s v="Brasil"/>
    <x v="27"/>
    <x v="8"/>
    <x v="140"/>
    <n v="1375"/>
    <n v="581453"/>
    <n v="39852507370"/>
    <n v="0"/>
    <n v="29"/>
    <n v="6.5"/>
    <n v="0"/>
    <n v="0"/>
    <n v="29"/>
    <n v="0.65"/>
    <n v="1.5277777777777777"/>
    <n v="68539.516297963899"/>
    <n v="1.5478465155395191E-3"/>
    <n v="1"/>
    <n v="4.5"/>
    <x v="137"/>
  </r>
  <r>
    <s v="Brasil"/>
    <x v="27"/>
    <x v="9"/>
    <x v="308"/>
    <n v="5638"/>
    <n v="587559"/>
    <n v="39852507370"/>
    <n v="0"/>
    <n v="29"/>
    <n v="6.5"/>
    <n v="0"/>
    <n v="0"/>
    <n v="29"/>
    <n v="0.65"/>
    <n v="1.5279132791327914"/>
    <n v="67827.243510864442"/>
    <n v="6.2802203693586517E-3"/>
    <n v="1"/>
    <n v="4.5"/>
    <x v="309"/>
  </r>
  <r>
    <s v="Brasil"/>
    <x v="27"/>
    <x v="11"/>
    <x v="309"/>
    <n v="4741"/>
    <n v="600301"/>
    <n v="39852507370"/>
    <n v="0"/>
    <n v="29"/>
    <n v="6.5"/>
    <n v="0"/>
    <n v="0"/>
    <n v="29"/>
    <n v="0.65"/>
    <n v="1.4787897691827823"/>
    <n v="66387.541200164589"/>
    <n v="5.3406541051905631E-3"/>
    <n v="1"/>
    <n v="4.5"/>
    <x v="310"/>
  </r>
  <r>
    <s v="Brasil"/>
    <x v="27"/>
    <x v="13"/>
    <x v="310"/>
    <n v="5277"/>
    <n v="607065"/>
    <n v="39852507370"/>
    <n v="0"/>
    <n v="29"/>
    <n v="6.5"/>
    <n v="0"/>
    <n v="0"/>
    <n v="29"/>
    <n v="0.65"/>
    <n v="1.260931899641577"/>
    <n v="65647.842273891598"/>
    <n v="6.8938252081737544E-3"/>
    <n v="1"/>
    <n v="4.5"/>
    <x v="311"/>
  </r>
  <r>
    <s v="Brasil"/>
    <x v="27"/>
    <x v="14"/>
    <x v="140"/>
    <n v="1472"/>
    <n v="612985"/>
    <n v="39852507370"/>
    <n v="0"/>
    <n v="29"/>
    <n v="6.5"/>
    <n v="0"/>
    <n v="0"/>
    <n v="29"/>
    <n v="0.65"/>
    <n v="1.6355555555555557"/>
    <n v="65013.837810060606"/>
    <n v="1.4682251604851669E-3"/>
    <n v="1"/>
    <n v="4.5"/>
    <x v="137"/>
  </r>
  <r>
    <s v="Brasil"/>
    <x v="27"/>
    <x v="12"/>
    <x v="311"/>
    <n v="3360"/>
    <n v="618040"/>
    <n v="39852507370"/>
    <n v="0"/>
    <n v="29"/>
    <n v="6.5"/>
    <n v="0"/>
    <n v="0"/>
    <n v="29"/>
    <n v="0.65"/>
    <n v="2.7428571428571429"/>
    <n v="64482.084282570708"/>
    <n v="1.9820723577761959E-3"/>
    <n v="1"/>
    <n v="4.5"/>
    <x v="312"/>
  </r>
  <r>
    <s v="Brasil"/>
    <x v="28"/>
    <x v="1"/>
    <x v="168"/>
    <n v="4523"/>
    <n v="40684338"/>
    <n v="4496634469540"/>
    <n v="3.35"/>
    <n v="32"/>
    <n v="9.3000000000000007"/>
    <n v="737"/>
    <n v="3.35"/>
    <n v="32"/>
    <n v="0.93"/>
    <n v="27.919753086419753"/>
    <n v="110524.95113819967"/>
    <n v="3.9818762689465414E-6"/>
    <n v="4"/>
    <n v="9"/>
    <x v="313"/>
  </r>
  <r>
    <s v="Brasil"/>
    <x v="28"/>
    <x v="3"/>
    <x v="312"/>
    <n v="55460"/>
    <n v="41520740"/>
    <n v="4496634469540"/>
    <n v="3.35"/>
    <n v="32"/>
    <n v="9.3000000000000007"/>
    <n v="737"/>
    <n v="3.35"/>
    <n v="32"/>
    <n v="0.93"/>
    <n v="4.1847128951935408"/>
    <n v="108298.51465893912"/>
    <n v="3.1918987956380351E-4"/>
    <n v="4"/>
    <n v="9"/>
    <x v="314"/>
  </r>
  <r>
    <s v="Brasil"/>
    <x v="28"/>
    <x v="6"/>
    <x v="313"/>
    <n v="95130"/>
    <n v="42824054"/>
    <n v="4496634469540"/>
    <n v="3.35"/>
    <n v="32"/>
    <n v="9.3000000000000007"/>
    <n v="737"/>
    <n v="3.35"/>
    <n v="32"/>
    <n v="0.93"/>
    <n v="4.666666666666667"/>
    <n v="105002.54061747633"/>
    <n v="4.7601752043372635E-4"/>
    <n v="4"/>
    <n v="9"/>
    <x v="315"/>
  </r>
  <r>
    <s v="Brasil"/>
    <x v="28"/>
    <x v="10"/>
    <x v="314"/>
    <n v="59150"/>
    <n v="44413596"/>
    <n v="4496634469540"/>
    <n v="3.35"/>
    <n v="32"/>
    <n v="9.3000000000000007"/>
    <n v="737"/>
    <n v="3.35"/>
    <n v="32"/>
    <n v="0.93"/>
    <n v="3.7648781108777292"/>
    <n v="101244.54839324427"/>
    <n v="3.5374302949934519E-4"/>
    <n v="4"/>
    <n v="9"/>
    <x v="316"/>
  </r>
  <r>
    <s v="Brasil"/>
    <x v="28"/>
    <x v="13"/>
    <x v="315"/>
    <n v="4176"/>
    <n v="45036032"/>
    <n v="4496634469540"/>
    <n v="3.35"/>
    <n v="32"/>
    <n v="9.3000000000000007"/>
    <n v="737"/>
    <n v="3.35"/>
    <n v="32"/>
    <n v="0.93"/>
    <n v="4.1142857142857139"/>
    <n v="99845.263222568101"/>
    <n v="2.2537509521265106E-5"/>
    <n v="4"/>
    <n v="9"/>
    <x v="317"/>
  </r>
  <r>
    <s v="Brasil"/>
    <x v="28"/>
    <x v="14"/>
    <x v="287"/>
    <n v="13"/>
    <n v="45276780"/>
    <n v="4496634469540"/>
    <n v="3.35"/>
    <n v="32"/>
    <n v="9.3000000000000007"/>
    <n v="737"/>
    <n v="3.35"/>
    <n v="32"/>
    <n v="0.93"/>
    <n v="2.1666666666666665"/>
    <n v="99314.360905082038"/>
    <n v="1.3251825770295503E-7"/>
    <n v="4"/>
    <n v="9"/>
    <x v="318"/>
  </r>
  <r>
    <s v="Brasil"/>
    <x v="28"/>
    <x v="12"/>
    <x v="316"/>
    <n v="3232"/>
    <n v="45510318"/>
    <n v="4496634469540"/>
    <n v="3.35"/>
    <n v="32"/>
    <n v="9.3000000000000007"/>
    <n v="737"/>
    <n v="3.35"/>
    <n v="32"/>
    <n v="0.93"/>
    <n v="6.7333333333333334"/>
    <n v="98804.72532712252"/>
    <n v="1.0547058801039359E-5"/>
    <n v="4"/>
    <n v="9"/>
    <x v="319"/>
  </r>
  <r>
    <s v="Brasil"/>
    <x v="29"/>
    <x v="1"/>
    <x v="317"/>
    <n v="4297"/>
    <n v="16833447"/>
    <n v="2823181597450"/>
    <n v="0.2"/>
    <n v="35"/>
    <n v="8.5"/>
    <n v="440"/>
    <n v="0.2"/>
    <n v="35"/>
    <n v="0.85"/>
    <n v="2.9132203389830509"/>
    <n v="167712.62578900211"/>
    <n v="8.7623170702946337E-5"/>
    <n v="3"/>
    <n v="7.5"/>
    <x v="320"/>
  </r>
  <r>
    <s v="Brasil"/>
    <x v="29"/>
    <x v="4"/>
    <x v="318"/>
    <n v="15438"/>
    <n v="17341771"/>
    <n v="2823181597450"/>
    <n v="0.2"/>
    <n v="35"/>
    <n v="8.5"/>
    <n v="440"/>
    <n v="0.2"/>
    <n v="35"/>
    <n v="0.85"/>
    <n v="1.8056140350877192"/>
    <n v="162796.61387813275"/>
    <n v="4.9302922982894881E-4"/>
    <n v="3"/>
    <n v="7.5"/>
    <x v="321"/>
  </r>
  <r>
    <s v="Brasil"/>
    <x v="29"/>
    <x v="10"/>
    <x v="319"/>
    <n v="42832"/>
    <n v="18701450"/>
    <n v="2823181597450"/>
    <n v="0.2"/>
    <n v="35"/>
    <n v="8.5"/>
    <n v="440"/>
    <n v="0.2"/>
    <n v="35"/>
    <n v="0.85"/>
    <n v="3.8765499140193684"/>
    <n v="150960.57243957018"/>
    <n v="5.9080980351790908E-4"/>
    <n v="3"/>
    <n v="7.5"/>
    <x v="322"/>
  </r>
  <r>
    <s v="Brasil"/>
    <x v="29"/>
    <x v="13"/>
    <x v="320"/>
    <n v="13"/>
    <n v="19300315"/>
    <n v="2823181597450"/>
    <n v="0.2"/>
    <n v="35"/>
    <n v="8.5"/>
    <n v="440"/>
    <n v="0.2"/>
    <n v="35"/>
    <n v="0.85"/>
    <n v="1.1818181818181819"/>
    <n v="146276.45183252191"/>
    <n v="5.6993888441717141E-7"/>
    <n v="3"/>
    <n v="7.5"/>
    <x v="323"/>
  </r>
  <r>
    <s v="Brasil"/>
    <x v="29"/>
    <x v="14"/>
    <x v="321"/>
    <n v="6"/>
    <n v="19493184"/>
    <n v="2823181597450"/>
    <n v="0.2"/>
    <n v="35"/>
    <n v="8.5"/>
    <n v="440"/>
    <n v="0.2"/>
    <n v="35"/>
    <n v="0.85"/>
    <n v="0.23076923076923078"/>
    <n v="144829.16682313161"/>
    <n v="1.3337995475751934E-6"/>
    <n v="3"/>
    <n v="7.5"/>
    <x v="324"/>
  </r>
  <r>
    <s v="Brasil"/>
    <x v="29"/>
    <x v="12"/>
    <x v="322"/>
    <n v="7986"/>
    <n v="19603733"/>
    <n v="2823181597450"/>
    <n v="0.2"/>
    <n v="35"/>
    <n v="8.5"/>
    <n v="440"/>
    <n v="0.2"/>
    <n v="35"/>
    <n v="0.85"/>
    <n v="3.8137535816618913"/>
    <n v="144012.44892745683"/>
    <n v="1.0681639053133401E-4"/>
    <n v="3"/>
    <n v="7.5"/>
    <x v="325"/>
  </r>
  <r>
    <s v="Brasil"/>
    <x v="30"/>
    <x v="1"/>
    <x v="98"/>
    <n v="100"/>
    <n v="6091188"/>
    <n v="270226400000"/>
    <n v="0.05"/>
    <n v="28"/>
    <n v="7.3"/>
    <n v="110"/>
    <n v="0.05"/>
    <n v="28"/>
    <n v="0.73"/>
    <n v="1.8181818181818181"/>
    <n v="44363.496907335648"/>
    <n v="9.029437278901915E-6"/>
    <n v="1"/>
    <n v="4.5"/>
    <x v="326"/>
  </r>
  <r>
    <s v="Brasil"/>
    <x v="31"/>
    <x v="1"/>
    <x v="160"/>
    <n v="20"/>
    <n v="14259411"/>
    <n v="767103858800"/>
    <n v="0.16"/>
    <n v="23"/>
    <n v="5.2"/>
    <n v="352"/>
    <n v="0.16"/>
    <n v="23"/>
    <n v="0.52"/>
    <n v="1"/>
    <n v="53796.32151706687"/>
    <n v="1.4025824769340051E-6"/>
    <n v="3"/>
    <n v="7.5"/>
    <x v="327"/>
  </r>
  <r>
    <s v="Brasil"/>
    <x v="31"/>
    <x v="11"/>
    <x v="323"/>
    <n v="8719"/>
    <n v="17106338"/>
    <n v="767103858800"/>
    <n v="0.16"/>
    <n v="23"/>
    <n v="5.2"/>
    <n v="352"/>
    <n v="0.16"/>
    <n v="23"/>
    <n v="0.52"/>
    <n v="5.4596117720726358"/>
    <n v="44843.253933132852"/>
    <n v="9.3357210643213058E-5"/>
    <n v="3"/>
    <n v="7.5"/>
    <x v="328"/>
  </r>
  <r>
    <s v="Brasil"/>
    <x v="31"/>
    <x v="14"/>
    <x v="324"/>
    <n v="29100"/>
    <n v="17608483"/>
    <n v="767103858800"/>
    <n v="0.16"/>
    <n v="23"/>
    <n v="5.2"/>
    <n v="352"/>
    <n v="0.16"/>
    <n v="23"/>
    <n v="0.52"/>
    <n v="1.6775234910935608"/>
    <n v="43564.4489533823"/>
    <n v="9.851501688135202E-4"/>
    <n v="3"/>
    <n v="7.5"/>
    <x v="329"/>
  </r>
  <r>
    <s v="Brasil"/>
    <x v="31"/>
    <x v="12"/>
    <x v="325"/>
    <n v="5350"/>
    <n v="17843908"/>
    <n v="767103858800"/>
    <n v="0.16"/>
    <n v="23"/>
    <n v="5.2"/>
    <n v="352"/>
    <n v="0.16"/>
    <n v="23"/>
    <n v="0.52"/>
    <n v="4.169914263445051"/>
    <n v="42989.677978613203"/>
    <n v="7.1901289784726531E-5"/>
    <n v="3"/>
    <n v="7.5"/>
    <x v="330"/>
  </r>
  <r>
    <s v="Brasil"/>
    <x v="32"/>
    <x v="1"/>
    <x v="326"/>
    <n v="5251"/>
    <n v="59562841"/>
    <n v="20012443920420"/>
    <n v="0"/>
    <n v="47"/>
    <n v="6.9"/>
    <n v="0"/>
    <n v="0"/>
    <n v="47"/>
    <n v="0.69"/>
    <n v="2.8899284534947718"/>
    <n v="335988.74036951998"/>
    <n v="3.0505596601747053E-5"/>
    <n v="1"/>
    <n v="4.5"/>
    <x v="331"/>
  </r>
  <r>
    <s v="Brasil"/>
    <x v="32"/>
    <x v="2"/>
    <x v="327"/>
    <n v="4828"/>
    <n v="59822450"/>
    <n v="20012443920420"/>
    <n v="0"/>
    <n v="47"/>
    <n v="6.9"/>
    <n v="0"/>
    <n v="0"/>
    <n v="47"/>
    <n v="0.69"/>
    <n v="3.3113854595336076"/>
    <n v="334530.66399687744"/>
    <n v="2.4372121168557958E-5"/>
    <n v="1"/>
    <n v="4.5"/>
    <x v="332"/>
  </r>
  <r>
    <s v="Brasil"/>
    <x v="32"/>
    <x v="3"/>
    <x v="328"/>
    <n v="80298"/>
    <n v="60025952"/>
    <n v="20012443920420"/>
    <n v="0"/>
    <n v="47"/>
    <n v="6.9"/>
    <n v="0"/>
    <n v="0"/>
    <n v="47"/>
    <n v="0.69"/>
    <n v="6.6920576714726225"/>
    <n v="333396.52689589997"/>
    <n v="1.9989687127327859E-4"/>
    <n v="1"/>
    <n v="4.5"/>
    <x v="333"/>
  </r>
  <r>
    <s v="Brasil"/>
    <x v="32"/>
    <x v="4"/>
    <x v="329"/>
    <n v="5622"/>
    <n v="60190145"/>
    <n v="20012443920420"/>
    <n v="0"/>
    <n v="47"/>
    <n v="6.9"/>
    <n v="0"/>
    <n v="0"/>
    <n v="47"/>
    <n v="0.69"/>
    <n v="7.0984848484848486"/>
    <n v="332487.05282932945"/>
    <n v="1.3158300249982783E-5"/>
    <n v="1"/>
    <n v="4.5"/>
    <x v="334"/>
  </r>
  <r>
    <s v="Brasil"/>
    <x v="32"/>
    <x v="5"/>
    <x v="330"/>
    <n v="11967"/>
    <n v="60312599"/>
    <n v="20012443920420"/>
    <n v="0"/>
    <n v="47"/>
    <n v="6.9"/>
    <n v="0"/>
    <n v="0"/>
    <n v="47"/>
    <n v="0.69"/>
    <n v="6.9982456140350875"/>
    <n v="331811.99703265977"/>
    <n v="2.8352285067337258E-5"/>
    <n v="1"/>
    <n v="4.5"/>
    <x v="335"/>
  </r>
  <r>
    <s v="Brasil"/>
    <x v="32"/>
    <x v="6"/>
    <x v="331"/>
    <n v="2492"/>
    <n v="60322791"/>
    <n v="20012443920420"/>
    <n v="0"/>
    <n v="47"/>
    <n v="6.9"/>
    <n v="0"/>
    <n v="0"/>
    <n v="47"/>
    <n v="0.69"/>
    <n v="4.1258278145695364"/>
    <n v="331755.93484094593"/>
    <n v="1.0012799308307867E-5"/>
    <n v="1"/>
    <n v="4.5"/>
    <x v="336"/>
  </r>
  <r>
    <s v="Brasil"/>
    <x v="32"/>
    <x v="8"/>
    <x v="332"/>
    <n v="3465"/>
    <n v="60118626"/>
    <n v="20012443920420"/>
    <n v="0"/>
    <n v="47"/>
    <n v="6.9"/>
    <n v="0"/>
    <n v="0"/>
    <n v="47"/>
    <n v="0.69"/>
    <n v="5.9230769230769234"/>
    <n v="332882.58983863005"/>
    <n v="9.7307613118104191E-6"/>
    <n v="1"/>
    <n v="4.5"/>
    <x v="337"/>
  </r>
  <r>
    <s v="Brasil"/>
    <x v="32"/>
    <x v="9"/>
    <x v="333"/>
    <n v="2248"/>
    <n v="60004032"/>
    <n v="20012443920420"/>
    <n v="0"/>
    <n v="47"/>
    <n v="6.9"/>
    <n v="0"/>
    <n v="0"/>
    <n v="47"/>
    <n v="0.69"/>
    <n v="4.8034188034188032"/>
    <n v="333518.31957592448"/>
    <n v="7.7994758752211843E-6"/>
    <n v="1"/>
    <n v="4.5"/>
    <x v="338"/>
  </r>
  <r>
    <s v="Brasil"/>
    <x v="32"/>
    <x v="10"/>
    <x v="334"/>
    <n v="13260"/>
    <n v="59877425"/>
    <n v="20012443920420"/>
    <n v="0"/>
    <n v="47"/>
    <n v="6.9"/>
    <n v="0"/>
    <n v="0"/>
    <n v="47"/>
    <n v="0.69"/>
    <n v="3.6219612127833924"/>
    <n v="334223.52281214501"/>
    <n v="6.114157380682286E-5"/>
    <n v="1"/>
    <n v="4.5"/>
    <x v="339"/>
  </r>
  <r>
    <s v="Brasil"/>
    <x v="32"/>
    <x v="11"/>
    <x v="335"/>
    <n v="1625"/>
    <n v="59727932"/>
    <n v="20012443920420"/>
    <n v="0"/>
    <n v="47"/>
    <n v="6.9"/>
    <n v="0"/>
    <n v="0"/>
    <n v="47"/>
    <n v="0.69"/>
    <n v="2.7683134582623508"/>
    <n v="335060.05063794943"/>
    <n v="9.8278976074376719E-6"/>
    <n v="1"/>
    <n v="4.5"/>
    <x v="340"/>
  </r>
  <r>
    <s v="Brasil"/>
    <x v="32"/>
    <x v="13"/>
    <x v="336"/>
    <n v="376"/>
    <n v="59500579"/>
    <n v="20012443920420"/>
    <n v="0"/>
    <n v="47"/>
    <n v="6.9"/>
    <n v="0"/>
    <n v="0"/>
    <n v="47"/>
    <n v="0.69"/>
    <n v="4.1318681318681323"/>
    <n v="336340.32234240946"/>
    <n v="1.5293968820034509E-6"/>
    <n v="1"/>
    <n v="4.5"/>
    <x v="341"/>
  </r>
  <r>
    <s v="Brasil"/>
    <x v="32"/>
    <x v="14"/>
    <x v="337"/>
    <n v="3715"/>
    <n v="59240329"/>
    <n v="20012443920420"/>
    <n v="0"/>
    <n v="47"/>
    <n v="6.9"/>
    <n v="0"/>
    <n v="0"/>
    <n v="47"/>
    <n v="0.69"/>
    <n v="5.3376436781609193"/>
    <n v="337817.90645389562"/>
    <n v="1.1748753117154363E-5"/>
    <n v="1"/>
    <n v="4.5"/>
    <x v="342"/>
  </r>
  <r>
    <s v="Brasil"/>
    <x v="32"/>
    <x v="12"/>
    <x v="338"/>
    <n v="6151"/>
    <n v="59037474"/>
    <n v="20012443920420"/>
    <n v="0"/>
    <n v="47"/>
    <n v="6.9"/>
    <n v="0"/>
    <n v="0"/>
    <n v="47"/>
    <n v="0.69"/>
    <n v="5.4481842338352529"/>
    <n v="338978.66159415967"/>
    <n v="1.9123446914412361E-5"/>
    <n v="1"/>
    <n v="4.5"/>
    <x v="343"/>
  </r>
  <r>
    <s v="Brasil"/>
    <x v="33"/>
    <x v="1"/>
    <x v="339"/>
    <n v="2143"/>
    <n v="86482923"/>
    <n v="2619212448430"/>
    <n v="0.73"/>
    <n v="32"/>
    <n v="3.8"/>
    <n v="160.6"/>
    <n v="0.73"/>
    <n v="32"/>
    <n v="0.38"/>
    <n v="2.8842530282637955"/>
    <n v="30285.891798893059"/>
    <n v="8.5912914853722038E-6"/>
    <n v="2"/>
    <n v="6"/>
    <x v="344"/>
  </r>
  <r>
    <s v="Brasil"/>
    <x v="33"/>
    <x v="2"/>
    <x v="340"/>
    <n v="9977"/>
    <n v="87411012"/>
    <n v="2619212448430"/>
    <n v="0.73"/>
    <n v="32"/>
    <n v="3.8"/>
    <n v="160.6"/>
    <n v="0.73"/>
    <n v="32"/>
    <n v="0.38"/>
    <n v="1.1311791383219956"/>
    <n v="29964.330448776866"/>
    <n v="1.0090261853964121E-4"/>
    <n v="2"/>
    <n v="6"/>
    <x v="345"/>
  </r>
  <r>
    <s v="Brasil"/>
    <x v="33"/>
    <x v="11"/>
    <x v="160"/>
    <n v="32"/>
    <n v="95776716"/>
    <n v="2619212448430"/>
    <n v="0.73"/>
    <n v="32"/>
    <n v="3.8"/>
    <n v="160.6"/>
    <n v="0.73"/>
    <n v="32"/>
    <n v="0.38"/>
    <n v="1.6"/>
    <n v="27347.068868283186"/>
    <n v="2.0881902027210873E-7"/>
    <n v="2"/>
    <n v="6"/>
    <x v="346"/>
  </r>
  <r>
    <s v="Brasil"/>
    <x v="33"/>
    <x v="13"/>
    <x v="341"/>
    <n v="584"/>
    <n v="96648685"/>
    <n v="2619212448430"/>
    <n v="0.73"/>
    <n v="32"/>
    <n v="3.8"/>
    <n v="160.6"/>
    <n v="0.73"/>
    <n v="32"/>
    <n v="0.38"/>
    <n v="6.7906976744186043"/>
    <n v="27100.342321574266"/>
    <n v="8.8982069440468845E-7"/>
    <n v="2"/>
    <n v="6"/>
    <x v="347"/>
  </r>
  <r>
    <s v="Brasil"/>
    <x v="33"/>
    <x v="12"/>
    <x v="342"/>
    <n v="277"/>
    <n v="98186856"/>
    <n v="2619212448430"/>
    <n v="0.73"/>
    <n v="32"/>
    <n v="3.8"/>
    <n v="160.6"/>
    <n v="0.73"/>
    <n v="32"/>
    <n v="0.38"/>
    <n v="2.1307692307692307"/>
    <n v="26675.795061917452"/>
    <n v="1.3240061378480232E-6"/>
    <n v="2"/>
    <n v="6"/>
    <x v="348"/>
  </r>
  <r>
    <s v="Brasil"/>
    <x v="34"/>
    <x v="2"/>
    <x v="343"/>
    <n v="12759"/>
    <n v="373272"/>
    <n v="128270000000"/>
    <n v="5.25"/>
    <n v="32"/>
    <n v="8.6"/>
    <n v="1155"/>
    <n v="5.25"/>
    <n v="32"/>
    <n v="0.86"/>
    <n v="4.0185826771653543"/>
    <n v="343636.81176193233"/>
    <n v="8.5058616772755516E-3"/>
    <n v="4"/>
    <n v="9"/>
    <x v="349"/>
  </r>
  <r>
    <s v="Brasil"/>
    <x v="34"/>
    <x v="3"/>
    <x v="344"/>
    <n v="28810"/>
    <n v="377950"/>
    <n v="128270000000"/>
    <n v="5.25"/>
    <n v="32"/>
    <n v="8.6"/>
    <n v="1155"/>
    <n v="5.25"/>
    <n v="32"/>
    <n v="0.86"/>
    <n v="6.3612276440715387"/>
    <n v="339383.51633813995"/>
    <n v="1.1983066543193545E-2"/>
    <n v="4"/>
    <n v="9"/>
    <x v="350"/>
  </r>
  <r>
    <s v="Brasil"/>
    <x v="34"/>
    <x v="4"/>
    <x v="345"/>
    <n v="12087"/>
    <n v="382061"/>
    <n v="128270000000"/>
    <n v="5.25"/>
    <n v="32"/>
    <n v="8.6"/>
    <n v="1155"/>
    <n v="5.25"/>
    <n v="32"/>
    <n v="0.86"/>
    <n v="8.7969432314410483"/>
    <n v="335731.72870300815"/>
    <n v="3.5962843629682171E-3"/>
    <n v="4"/>
    <n v="9"/>
    <x v="351"/>
  </r>
  <r>
    <s v="Brasil"/>
    <x v="34"/>
    <x v="5"/>
    <x v="108"/>
    <n v="5145"/>
    <n v="385650"/>
    <n v="128270000000"/>
    <n v="5.25"/>
    <n v="32"/>
    <n v="8.6"/>
    <n v="1155"/>
    <n v="5.25"/>
    <n v="32"/>
    <n v="0.86"/>
    <n v="8.8554216867469879"/>
    <n v="332607.28639958514"/>
    <n v="1.5065473875275509E-3"/>
    <n v="4"/>
    <n v="9"/>
    <x v="352"/>
  </r>
  <r>
    <s v="Brasil"/>
    <x v="34"/>
    <x v="10"/>
    <x v="346"/>
    <n v="634"/>
    <n v="401906"/>
    <n v="128270000000"/>
    <n v="5.25"/>
    <n v="32"/>
    <n v="8.6"/>
    <n v="1155"/>
    <n v="5.25"/>
    <n v="32"/>
    <n v="0.86"/>
    <n v="4.4964539007092199"/>
    <n v="319154.23009360395"/>
    <n v="3.5082830313555905E-4"/>
    <n v="4"/>
    <n v="9"/>
    <x v="353"/>
  </r>
  <r>
    <s v="Brasil"/>
    <x v="34"/>
    <x v="11"/>
    <x v="347"/>
    <n v="3124"/>
    <n v="404557"/>
    <n v="128270000000"/>
    <n v="5.25"/>
    <n v="32"/>
    <n v="8.6"/>
    <n v="1155"/>
    <n v="5.25"/>
    <n v="32"/>
    <n v="0.86"/>
    <n v="3.9494310998735775"/>
    <n v="317062.86135204684"/>
    <n v="1.9552250980702348E-3"/>
    <n v="4"/>
    <n v="9"/>
    <x v="354"/>
  </r>
  <r>
    <s v="Brasil"/>
    <x v="34"/>
    <x v="13"/>
    <x v="90"/>
    <n v="3703"/>
    <n v="406471"/>
    <n v="128270000000"/>
    <n v="5.25"/>
    <n v="32"/>
    <n v="8.6"/>
    <n v="1155"/>
    <n v="5.25"/>
    <n v="32"/>
    <n v="0.86"/>
    <n v="3.0552805280528053"/>
    <n v="315569.86845309997"/>
    <n v="2.9817625365647243E-3"/>
    <n v="4"/>
    <n v="9"/>
    <x v="355"/>
  </r>
  <r>
    <s v="Brasil"/>
    <x v="34"/>
    <x v="14"/>
    <x v="348"/>
    <n v="4567"/>
    <n v="407906"/>
    <n v="128270000000"/>
    <n v="5.25"/>
    <n v="32"/>
    <n v="8.6"/>
    <n v="1155"/>
    <n v="5.25"/>
    <n v="32"/>
    <n v="0.86"/>
    <n v="4.2169898430286246"/>
    <n v="314459.70395140059"/>
    <n v="2.6550234612876494E-3"/>
    <n v="4"/>
    <n v="9"/>
    <x v="356"/>
  </r>
  <r>
    <s v="Brasil"/>
    <x v="34"/>
    <x v="12"/>
    <x v="349"/>
    <n v="5799"/>
    <n v="409984"/>
    <n v="128270000000"/>
    <n v="5.25"/>
    <n v="32"/>
    <n v="8.6"/>
    <n v="1155"/>
    <n v="5.25"/>
    <n v="32"/>
    <n v="0.86"/>
    <n v="4.7728395061728399"/>
    <n v="312865.86793630972"/>
    <n v="2.9635302841086483E-3"/>
    <n v="4"/>
    <n v="9"/>
    <x v="357"/>
  </r>
  <r>
    <s v="Brasil"/>
    <x v="35"/>
    <x v="2"/>
    <x v="350"/>
    <n v="3654"/>
    <n v="747932"/>
    <n v="42804436450"/>
    <n v="0.98"/>
    <n v="27"/>
    <n v="2.7"/>
    <n v="215.6"/>
    <n v="0.98"/>
    <n v="27"/>
    <n v="0.27"/>
    <n v="4.666666666666667"/>
    <n v="57230.385182075377"/>
    <n v="1.0468866153607547E-3"/>
    <n v="2"/>
    <n v="6"/>
    <x v="358"/>
  </r>
  <r>
    <s v="Brasil"/>
    <x v="35"/>
    <x v="11"/>
    <x v="351"/>
    <n v="1311"/>
    <n v="798753"/>
    <n v="42804436450"/>
    <n v="0.98"/>
    <n v="27"/>
    <n v="2.7"/>
    <n v="215.6"/>
    <n v="0.98"/>
    <n v="27"/>
    <n v="0.27"/>
    <n v="3.0919811320754715"/>
    <n v="53589.07753711097"/>
    <n v="5.3082742725222946E-4"/>
    <n v="2"/>
    <n v="6"/>
    <x v="359"/>
  </r>
  <r>
    <s v="Brasil"/>
    <x v="35"/>
    <x v="13"/>
    <x v="352"/>
    <n v="2577"/>
    <n v="797202"/>
    <n v="42804436450"/>
    <n v="0.98"/>
    <n v="27"/>
    <n v="2.7"/>
    <n v="215.6"/>
    <n v="0.98"/>
    <n v="27"/>
    <n v="0.27"/>
    <n v="2.603030303030303"/>
    <n v="53693.338012197659"/>
    <n v="1.2418433471065051E-3"/>
    <n v="2"/>
    <n v="6"/>
    <x v="360"/>
  </r>
  <r>
    <s v="Brasil"/>
    <x v="35"/>
    <x v="14"/>
    <x v="353"/>
    <n v="6525"/>
    <n v="804567"/>
    <n v="42804436450"/>
    <n v="0.98"/>
    <n v="27"/>
    <n v="2.7"/>
    <n v="215.6"/>
    <n v="0.98"/>
    <n v="27"/>
    <n v="0.27"/>
    <n v="2.7508431703204046"/>
    <n v="53201.829617670126"/>
    <n v="2.9481696365871333E-3"/>
    <n v="2"/>
    <n v="6"/>
    <x v="361"/>
  </r>
  <r>
    <s v="Brasil"/>
    <x v="35"/>
    <x v="12"/>
    <x v="354"/>
    <n v="5823"/>
    <n v="808726"/>
    <n v="42804436450"/>
    <n v="0.98"/>
    <n v="27"/>
    <n v="2.7"/>
    <n v="215.6"/>
    <n v="0.98"/>
    <n v="27"/>
    <n v="0.27"/>
    <n v="2.8212209302325579"/>
    <n v="52928.230884131335"/>
    <n v="2.5521622898237476E-3"/>
    <n v="2"/>
    <n v="6"/>
    <x v="362"/>
  </r>
  <r>
    <s v="Brasil"/>
    <x v="36"/>
    <x v="2"/>
    <x v="355"/>
    <n v="4103"/>
    <n v="9986825"/>
    <n v="1609671575040"/>
    <n v="2.62"/>
    <n v="43"/>
    <n v="7.2"/>
    <n v="576.4"/>
    <n v="2.62"/>
    <n v="43"/>
    <n v="0.72"/>
    <n v="7.5981481481481481"/>
    <n v="161179.51151041497"/>
    <n v="5.4071238857194357E-5"/>
    <n v="3"/>
    <n v="7.5"/>
    <x v="137"/>
  </r>
  <r>
    <s v="Brasil"/>
    <x v="36"/>
    <x v="14"/>
    <x v="111"/>
    <n v="583"/>
    <n v="9709786"/>
    <n v="1609671575040"/>
    <n v="2.62"/>
    <n v="43"/>
    <n v="7.2"/>
    <n v="576.4"/>
    <n v="2.62"/>
    <n v="43"/>
    <n v="0.72"/>
    <n v="6.7011494252873565"/>
    <n v="165778.27513809263"/>
    <n v="8.9600326927905513E-6"/>
    <n v="3"/>
    <n v="7.5"/>
    <x v="363"/>
  </r>
  <r>
    <s v="Brasil"/>
    <x v="37"/>
    <x v="2"/>
    <x v="356"/>
    <n v="42795"/>
    <n v="4524585"/>
    <n v="3886987113480"/>
    <n v="10.79"/>
    <n v="38"/>
    <n v="6.3"/>
    <n v="2373799999999999.5"/>
    <n v="10.79"/>
    <n v="38"/>
    <n v="0.63"/>
    <n v="10.782312925170068"/>
    <n v="859081.46569906408"/>
    <n v="8.7720752289989024E-4"/>
    <n v="4"/>
    <n v="9"/>
    <x v="364"/>
  </r>
  <r>
    <s v="Brasil"/>
    <x v="37"/>
    <x v="3"/>
    <x v="357"/>
    <n v="35690"/>
    <n v="4544501"/>
    <n v="3886987113480"/>
    <n v="10.79"/>
    <n v="38"/>
    <n v="6.3"/>
    <n v="2373799999999999.5"/>
    <n v="10.79"/>
    <n v="38"/>
    <n v="0.63"/>
    <n v="6.6387648809523814"/>
    <n v="855316.59328053833"/>
    <n v="1.182968163061247E-3"/>
    <n v="4"/>
    <n v="9"/>
    <x v="365"/>
  </r>
  <r>
    <s v="Brasil"/>
    <x v="37"/>
    <x v="10"/>
    <x v="199"/>
    <n v="25767"/>
    <n v="4834507"/>
    <n v="3886987113480"/>
    <n v="10.79"/>
    <n v="38"/>
    <n v="6.3"/>
    <n v="2373799999999999.5"/>
    <n v="10.79"/>
    <n v="38"/>
    <n v="0.63"/>
    <n v="3.4083333333333332"/>
    <n v="804008.99481167365"/>
    <n v="1.5637582074035678E-3"/>
    <n v="4"/>
    <n v="9"/>
    <x v="197"/>
  </r>
  <r>
    <s v="Brasil"/>
    <x v="37"/>
    <x v="13"/>
    <x v="358"/>
    <n v="257"/>
    <n v="4946119"/>
    <n v="3886987113480"/>
    <n v="10.79"/>
    <n v="38"/>
    <n v="6.3"/>
    <n v="2373799999999999.5"/>
    <n v="10.79"/>
    <n v="38"/>
    <n v="0.63"/>
    <n v="8.862068965517242"/>
    <n v="785866.07266828802"/>
    <n v="5.8631828308214989E-6"/>
    <n v="4"/>
    <n v="9"/>
    <x v="366"/>
  </r>
  <r>
    <s v="Brasil"/>
    <x v="37"/>
    <x v="14"/>
    <x v="198"/>
    <n v="208"/>
    <n v="4986526"/>
    <n v="3886987113480"/>
    <n v="10.79"/>
    <n v="38"/>
    <n v="6.3"/>
    <n v="2373799999999999.5"/>
    <n v="10.79"/>
    <n v="38"/>
    <n v="0.63"/>
    <n v="5.7777777777777777"/>
    <n v="779498.01394397626"/>
    <n v="7.2194549872997755E-6"/>
    <n v="4"/>
    <n v="9"/>
    <x v="196"/>
  </r>
  <r>
    <s v="Brasil"/>
    <x v="38"/>
    <x v="2"/>
    <x v="359"/>
    <n v="2929"/>
    <n v="3352651"/>
    <n v="560459129520"/>
    <n v="1.66"/>
    <n v="36"/>
    <n v="9.6"/>
    <n v="365.2"/>
    <n v="1.66"/>
    <n v="36"/>
    <n v="0.96"/>
    <n v="3.2045951859956237"/>
    <n v="167168.94467094846"/>
    <n v="2.726200848224286E-4"/>
    <n v="3"/>
    <n v="7.5"/>
    <x v="367"/>
  </r>
  <r>
    <s v="Brasil"/>
    <x v="38"/>
    <x v="3"/>
    <x v="360"/>
    <n v="4404"/>
    <n v="3361637"/>
    <n v="560459129520"/>
    <n v="1.66"/>
    <n v="36"/>
    <n v="9.6"/>
    <n v="365.2"/>
    <n v="1.66"/>
    <n v="36"/>
    <n v="0.96"/>
    <n v="3.5573505654281097"/>
    <n v="166722.08496039282"/>
    <n v="3.6827295749065111E-4"/>
    <n v="3"/>
    <n v="7.5"/>
    <x v="368"/>
  </r>
  <r>
    <s v="Brasil"/>
    <x v="38"/>
    <x v="4"/>
    <x v="361"/>
    <n v="3879"/>
    <n v="3371133"/>
    <n v="560459129520"/>
    <n v="1.66"/>
    <n v="36"/>
    <n v="9.6"/>
    <n v="365.2"/>
    <n v="1.66"/>
    <n v="36"/>
    <n v="0.96"/>
    <n v="3.4176211453744494"/>
    <n v="166252.45266799026"/>
    <n v="3.3668205911780997E-4"/>
    <n v="3"/>
    <n v="7.5"/>
    <x v="369"/>
  </r>
  <r>
    <s v="Brasil"/>
    <x v="38"/>
    <x v="5"/>
    <x v="362"/>
    <n v="13343"/>
    <n v="3381180"/>
    <n v="560459129520"/>
    <n v="1.66"/>
    <n v="36"/>
    <n v="9.6"/>
    <n v="365.2"/>
    <n v="1.66"/>
    <n v="36"/>
    <n v="0.96"/>
    <n v="8.7437745740498034"/>
    <n v="165758.44217699146"/>
    <n v="4.5132172791747258E-4"/>
    <n v="3"/>
    <n v="7.5"/>
    <x v="370"/>
  </r>
  <r>
    <s v="Brasil"/>
    <x v="38"/>
    <x v="10"/>
    <x v="363"/>
    <n v="29617"/>
    <n v="3427042"/>
    <n v="560459129520"/>
    <n v="1.66"/>
    <n v="36"/>
    <n v="9.6"/>
    <n v="365.2"/>
    <n v="1.66"/>
    <n v="36"/>
    <n v="0.96"/>
    <n v="3.8408766696926468"/>
    <n v="163540.19866695534"/>
    <n v="2.2500453744074334E-3"/>
    <n v="3"/>
    <n v="7.5"/>
    <x v="371"/>
  </r>
  <r>
    <s v="Brasil"/>
    <x v="38"/>
    <x v="11"/>
    <x v="364"/>
    <n v="18497"/>
    <n v="3428409"/>
    <n v="560459129520"/>
    <n v="1.66"/>
    <n v="36"/>
    <n v="9.6"/>
    <n v="365.2"/>
    <n v="1.66"/>
    <n v="36"/>
    <n v="0.96"/>
    <n v="2.9930420711974111"/>
    <n v="163474.9907376862"/>
    <n v="1.8025853974832058E-3"/>
    <n v="3"/>
    <n v="7.5"/>
    <x v="372"/>
  </r>
  <r>
    <s v="Brasil"/>
    <x v="38"/>
    <x v="14"/>
    <x v="365"/>
    <n v="149842"/>
    <n v="3426260"/>
    <n v="560459129520"/>
    <n v="1.66"/>
    <n v="36"/>
    <n v="9.6"/>
    <n v="365.2"/>
    <n v="1.66"/>
    <n v="36"/>
    <n v="0.96"/>
    <n v="1.0955444748270871"/>
    <n v="163577.52462451768"/>
    <n v="3.9919328947598837E-2"/>
    <n v="3"/>
    <n v="7.5"/>
    <x v="373"/>
  </r>
  <r>
    <s v="Brasil"/>
    <x v="38"/>
    <x v="12"/>
    <x v="366"/>
    <n v="997367"/>
    <n v="3422794"/>
    <n v="560459129520"/>
    <n v="1.66"/>
    <n v="36"/>
    <n v="9.6"/>
    <n v="365.2"/>
    <n v="1.66"/>
    <n v="36"/>
    <n v="0.96"/>
    <n v="1.5654377453434769"/>
    <n v="163743.16699164483"/>
    <n v="0.18613945215516914"/>
    <n v="3"/>
    <n v="7.5"/>
    <x v="374"/>
  </r>
  <r>
    <s v="Brasil"/>
    <x v="39"/>
    <x v="3"/>
    <x v="367"/>
    <n v="570"/>
    <n v="4584216"/>
    <n v="473196242040"/>
    <n v="0.18"/>
    <n v="17"/>
    <n v="4.5999999999999996"/>
    <n v="39.6"/>
    <n v="0.18"/>
    <n v="17"/>
    <n v="0.46"/>
    <n v="1.5833333333333333"/>
    <n v="103222.9375840929"/>
    <n v="7.8530331031522081E-5"/>
    <n v="1"/>
    <n v="4.5"/>
    <x v="375"/>
  </r>
  <r>
    <s v="Brasil"/>
    <x v="39"/>
    <x v="3"/>
    <x v="367"/>
    <n v="570"/>
    <n v="4584216"/>
    <n v="473196242040"/>
    <n v="0.18"/>
    <n v="19"/>
    <n v="0.7"/>
    <n v="39.6"/>
    <n v="0.18"/>
    <n v="19"/>
    <n v="7.0000000000000007E-2"/>
    <n v="1.5833333333333333"/>
    <n v="103222.9375840929"/>
    <n v="7.8530331031522081E-5"/>
    <n v="1"/>
    <n v="4.5"/>
    <x v="375"/>
  </r>
  <r>
    <s v="Brasil"/>
    <x v="40"/>
    <x v="3"/>
    <x v="368"/>
    <n v="4899"/>
    <n v="11298710"/>
    <n v="1000230000000"/>
    <n v="0.05"/>
    <n v="42"/>
    <n v="7.8"/>
    <n v="11"/>
    <n v="0.05"/>
    <n v="42"/>
    <n v="0.78"/>
    <n v="1.7010416666666666"/>
    <n v="88526.03527305329"/>
    <n v="2.5489635542464583E-4"/>
    <n v="1"/>
    <n v="4.5"/>
    <x v="376"/>
  </r>
  <r>
    <s v="Brasil"/>
    <x v="40"/>
    <x v="6"/>
    <x v="369"/>
    <n v="43200"/>
    <n v="11332026"/>
    <n v="1000230000000"/>
    <n v="0.05"/>
    <n v="42"/>
    <n v="7.8"/>
    <n v="11"/>
    <n v="0.05"/>
    <n v="42"/>
    <n v="0.78"/>
    <n v="1.1112540192926046"/>
    <n v="88265.769951463226"/>
    <n v="3.4305427820232677E-3"/>
    <n v="1"/>
    <n v="4.5"/>
    <x v="377"/>
  </r>
  <r>
    <s v="Brasil"/>
    <x v="40"/>
    <x v="7"/>
    <x v="370"/>
    <n v="108864"/>
    <n v="11339894"/>
    <n v="1000230000000"/>
    <n v="0.05"/>
    <n v="42"/>
    <n v="7.8"/>
    <n v="11"/>
    <n v="0.05"/>
    <n v="42"/>
    <n v="0.78"/>
    <n v="1.1112540192926046"/>
    <n v="88204.528190475146"/>
    <n v="8.6389696411624303E-3"/>
    <n v="1"/>
    <n v="4.5"/>
    <x v="378"/>
  </r>
  <r>
    <s v="Brasil"/>
    <x v="40"/>
    <x v="8"/>
    <x v="371"/>
    <n v="69830"/>
    <n v="11342012"/>
    <n v="1000230000000"/>
    <n v="0.05"/>
    <n v="42"/>
    <n v="7.8"/>
    <n v="11"/>
    <n v="0.05"/>
    <n v="42"/>
    <n v="0.78"/>
    <n v="1.095527211684787"/>
    <n v="88188.056933813859"/>
    <n v="5.6199023594755496E-3"/>
    <n v="1"/>
    <n v="4.5"/>
    <x v="379"/>
  </r>
  <r>
    <s v="Brasil"/>
    <x v="40"/>
    <x v="9"/>
    <x v="372"/>
    <n v="72229"/>
    <n v="11336405"/>
    <n v="1000230000000"/>
    <n v="0.05"/>
    <n v="42"/>
    <n v="7.8"/>
    <n v="11"/>
    <n v="0.05"/>
    <n v="42"/>
    <n v="0.78"/>
    <n v="1.1503081651829083"/>
    <n v="88231.67485635879"/>
    <n v="5.5388811532403794E-3"/>
    <n v="1"/>
    <n v="4.5"/>
    <x v="380"/>
  </r>
  <r>
    <s v="Brasil"/>
    <x v="40"/>
    <x v="10"/>
    <x v="373"/>
    <n v="5584"/>
    <n v="11328244"/>
    <n v="1000230000000"/>
    <n v="0.05"/>
    <n v="42"/>
    <n v="7.8"/>
    <n v="11"/>
    <n v="0.05"/>
    <n v="42"/>
    <n v="0.78"/>
    <n v="1.169179229480737"/>
    <n v="88295.237990989597"/>
    <n v="4.2160108839463554E-4"/>
    <n v="1"/>
    <n v="4.5"/>
    <x v="381"/>
  </r>
  <r>
    <s v="Brasil"/>
    <x v="40"/>
    <x v="12"/>
    <x v="374"/>
    <n v="6"/>
    <n v="11212191"/>
    <n v="1000230000000"/>
    <n v="0.05"/>
    <n v="42"/>
    <n v="7.8"/>
    <n v="11"/>
    <n v="0.05"/>
    <n v="42"/>
    <n v="0.78"/>
    <n v="0.375"/>
    <n v="89209.147436036365"/>
    <n v="1.4270181448032772E-6"/>
    <n v="1"/>
    <n v="4.5"/>
    <x v="382"/>
  </r>
  <r>
    <s v="Brasil"/>
    <x v="41"/>
    <x v="3"/>
    <x v="375"/>
    <n v="50394"/>
    <n v="5388166"/>
    <n v="2687612013650"/>
    <n v="0"/>
    <n v="43"/>
    <n v="8.6"/>
    <n v="0"/>
    <n v="0"/>
    <n v="43"/>
    <n v="0.86"/>
    <n v="4.0627217026765559"/>
    <n v="498799.03730694269"/>
    <n v="2.3020820071245019E-3"/>
    <n v="1"/>
    <n v="4.5"/>
    <x v="383"/>
  </r>
  <r>
    <s v="Brasil"/>
    <x v="41"/>
    <x v="4"/>
    <x v="376"/>
    <n v="67959"/>
    <n v="5413859"/>
    <n v="2687612013650"/>
    <n v="0"/>
    <n v="43"/>
    <n v="8.6"/>
    <n v="0"/>
    <n v="0"/>
    <n v="43"/>
    <n v="0.86"/>
    <n v="3.9742105263157894"/>
    <n v="496431.84531588282"/>
    <n v="3.1585602801993918E-3"/>
    <n v="1"/>
    <n v="4.5"/>
    <x v="384"/>
  </r>
  <r>
    <s v="Brasil"/>
    <x v="41"/>
    <x v="5"/>
    <x v="377"/>
    <n v="283114"/>
    <n v="5438872"/>
    <n v="2687612013650"/>
    <n v="0"/>
    <n v="43"/>
    <n v="8.6"/>
    <n v="0"/>
    <n v="0"/>
    <n v="43"/>
    <n v="0.86"/>
    <n v="7.7180633553241371"/>
    <n v="494148.78924343135"/>
    <n v="6.7444131797916923E-3"/>
    <n v="1"/>
    <n v="4.5"/>
    <x v="385"/>
  </r>
  <r>
    <s v="Brasil"/>
    <x v="41"/>
    <x v="6"/>
    <x v="378"/>
    <n v="94962"/>
    <n v="5461440"/>
    <n v="2687612013650"/>
    <n v="0"/>
    <n v="43"/>
    <n v="8.6"/>
    <n v="0"/>
    <n v="0"/>
    <n v="43"/>
    <n v="0.86"/>
    <n v="7.3273148148148151"/>
    <n v="492106.84611567645"/>
    <n v="2.3730005273334505E-3"/>
    <n v="1"/>
    <n v="4.5"/>
    <x v="386"/>
  </r>
  <r>
    <s v="Brasil"/>
    <x v="41"/>
    <x v="8"/>
    <x v="379"/>
    <n v="41003"/>
    <n v="5495219"/>
    <n v="2687612013650"/>
    <n v="0"/>
    <n v="43"/>
    <n v="8.6"/>
    <n v="0"/>
    <n v="0"/>
    <n v="43"/>
    <n v="0.86"/>
    <n v="5.3830904555599322"/>
    <n v="489081.87529013859"/>
    <n v="1.3861140020079272E-3"/>
    <n v="1"/>
    <n v="4.5"/>
    <x v="387"/>
  </r>
  <r>
    <s v="Brasil"/>
    <x v="42"/>
    <x v="3"/>
    <x v="22"/>
    <n v="7200"/>
    <n v="114150481"/>
    <n v="12582867171250"/>
    <n v="0.49"/>
    <n v="29"/>
    <n v="8.4"/>
    <n v="107.8"/>
    <n v="0.49"/>
    <n v="29"/>
    <n v="0.84"/>
    <n v="5.333333333333333"/>
    <n v="110230.52256126718"/>
    <n v="1.1826494187089759E-5"/>
    <n v="1"/>
    <n v="4.5"/>
    <x v="388"/>
  </r>
  <r>
    <s v="Brasil"/>
    <x v="42"/>
    <x v="6"/>
    <x v="380"/>
    <n v="24336"/>
    <n v="118755887"/>
    <n v="12582867171250"/>
    <n v="0.49"/>
    <n v="29"/>
    <n v="8.4"/>
    <n v="107.8"/>
    <n v="0.49"/>
    <n v="29"/>
    <n v="0.84"/>
    <n v="16"/>
    <n v="105955.7339776343"/>
    <n v="1.2807786110005646E-5"/>
    <n v="1"/>
    <n v="4.5"/>
    <x v="389"/>
  </r>
  <r>
    <s v="Brasil"/>
    <x v="42"/>
    <x v="9"/>
    <x v="381"/>
    <n v="2292"/>
    <n v="122839258"/>
    <n v="12582867171250"/>
    <n v="0.49"/>
    <n v="29"/>
    <n v="8.4"/>
    <n v="107.8"/>
    <n v="0.49"/>
    <n v="29"/>
    <n v="0.84"/>
    <n v="3.4518072289156625"/>
    <n v="102433.59798908912"/>
    <n v="5.4054380562930462E-6"/>
    <n v="1"/>
    <n v="4.5"/>
    <x v="390"/>
  </r>
  <r>
    <s v="Brasil"/>
    <x v="42"/>
    <x v="10"/>
    <x v="382"/>
    <n v="9744"/>
    <n v="124013861"/>
    <n v="12582867171250"/>
    <n v="0.49"/>
    <n v="29"/>
    <n v="8.4"/>
    <n v="107.8"/>
    <n v="0.49"/>
    <n v="29"/>
    <n v="0.84"/>
    <n v="3.5458515283842793"/>
    <n v="101463.39344478598"/>
    <n v="2.215881336038719E-5"/>
    <n v="1"/>
    <n v="4.5"/>
    <x v="351"/>
  </r>
  <r>
    <s v="Brasil"/>
    <x v="42"/>
    <x v="11"/>
    <x v="240"/>
    <n v="4"/>
    <n v="125085311"/>
    <n v="12582867171250"/>
    <n v="0.49"/>
    <n v="29"/>
    <n v="8.4"/>
    <n v="107.8"/>
    <n v="0.49"/>
    <n v="29"/>
    <n v="0.84"/>
    <n v="1"/>
    <n v="100594.28297899824"/>
    <n v="3.1978175279110111E-8"/>
    <n v="1"/>
    <n v="4.5"/>
    <x v="391"/>
  </r>
  <r>
    <s v="Brasil"/>
    <x v="42"/>
    <x v="13"/>
    <x v="207"/>
    <n v="226"/>
    <n v="125998302"/>
    <n v="12582867171250"/>
    <n v="0.49"/>
    <n v="29"/>
    <n v="8.4"/>
    <n v="107.8"/>
    <n v="0.49"/>
    <n v="29"/>
    <n v="0.84"/>
    <n v="9.4166666666666661"/>
    <n v="99865.370973412006"/>
    <n v="1.9047875740420691E-7"/>
    <n v="1"/>
    <n v="4.5"/>
    <x v="392"/>
  </r>
  <r>
    <s v="Brasil"/>
    <x v="42"/>
    <x v="14"/>
    <x v="383"/>
    <n v="2"/>
    <n v="126705138"/>
    <n v="12582867171250"/>
    <n v="0.49"/>
    <n v="29"/>
    <n v="8.4"/>
    <n v="107.8"/>
    <n v="0.49"/>
    <n v="29"/>
    <n v="0.84"/>
    <n v="0.22222222222222221"/>
    <n v="99308.26302600294"/>
    <n v="7.1031057951256875E-8"/>
    <n v="1"/>
    <n v="4.5"/>
    <x v="393"/>
  </r>
  <r>
    <s v="Brasil"/>
    <x v="42"/>
    <x v="12"/>
    <x v="287"/>
    <n v="33"/>
    <n v="127504125"/>
    <n v="12582867171250"/>
    <n v="0.49"/>
    <n v="29"/>
    <n v="8.4"/>
    <n v="107.8"/>
    <n v="0.49"/>
    <n v="29"/>
    <n v="0.84"/>
    <n v="5.5"/>
    <n v="98685.961503206272"/>
    <n v="4.7057301087317764E-8"/>
    <n v="1"/>
    <n v="4.5"/>
    <x v="288"/>
  </r>
  <r>
    <s v="Brasil"/>
    <x v="43"/>
    <x v="3"/>
    <x v="384"/>
    <n v="78688"/>
    <n v="4953561"/>
    <n v="4033363636360"/>
    <n v="0"/>
    <n v="40"/>
    <n v="8.3000000000000007"/>
    <n v="0"/>
    <n v="0"/>
    <n v="40"/>
    <n v="0.83"/>
    <n v="7.6634203350214261"/>
    <n v="814235.18078408646"/>
    <n v="2.0728522370068725E-3"/>
    <n v="1"/>
    <n v="4.5"/>
    <x v="394"/>
  </r>
  <r>
    <s v="Brasil"/>
    <x v="43"/>
    <x v="4"/>
    <x v="385"/>
    <n v="31515"/>
    <n v="5019056"/>
    <n v="4033363636360"/>
    <n v="0"/>
    <n v="40"/>
    <n v="8.3000000000000007"/>
    <n v="0"/>
    <n v="0"/>
    <n v="40"/>
    <n v="0.83"/>
    <n v="6.1745689655172411"/>
    <n v="803610.0088064369"/>
    <n v="1.016924298115024E-3"/>
    <n v="1"/>
    <n v="4.5"/>
    <x v="395"/>
  </r>
  <r>
    <s v="Brasil"/>
    <x v="43"/>
    <x v="5"/>
    <x v="386"/>
    <n v="19008"/>
    <n v="5080668"/>
    <n v="4033363636360"/>
    <n v="0"/>
    <n v="40"/>
    <n v="8.3000000000000007"/>
    <n v="0"/>
    <n v="0"/>
    <n v="40"/>
    <n v="0.83"/>
    <n v="8.003368421052631"/>
    <n v="793864.82965625776"/>
    <n v="4.6745821612433639E-4"/>
    <n v="1"/>
    <n v="4.5"/>
    <x v="396"/>
  </r>
  <r>
    <s v="Brasil"/>
    <x v="43"/>
    <x v="6"/>
    <x v="387"/>
    <n v="50464"/>
    <n v="5137923"/>
    <n v="4033363636360"/>
    <n v="0"/>
    <n v="40"/>
    <n v="8.3000000000000007"/>
    <n v="0"/>
    <n v="0"/>
    <n v="40"/>
    <n v="0.83"/>
    <n v="7.0293912801225797"/>
    <n v="785018.31116581545"/>
    <n v="1.3972572185297445E-3"/>
    <n v="1"/>
    <n v="4.5"/>
    <x v="397"/>
  </r>
  <r>
    <s v="Brasil"/>
    <x v="43"/>
    <x v="7"/>
    <x v="388"/>
    <n v="6021"/>
    <n v="5190356"/>
    <n v="4033363636360"/>
    <n v="0"/>
    <n v="40"/>
    <n v="8.3000000000000007"/>
    <n v="0"/>
    <n v="0"/>
    <n v="40"/>
    <n v="0.83"/>
    <n v="5.6909262759924388"/>
    <n v="777088.05260371347"/>
    <n v="2.0383958248721283E-4"/>
    <n v="1"/>
    <n v="4.5"/>
    <x v="398"/>
  </r>
  <r>
    <s v="Brasil"/>
    <x v="43"/>
    <x v="10"/>
    <x v="389"/>
    <n v="9847"/>
    <n v="5312320"/>
    <n v="4033363636360"/>
    <n v="0"/>
    <n v="40"/>
    <n v="8.3000000000000007"/>
    <n v="0"/>
    <n v="0"/>
    <n v="40"/>
    <n v="0.83"/>
    <n v="7.6038610038610042"/>
    <n v="759247.11545238236"/>
    <n v="2.4377296548400699E-4"/>
    <n v="1"/>
    <n v="4.5"/>
    <x v="399"/>
  </r>
  <r>
    <s v="Brasil"/>
    <x v="43"/>
    <x v="11"/>
    <x v="390"/>
    <n v="3139"/>
    <n v="5348279"/>
    <n v="4033363636360"/>
    <n v="0"/>
    <n v="40"/>
    <n v="8.3000000000000007"/>
    <n v="0"/>
    <n v="0"/>
    <n v="40"/>
    <n v="0.83"/>
    <n v="4.9984076433121016"/>
    <n v="754142.33931326319"/>
    <n v="1.1742094980460069E-4"/>
    <n v="1"/>
    <n v="4.5"/>
    <x v="400"/>
  </r>
  <r>
    <s v="Brasil"/>
    <x v="43"/>
    <x v="13"/>
    <x v="391"/>
    <n v="15134"/>
    <n v="5379839"/>
    <n v="4033363636360"/>
    <n v="0"/>
    <n v="40"/>
    <n v="8.3000000000000007"/>
    <n v="0"/>
    <n v="0"/>
    <n v="40"/>
    <n v="0.83"/>
    <n v="8.1409359870898328"/>
    <n v="749718.27899682499"/>
    <n v="3.4554937424707317E-4"/>
    <n v="1"/>
    <n v="4.5"/>
    <x v="401"/>
  </r>
  <r>
    <s v="Brasil"/>
    <x v="43"/>
    <x v="14"/>
    <x v="392"/>
    <n v="8320"/>
    <n v="5403021"/>
    <n v="4033363636360"/>
    <n v="0"/>
    <n v="40"/>
    <n v="8.3000000000000007"/>
    <n v="0"/>
    <n v="0"/>
    <n v="40"/>
    <n v="0.83"/>
    <n v="4.4302449414270502"/>
    <n v="746501.56576478237"/>
    <n v="3.4758332421806244E-4"/>
    <n v="1"/>
    <n v="4.5"/>
    <x v="402"/>
  </r>
  <r>
    <s v="Brasil"/>
    <x v="43"/>
    <x v="12"/>
    <x v="393"/>
    <n v="40316"/>
    <n v="5434319"/>
    <n v="4033363636360"/>
    <n v="0"/>
    <n v="40"/>
    <n v="8.3000000000000007"/>
    <n v="0"/>
    <n v="0"/>
    <n v="40"/>
    <n v="0.83"/>
    <n v="14.871265215787533"/>
    <n v="742202.22190857772"/>
    <n v="4.9886655531263435E-4"/>
    <n v="1"/>
    <n v="4.5"/>
    <x v="403"/>
  </r>
  <r>
    <s v="Brasil"/>
    <x v="44"/>
    <x v="3"/>
    <x v="394"/>
    <n v="7992"/>
    <n v="4381269"/>
    <n v="2069287655440"/>
    <n v="11.49"/>
    <n v="38"/>
    <n v="8.6999999999999993"/>
    <n v="2527.8000000000002"/>
    <n v="11.49"/>
    <n v="38"/>
    <n v="0.87"/>
    <n v="3.0892926169308077"/>
    <n v="472303.26543291454"/>
    <n v="5.904681954018345E-4"/>
    <n v="4"/>
    <n v="9"/>
    <x v="404"/>
  </r>
  <r>
    <s v="Brasil"/>
    <x v="44"/>
    <x v="4"/>
    <x v="395"/>
    <n v="8817"/>
    <n v="4410284"/>
    <n v="2069287655440"/>
    <n v="11.49"/>
    <n v="38"/>
    <n v="8.6999999999999993"/>
    <n v="2527.8000000000002"/>
    <n v="11.49"/>
    <n v="38"/>
    <n v="0.87"/>
    <n v="3.7296954314720812"/>
    <n v="469196.00992589141"/>
    <n v="5.3601990257316767E-4"/>
    <n v="4"/>
    <n v="9"/>
    <x v="405"/>
  </r>
  <r>
    <s v="Brasil"/>
    <x v="44"/>
    <x v="5"/>
    <x v="396"/>
    <n v="4092"/>
    <n v="4450644"/>
    <n v="2069287655440"/>
    <n v="11.49"/>
    <n v="38"/>
    <n v="8.6999999999999993"/>
    <n v="2527.8000000000002"/>
    <n v="11.49"/>
    <n v="38"/>
    <n v="0.87"/>
    <n v="4.0756972111553784"/>
    <n v="464941.17602755915"/>
    <n v="2.2558533102175774E-4"/>
    <n v="4"/>
    <n v="9"/>
    <x v="406"/>
  </r>
  <r>
    <s v="Brasil"/>
    <x v="44"/>
    <x v="6"/>
    <x v="397"/>
    <n v="13675"/>
    <n v="4514195"/>
    <n v="2069287655440"/>
    <n v="11.49"/>
    <n v="38"/>
    <n v="8.6999999999999993"/>
    <n v="2527.8000000000002"/>
    <n v="11.49"/>
    <n v="38"/>
    <n v="0.87"/>
    <n v="4.8839285714285712"/>
    <n v="458395.71738482721"/>
    <n v="6.202656287555145E-4"/>
    <n v="4"/>
    <n v="9"/>
    <x v="407"/>
  </r>
  <r>
    <s v="Brasil"/>
    <x v="44"/>
    <x v="7"/>
    <x v="398"/>
    <n v="3476"/>
    <n v="4590590"/>
    <n v="2069287655440"/>
    <n v="11.49"/>
    <n v="38"/>
    <n v="8.6999999999999993"/>
    <n v="2527.8000000000002"/>
    <n v="11.49"/>
    <n v="38"/>
    <n v="0.87"/>
    <n v="4.2966625463535228"/>
    <n v="450767.25550310529"/>
    <n v="1.7623007064451409E-4"/>
    <n v="4"/>
    <n v="9"/>
    <x v="408"/>
  </r>
  <r>
    <s v="Brasil"/>
    <x v="44"/>
    <x v="8"/>
    <x v="399"/>
    <n v="9472"/>
    <n v="4668081"/>
    <n v="2069287655440"/>
    <n v="11.49"/>
    <n v="38"/>
    <n v="8.6999999999999993"/>
    <n v="2527.8000000000002"/>
    <n v="11.49"/>
    <n v="38"/>
    <n v="0.87"/>
    <n v="18.793650793650794"/>
    <n v="443284.43646114966"/>
    <n v="1.0796727820275613E-4"/>
    <n v="4"/>
    <n v="9"/>
    <x v="409"/>
  </r>
  <r>
    <s v="Brasil"/>
    <x v="44"/>
    <x v="9"/>
    <x v="400"/>
    <n v="8140"/>
    <n v="4746252"/>
    <n v="2069287655440"/>
    <n v="11.49"/>
    <n v="38"/>
    <n v="8.6999999999999993"/>
    <n v="2527.8000000000002"/>
    <n v="11.49"/>
    <n v="38"/>
    <n v="0.87"/>
    <n v="4.8510131108462451"/>
    <n v="435983.52035248023"/>
    <n v="3.5354212123587202E-4"/>
    <n v="4"/>
    <n v="9"/>
    <x v="410"/>
  </r>
  <r>
    <s v="Brasil"/>
    <x v="44"/>
    <x v="10"/>
    <x v="401"/>
    <n v="5565"/>
    <n v="4838526"/>
    <n v="2069287655440"/>
    <n v="11.49"/>
    <n v="38"/>
    <n v="8.6999999999999993"/>
    <n v="2527.8000000000002"/>
    <n v="11.49"/>
    <n v="38"/>
    <n v="0.87"/>
    <n v="5.7430340557275539"/>
    <n v="427669.01644013071"/>
    <n v="2.0026760215817793E-4"/>
    <n v="4"/>
    <n v="9"/>
    <x v="411"/>
  </r>
  <r>
    <s v="Brasil"/>
    <x v="44"/>
    <x v="11"/>
    <x v="402"/>
    <n v="2832"/>
    <n v="4959034"/>
    <n v="2069287655440"/>
    <n v="11.49"/>
    <n v="38"/>
    <n v="8.6999999999999993"/>
    <n v="2527.8000000000002"/>
    <n v="11.49"/>
    <n v="38"/>
    <n v="0.87"/>
    <n v="5.6639999999999997"/>
    <n v="417276.35975877562"/>
    <n v="1.0082608830671457E-4"/>
    <n v="4"/>
    <n v="9"/>
    <x v="412"/>
  </r>
  <r>
    <s v="Brasil"/>
    <x v="44"/>
    <x v="13"/>
    <x v="244"/>
    <n v="515"/>
    <n v="5061133"/>
    <n v="2069287655440"/>
    <n v="11.49"/>
    <n v="38"/>
    <n v="8.6999999999999993"/>
    <n v="2527.8000000000002"/>
    <n v="11.49"/>
    <n v="38"/>
    <n v="0.87"/>
    <n v="5.4210526315789478"/>
    <n v="408858.58076442569"/>
    <n v="1.8770500597395881E-5"/>
    <n v="4"/>
    <n v="9"/>
    <x v="244"/>
  </r>
  <r>
    <s v="Brasil"/>
    <x v="44"/>
    <x v="14"/>
    <x v="403"/>
    <n v="10477"/>
    <n v="5129727"/>
    <n v="2069287655440"/>
    <n v="11.49"/>
    <n v="38"/>
    <n v="8.6999999999999993"/>
    <n v="2527.8000000000002"/>
    <n v="11.49"/>
    <n v="38"/>
    <n v="0.87"/>
    <n v="15.946727549467276"/>
    <n v="403391.38036780513"/>
    <n v="1.2807699123169712E-4"/>
    <n v="4"/>
    <n v="9"/>
    <x v="413"/>
  </r>
  <r>
    <s v="Brasil"/>
    <x v="44"/>
    <x v="12"/>
    <x v="404"/>
    <n v="156"/>
    <n v="5185288"/>
    <n v="2069287655440"/>
    <n v="11.49"/>
    <n v="38"/>
    <n v="8.6999999999999993"/>
    <n v="2527.8000000000002"/>
    <n v="11.49"/>
    <n v="38"/>
    <n v="0.87"/>
    <n v="2.4761904761904763"/>
    <n v="399068.99200970127"/>
    <n v="1.2149759087634091E-5"/>
    <n v="4"/>
    <n v="9"/>
    <x v="414"/>
  </r>
  <r>
    <s v="Brasil"/>
    <x v="45"/>
    <x v="4"/>
    <x v="405"/>
    <n v="458"/>
    <n v="43725806"/>
    <n v="955030885380"/>
    <n v="0.25"/>
    <n v="20"/>
    <n v="2.8"/>
    <n v="55"/>
    <n v="0.25"/>
    <n v="20"/>
    <n v="0.28000000000000003"/>
    <n v="4.8723404255319149"/>
    <n v="21841.355774665422"/>
    <n v="2.1497602582786008E-6"/>
    <n v="1"/>
    <n v="4.5"/>
    <x v="415"/>
  </r>
  <r>
    <s v="Brasil"/>
    <x v="45"/>
    <x v="5"/>
    <x v="287"/>
    <n v="4"/>
    <n v="44792368"/>
    <n v="955030885380"/>
    <n v="0.25"/>
    <n v="20"/>
    <n v="2.8"/>
    <n v="55"/>
    <n v="0.25"/>
    <n v="20"/>
    <n v="0.28000000000000003"/>
    <n v="0.66666666666666663"/>
    <n v="21321.285924870059"/>
    <n v="1.3395139100482475E-7"/>
    <n v="1"/>
    <n v="4.5"/>
    <x v="288"/>
  </r>
  <r>
    <s v="Brasil"/>
    <x v="45"/>
    <x v="10"/>
    <x v="406"/>
    <n v="31225"/>
    <n v="49953304"/>
    <n v="955030885380"/>
    <n v="0.25"/>
    <n v="20"/>
    <n v="2.8"/>
    <n v="55"/>
    <n v="0.25"/>
    <n v="20"/>
    <n v="0.28000000000000003"/>
    <n v="4.6115787919066609"/>
    <n v="19118.472831747025"/>
    <n v="1.3554658967102556E-4"/>
    <n v="1"/>
    <n v="4.5"/>
    <x v="416"/>
  </r>
  <r>
    <s v="Brasil"/>
    <x v="45"/>
    <x v="12"/>
    <x v="407"/>
    <n v="2080"/>
    <n v="54027487"/>
    <n v="955030885380"/>
    <n v="0.25"/>
    <n v="20"/>
    <n v="2.8"/>
    <n v="55"/>
    <n v="0.25"/>
    <n v="20"/>
    <n v="0.28000000000000003"/>
    <n v="1.4444444444444444"/>
    <n v="17676.759338815813"/>
    <n v="2.6653099745320378E-5"/>
    <n v="1"/>
    <n v="4.5"/>
    <x v="417"/>
  </r>
  <r>
    <s v="Brasil"/>
    <x v="46"/>
    <x v="4"/>
    <x v="408"/>
    <n v="7492"/>
    <n v="29470426"/>
    <n v="4823593187680"/>
    <n v="0.01"/>
    <n v="30"/>
    <n v="0"/>
    <n v="2.2000000000000002"/>
    <n v="0.01"/>
    <n v="30"/>
    <n v="0"/>
    <n v="7.2808551992225459"/>
    <n v="163675.7197768366"/>
    <n v="3.4916359878883329E-5"/>
    <n v="1"/>
    <n v="4.5"/>
    <x v="418"/>
  </r>
  <r>
    <s v="Brasil"/>
    <x v="46"/>
    <x v="6"/>
    <x v="169"/>
    <n v="232"/>
    <n v="30193258"/>
    <n v="4823593187680"/>
    <n v="0.01"/>
    <n v="30"/>
    <n v="0"/>
    <n v="2.2000000000000002"/>
    <n v="0.01"/>
    <n v="30"/>
    <n v="0"/>
    <n v="16.571428571428573"/>
    <n v="159757.29375345979"/>
    <n v="4.6367967312437764E-7"/>
    <n v="1"/>
    <n v="4.5"/>
    <x v="419"/>
  </r>
  <r>
    <s v="Brasil"/>
    <x v="46"/>
    <x v="9"/>
    <x v="409"/>
    <n v="2646"/>
    <n v="30563433"/>
    <n v="4823593187680"/>
    <n v="0.01"/>
    <n v="30"/>
    <n v="0"/>
    <n v="2.2000000000000002"/>
    <n v="0.01"/>
    <n v="30"/>
    <n v="0"/>
    <n v="3.8911764705882352"/>
    <n v="157822.3620258889"/>
    <n v="2.2248809549634036E-5"/>
    <n v="1"/>
    <n v="4.5"/>
    <x v="420"/>
  </r>
  <r>
    <s v="Brasil"/>
    <x v="46"/>
    <x v="10"/>
    <x v="410"/>
    <n v="355"/>
    <n v="29825653"/>
    <n v="4823593187680"/>
    <n v="0.01"/>
    <n v="30"/>
    <n v="0"/>
    <n v="2.2000000000000002"/>
    <n v="0.01"/>
    <n v="30"/>
    <n v="0"/>
    <n v="5"/>
    <n v="161726.32289660181"/>
    <n v="2.3805011075532864E-6"/>
    <n v="1"/>
    <n v="4.5"/>
    <x v="421"/>
  </r>
  <r>
    <s v="Brasil"/>
    <x v="46"/>
    <x v="13"/>
    <x v="411"/>
    <n v="9808"/>
    <n v="28490453"/>
    <n v="4823593187680"/>
    <n v="0.01"/>
    <n v="30"/>
    <n v="0"/>
    <n v="2.2000000000000002"/>
    <n v="0.01"/>
    <n v="30"/>
    <n v="0"/>
    <n v="2.400391581008321"/>
    <n v="169305.59818336339"/>
    <n v="1.4341646305167559E-4"/>
    <n v="1"/>
    <n v="4.5"/>
    <x v="422"/>
  </r>
  <r>
    <s v="Brasil"/>
    <x v="46"/>
    <x v="14"/>
    <x v="412"/>
    <n v="35944"/>
    <n v="28199867"/>
    <n v="4823593187680"/>
    <n v="0.01"/>
    <n v="30"/>
    <n v="0"/>
    <n v="2.2000000000000002"/>
    <n v="0.01"/>
    <n v="30"/>
    <n v="0"/>
    <n v="1.3607420026500094"/>
    <n v="171050.21054461002"/>
    <n v="9.3670654545994841E-4"/>
    <n v="1"/>
    <n v="4.5"/>
    <x v="423"/>
  </r>
  <r>
    <s v="Brasil"/>
    <x v="46"/>
    <x v="12"/>
    <x v="413"/>
    <n v="32351"/>
    <n v="28301696"/>
    <n v="4823593187680"/>
    <n v="0.01"/>
    <n v="30"/>
    <n v="0"/>
    <n v="2.2000000000000002"/>
    <n v="0.01"/>
    <n v="30"/>
    <n v="0"/>
    <n v="1.393238587424634"/>
    <n v="170434.77492232269"/>
    <n v="8.2044553089680563E-4"/>
    <n v="1"/>
    <n v="4.5"/>
    <x v="424"/>
  </r>
  <r>
    <s v="Brasil"/>
    <x v="47"/>
    <x v="5"/>
    <x v="414"/>
    <n v="30"/>
    <n v="46237930"/>
    <n v="3238028081080"/>
    <n v="1.23"/>
    <n v="31"/>
    <n v="0.8"/>
    <n v="270.60000000000002"/>
    <n v="1.23"/>
    <n v="31"/>
    <n v="0.08"/>
    <n v="3.75"/>
    <n v="70029.69382669164"/>
    <n v="1.7301812602770063E-7"/>
    <n v="2"/>
    <n v="6"/>
    <x v="425"/>
  </r>
  <r>
    <s v="Brasil"/>
    <x v="47"/>
    <x v="10"/>
    <x v="415"/>
    <n v="26273"/>
    <n v="49276961"/>
    <n v="3238028081080"/>
    <n v="1.23"/>
    <n v="31"/>
    <n v="0.8"/>
    <n v="270.60000000000002"/>
    <n v="1.23"/>
    <n v="31"/>
    <n v="0.08"/>
    <n v="3.7835541474654377"/>
    <n v="65710.790912613302"/>
    <n v="1.409177810295566E-4"/>
    <n v="2"/>
    <n v="6"/>
    <x v="426"/>
  </r>
  <r>
    <s v="Brasil"/>
    <x v="47"/>
    <x v="11"/>
    <x v="416"/>
    <n v="1999"/>
    <n v="50187406"/>
    <n v="3238028081080"/>
    <n v="1.23"/>
    <n v="31"/>
    <n v="0.8"/>
    <n v="270.60000000000002"/>
    <n v="1.23"/>
    <n v="31"/>
    <n v="0.08"/>
    <n v="2.2285395763656632"/>
    <n v="64518.737650636896"/>
    <n v="1.7873009814454249E-5"/>
    <n v="2"/>
    <n v="6"/>
    <x v="427"/>
  </r>
  <r>
    <s v="Brasil"/>
    <x v="47"/>
    <x v="13"/>
    <x v="417"/>
    <n v="23780"/>
    <n v="50930662"/>
    <n v="3238028081080"/>
    <n v="1.23"/>
    <n v="31"/>
    <n v="0.8"/>
    <n v="270.60000000000002"/>
    <n v="1.23"/>
    <n v="31"/>
    <n v="0.08"/>
    <n v="1.5185185185185186"/>
    <n v="63577.184232947926"/>
    <n v="3.074768594211479E-4"/>
    <n v="2"/>
    <n v="6"/>
    <x v="428"/>
  </r>
  <r>
    <s v="Brasil"/>
    <x v="47"/>
    <x v="14"/>
    <x v="418"/>
    <n v="21867"/>
    <n v="51516562"/>
    <n v="3238028081080"/>
    <n v="1.23"/>
    <n v="31"/>
    <n v="0.8"/>
    <n v="270.60000000000002"/>
    <n v="1.23"/>
    <n v="31"/>
    <n v="0.08"/>
    <n v="1.7982730263157896"/>
    <n v="62854.118275206332"/>
    <n v="2.3604059603201007E-4"/>
    <n v="2"/>
    <n v="6"/>
    <x v="429"/>
  </r>
  <r>
    <s v="Brasil"/>
    <x v="47"/>
    <x v="12"/>
    <x v="419"/>
    <n v="14068"/>
    <n v="51874024"/>
    <n v="3238028081080"/>
    <n v="1.23"/>
    <n v="31"/>
    <n v="0.8"/>
    <n v="270.60000000000002"/>
    <n v="1.23"/>
    <n v="31"/>
    <n v="0.08"/>
    <n v="1.7120603626627724"/>
    <n v="62420.992847595553"/>
    <n v="1.5840298026619258E-4"/>
    <n v="2"/>
    <n v="6"/>
    <x v="430"/>
  </r>
  <r>
    <s v="Brasil"/>
    <x v="48"/>
    <x v="8"/>
    <x v="420"/>
    <n v="5220"/>
    <n v="8736487"/>
    <n v="4463147395280"/>
    <n v="0"/>
    <n v="43"/>
    <n v="5.7"/>
    <n v="0"/>
    <n v="0"/>
    <n v="43"/>
    <n v="0.56999999999999995"/>
    <n v="7.7333333333333334"/>
    <n v="510862.93555750727"/>
    <n v="7.7262176433158996E-5"/>
    <n v="1"/>
    <n v="4.5"/>
    <x v="431"/>
  </r>
  <r>
    <s v="Brasil"/>
    <x v="48"/>
    <x v="12"/>
    <x v="287"/>
    <n v="212"/>
    <n v="8939617"/>
    <n v="4463147395280"/>
    <n v="0"/>
    <n v="43"/>
    <n v="5.7"/>
    <n v="0"/>
    <n v="0"/>
    <n v="43"/>
    <n v="0.56999999999999995"/>
    <n v="35.333333333333336"/>
    <n v="499254.87806468667"/>
    <n v="6.7116969328775498E-7"/>
    <n v="1"/>
    <n v="4.5"/>
    <x v="288"/>
  </r>
  <r>
    <s v="Brasil"/>
    <x v="49"/>
    <x v="9"/>
    <x v="421"/>
    <n v="1579"/>
    <n v="7182428"/>
    <n v="860000000000"/>
    <n v="1.57"/>
    <n v="45"/>
    <n v="7.6"/>
    <n v="3454000000000000.5"/>
    <n v="1.57"/>
    <n v="45"/>
    <n v="0.76"/>
    <n v="13.495726495726496"/>
    <n v="119736.66843579915"/>
    <n v="1.628975605463779E-5"/>
    <n v="4"/>
    <n v="9"/>
    <x v="432"/>
  </r>
  <r>
    <s v="Brasil"/>
    <x v="49"/>
    <x v="12"/>
    <x v="238"/>
    <n v="31"/>
    <n v="6781953"/>
    <n v="860000000000"/>
    <n v="1.57"/>
    <n v="45"/>
    <n v="7.6"/>
    <n v="3454000000000000.5"/>
    <n v="1.57"/>
    <n v="45"/>
    <n v="0.76"/>
    <n v="6.2"/>
    <n v="126807.13063036562"/>
    <n v="7.3725075947886988E-7"/>
    <n v="4"/>
    <n v="9"/>
    <x v="433"/>
  </r>
  <r>
    <s v="Brasil"/>
    <x v="50"/>
    <x v="9"/>
    <x v="422"/>
    <n v="7476"/>
    <n v="24393181"/>
    <n v="387604670330"/>
    <n v="0.35"/>
    <n v="19"/>
    <n v="5.6"/>
    <n v="77"/>
    <n v="0.35"/>
    <n v="19"/>
    <n v="0.56000000000000005"/>
    <n v="4.2744425385934823"/>
    <n v="15889.878008530335"/>
    <n v="7.1700365770253585E-5"/>
    <n v="1"/>
    <n v="4.5"/>
    <x v="434"/>
  </r>
  <r>
    <s v="Brasil"/>
    <x v="51"/>
    <x v="9"/>
    <x v="423"/>
    <n v="81606"/>
    <n v="2711755"/>
    <n v="1834662087910"/>
    <n v="0"/>
    <n v="32"/>
    <n v="9.6"/>
    <n v="0"/>
    <n v="0"/>
    <n v="32"/>
    <n v="0.96"/>
    <n v="6.1183085919928022"/>
    <n v="676558.93984154169"/>
    <n v="4.9185859342012828E-3"/>
    <n v="1"/>
    <n v="4.5"/>
    <x v="435"/>
  </r>
  <r>
    <s v="Brasil"/>
    <x v="51"/>
    <x v="14"/>
    <x v="424"/>
    <n v="2"/>
    <n v="2688235"/>
    <n v="1834662087910"/>
    <n v="0"/>
    <n v="32"/>
    <n v="9.6"/>
    <n v="0"/>
    <n v="0"/>
    <n v="32"/>
    <n v="0.96"/>
    <n v="2"/>
    <n v="682478.31306042813"/>
    <n v="3.7199128796403588E-7"/>
    <n v="1"/>
    <n v="4.5"/>
    <x v="436"/>
  </r>
  <r>
    <s v="Brasil"/>
    <x v="52"/>
    <x v="9"/>
    <x v="425"/>
    <n v="3723"/>
    <n v="1954862"/>
    <n v="341172025550"/>
    <n v="0.28000000000000003"/>
    <n v="44"/>
    <n v="6.9"/>
    <n v="616"/>
    <n v="0.28000000000000003"/>
    <n v="44"/>
    <n v="0.69"/>
    <n v="9.6201550387596892"/>
    <n v="174524.86444055897"/>
    <n v="1.9796793840178999E-4"/>
    <n v="3"/>
    <n v="7.5"/>
    <x v="437"/>
  </r>
  <r>
    <s v="Brasil"/>
    <x v="53"/>
    <x v="10"/>
    <x v="426"/>
    <n v="191"/>
    <n v="91626"/>
    <n v="17277592590"/>
    <n v="3.04"/>
    <n v="34"/>
    <n v="2.6"/>
    <n v="668.8"/>
    <n v="3.04"/>
    <n v="34"/>
    <n v="0.26"/>
    <n v="5.1621621621621623"/>
    <n v="188566.48320345752"/>
    <n v="4.0381551088119094E-4"/>
    <n v="3"/>
    <n v="7.5"/>
    <x v="438"/>
  </r>
  <r>
    <s v="Brasil"/>
    <x v="53"/>
    <x v="11"/>
    <x v="427"/>
    <n v="1549"/>
    <n v="92117"/>
    <n v="17277592590"/>
    <n v="3.04"/>
    <n v="34"/>
    <n v="2.6"/>
    <n v="668.8"/>
    <n v="3.04"/>
    <n v="34"/>
    <n v="0.26"/>
    <n v="7.0730593607305936"/>
    <n v="187561.39029712213"/>
    <n v="2.3774113355840942E-3"/>
    <n v="3"/>
    <n v="7.5"/>
    <x v="439"/>
  </r>
  <r>
    <s v="Brasil"/>
    <x v="53"/>
    <x v="13"/>
    <x v="428"/>
    <n v="1864"/>
    <n v="92664"/>
    <n v="17277592590"/>
    <n v="3.04"/>
    <n v="34"/>
    <n v="2.6"/>
    <n v="668.8"/>
    <n v="3.04"/>
    <n v="34"/>
    <n v="0.26"/>
    <n v="2.9871794871794872"/>
    <n v="186454.20648795649"/>
    <n v="6.7340067340067337E-3"/>
    <n v="3"/>
    <n v="7.5"/>
    <x v="440"/>
  </r>
  <r>
    <s v="Brasil"/>
    <x v="53"/>
    <x v="14"/>
    <x v="429"/>
    <n v="2268"/>
    <n v="93219"/>
    <n v="17277592590"/>
    <n v="3.04"/>
    <n v="34"/>
    <n v="2.6"/>
    <n v="668.8"/>
    <n v="3.04"/>
    <n v="34"/>
    <n v="0.26"/>
    <n v="2.8173913043478263"/>
    <n v="185344.10999903452"/>
    <n v="8.6355785837651123E-3"/>
    <n v="3"/>
    <n v="7.5"/>
    <x v="441"/>
  </r>
  <r>
    <s v="Brasil"/>
    <x v="53"/>
    <x v="12"/>
    <x v="430"/>
    <n v="1866"/>
    <n v="93763"/>
    <n v="17277592590"/>
    <n v="3.04"/>
    <n v="34"/>
    <n v="2.6"/>
    <n v="668.8"/>
    <n v="3.04"/>
    <n v="34"/>
    <n v="0.26"/>
    <n v="4.4534606205250595"/>
    <n v="184268.76902402868"/>
    <n v="4.4687136717041906E-3"/>
    <n v="3"/>
    <n v="7.5"/>
    <x v="442"/>
  </r>
  <r>
    <s v="Brasil"/>
    <x v="54"/>
    <x v="10"/>
    <x v="431"/>
    <n v="480"/>
    <n v="1218831"/>
    <n v="245646479350"/>
    <n v="0"/>
    <n v="37"/>
    <n v="6.7"/>
    <n v="0"/>
    <n v="0"/>
    <n v="37"/>
    <n v="0.67"/>
    <n v="1.7204301075268817"/>
    <n v="201542.69078321769"/>
    <n v="2.2890786335431245E-4"/>
    <n v="1"/>
    <n v="4.5"/>
    <x v="443"/>
  </r>
  <r>
    <s v="Brasil"/>
    <x v="54"/>
    <x v="11"/>
    <x v="432"/>
    <n v="1843"/>
    <n v="1228836"/>
    <n v="245646479350"/>
    <n v="0"/>
    <n v="37"/>
    <n v="6.7"/>
    <n v="0"/>
    <n v="0"/>
    <n v="37"/>
    <n v="0.67"/>
    <n v="2.7425595238095237"/>
    <n v="199901.76016164891"/>
    <n v="5.4685897874085724E-4"/>
    <n v="1"/>
    <n v="4.5"/>
    <x v="444"/>
  </r>
  <r>
    <s v="Brasil"/>
    <x v="54"/>
    <x v="13"/>
    <x v="433"/>
    <n v="6785"/>
    <n v="1237537"/>
    <n v="245646479350"/>
    <n v="0"/>
    <n v="37"/>
    <n v="6.7"/>
    <n v="0"/>
    <n v="0"/>
    <n v="37"/>
    <n v="0.67"/>
    <n v="2.7380952380952381"/>
    <n v="198496.27069736097"/>
    <n v="2.0023643737520575E-3"/>
    <n v="1"/>
    <n v="4.5"/>
    <x v="445"/>
  </r>
  <r>
    <s v="Brasil"/>
    <x v="54"/>
    <x v="14"/>
    <x v="434"/>
    <n v="4530"/>
    <n v="1244188"/>
    <n v="245646479350"/>
    <n v="0"/>
    <n v="37"/>
    <n v="6.7"/>
    <n v="0"/>
    <n v="0"/>
    <n v="37"/>
    <n v="0.67"/>
    <n v="2.4420485175202158"/>
    <n v="197435.17808401946"/>
    <n v="1.4909322385362983E-3"/>
    <n v="1"/>
    <n v="4.5"/>
    <x v="446"/>
  </r>
  <r>
    <s v="Brasil"/>
    <x v="54"/>
    <x v="12"/>
    <x v="380"/>
    <n v="4458"/>
    <n v="1251488"/>
    <n v="245646479350"/>
    <n v="0"/>
    <n v="37"/>
    <n v="6.7"/>
    <n v="0"/>
    <n v="0"/>
    <n v="37"/>
    <n v="0.67"/>
    <n v="2.9309664694280078"/>
    <n v="196283.52756878213"/>
    <n v="1.2153532434989389E-3"/>
    <n v="1"/>
    <n v="4.5"/>
    <x v="389"/>
  </r>
  <r>
    <s v="Brasil"/>
    <x v="55"/>
    <x v="10"/>
    <x v="435"/>
    <n v="16205"/>
    <n v="108568836"/>
    <n v="3767955086800"/>
    <n v="1.1200000000000001"/>
    <n v="26"/>
    <n v="4.7"/>
    <n v="2464000000000000.5"/>
    <n v="1.1200000000000001"/>
    <n v="26"/>
    <n v="0.47"/>
    <n v="1.6866153205661949"/>
    <n v="34705.67821874778"/>
    <n v="8.8496850053729962E-5"/>
    <n v="4"/>
    <n v="9"/>
    <x v="447"/>
  </r>
  <r>
    <s v="Brasil"/>
    <x v="55"/>
    <x v="11"/>
    <x v="436"/>
    <n v="2486"/>
    <n v="110380804"/>
    <n v="3767955086800"/>
    <n v="1.1200000000000001"/>
    <n v="26"/>
    <n v="4.7"/>
    <n v="2464000000000000.5"/>
    <n v="1.1200000000000001"/>
    <n v="26"/>
    <n v="0.47"/>
    <n v="3.3777173913043477"/>
    <n v="34135.963412623809"/>
    <n v="6.667826046999984E-6"/>
    <n v="4"/>
    <n v="9"/>
    <x v="448"/>
  </r>
  <r>
    <s v="Brasil"/>
    <x v="55"/>
    <x v="13"/>
    <x v="437"/>
    <n v="1548"/>
    <n v="112190977"/>
    <n v="3767955086800"/>
    <n v="1.1200000000000001"/>
    <n v="26"/>
    <n v="4.7"/>
    <n v="2464000000000000.5"/>
    <n v="1.1200000000000001"/>
    <n v="26"/>
    <n v="0.47"/>
    <n v="2.1529902642559109"/>
    <n v="33585.188288359408"/>
    <n v="6.4087150252733781E-6"/>
    <n v="4"/>
    <n v="9"/>
    <x v="449"/>
  </r>
  <r>
    <s v="Brasil"/>
    <x v="55"/>
    <x v="14"/>
    <x v="438"/>
    <n v="10368"/>
    <n v="113880328"/>
    <n v="3767955086800"/>
    <n v="1.1200000000000001"/>
    <n v="26"/>
    <n v="4.7"/>
    <n v="2464000000000000.5"/>
    <n v="1.1200000000000001"/>
    <n v="26"/>
    <n v="0.47"/>
    <n v="3.7241379310344827"/>
    <n v="33086.970796220397"/>
    <n v="2.4446715678584977E-5"/>
    <n v="4"/>
    <n v="9"/>
    <x v="450"/>
  </r>
  <r>
    <s v="Brasil"/>
    <x v="55"/>
    <x v="12"/>
    <x v="439"/>
    <n v="790"/>
    <n v="115559009"/>
    <n v="3767955086800"/>
    <n v="1.1200000000000001"/>
    <n v="26"/>
    <n v="4.7"/>
    <n v="2464000000000000.5"/>
    <n v="1.1200000000000001"/>
    <n v="26"/>
    <n v="0.47"/>
    <n v="2.1066666666666665"/>
    <n v="32606.329176810439"/>
    <n v="3.2450953261463155E-6"/>
    <n v="4"/>
    <n v="9"/>
    <x v="451"/>
  </r>
  <r>
    <s v="Brasil"/>
    <x v="56"/>
    <x v="10"/>
    <x v="440"/>
    <n v="730"/>
    <n v="10633271"/>
    <n v="2098527614690"/>
    <n v="4.46"/>
    <n v="46"/>
    <n v="8.5"/>
    <n v="981.2"/>
    <n v="4.46"/>
    <n v="46"/>
    <n v="0.85"/>
    <n v="3.146551724137931"/>
    <n v="197354.85107922106"/>
    <n v="2.1818309718618099E-5"/>
    <n v="4"/>
    <n v="9"/>
    <x v="452"/>
  </r>
  <r>
    <s v="Brasil"/>
    <x v="56"/>
    <x v="11"/>
    <x v="441"/>
    <n v="1994"/>
    <n v="10574024"/>
    <n v="2098527614690"/>
    <n v="4.46"/>
    <n v="46"/>
    <n v="8.5"/>
    <n v="981.2"/>
    <n v="4.46"/>
    <n v="46"/>
    <n v="0.85"/>
    <n v="3.5543672014260248"/>
    <n v="198460.64418711362"/>
    <n v="5.3054541960562979E-5"/>
    <n v="4"/>
    <n v="9"/>
    <x v="453"/>
  </r>
  <r>
    <s v="Brasil"/>
    <x v="56"/>
    <x v="13"/>
    <x v="442"/>
    <n v="18092"/>
    <n v="10512232"/>
    <n v="2098527614690"/>
    <n v="4.46"/>
    <n v="46"/>
    <n v="8.5"/>
    <n v="981.2"/>
    <n v="4.46"/>
    <n v="46"/>
    <n v="0.85"/>
    <n v="2.6377022889634056"/>
    <n v="199627.21662630734"/>
    <n v="6.5247798945076551E-4"/>
    <n v="4"/>
    <n v="9"/>
    <x v="454"/>
  </r>
  <r>
    <s v="Brasil"/>
    <x v="56"/>
    <x v="14"/>
    <x v="443"/>
    <n v="3014"/>
    <n v="10445365"/>
    <n v="2098527614690"/>
    <n v="4.46"/>
    <n v="46"/>
    <n v="8.5"/>
    <n v="981.2"/>
    <n v="4.46"/>
    <n v="46"/>
    <n v="0.85"/>
    <n v="3.3193832599118944"/>
    <n v="200905.14928774629"/>
    <n v="8.6928508481991774E-5"/>
    <n v="4"/>
    <n v="9"/>
    <x v="455"/>
  </r>
  <r>
    <s v="Brasil"/>
    <x v="56"/>
    <x v="12"/>
    <x v="444"/>
    <n v="2426"/>
    <n v="10384971"/>
    <n v="2098527614690"/>
    <n v="4.46"/>
    <n v="46"/>
    <n v="8.5"/>
    <n v="981.2"/>
    <n v="4.46"/>
    <n v="46"/>
    <n v="0.85"/>
    <n v="2.6369565217391306"/>
    <n v="202073.51707481898"/>
    <n v="8.8589558892364749E-5"/>
    <n v="4"/>
    <n v="9"/>
    <x v="456"/>
  </r>
  <r>
    <s v="Brasil"/>
    <x v="57"/>
    <x v="10"/>
    <x v="445"/>
    <n v="3100"/>
    <n v="4889391"/>
    <n v="30705181000"/>
    <n v="0.17"/>
    <n v="19"/>
    <n v="5.3"/>
    <n v="3740000000000001"/>
    <n v="0.17"/>
    <n v="19"/>
    <n v="0.53"/>
    <n v="4.7112462006079028"/>
    <n v="6279.9602240851673"/>
    <n v="1.3457708741231782E-4"/>
    <n v="4"/>
    <n v="9"/>
    <x v="457"/>
  </r>
  <r>
    <s v="Brasil"/>
    <x v="57"/>
    <x v="11"/>
    <x v="446"/>
    <n v="20068"/>
    <n v="4985289"/>
    <n v="30705181000"/>
    <n v="0.17"/>
    <n v="19"/>
    <n v="5.3"/>
    <n v="3740000000000001"/>
    <n v="0.17"/>
    <n v="19"/>
    <n v="0.53"/>
    <n v="4.518802071605494"/>
    <n v="6159.157673707582"/>
    <n v="8.9082097346813798E-4"/>
    <n v="4"/>
    <n v="9"/>
    <x v="458"/>
  </r>
  <r>
    <s v="Brasil"/>
    <x v="57"/>
    <x v="13"/>
    <x v="447"/>
    <n v="17624"/>
    <n v="5087584"/>
    <n v="30705181000"/>
    <n v="0.17"/>
    <n v="19"/>
    <n v="5.3"/>
    <n v="3740000000000001"/>
    <n v="0.17"/>
    <n v="19"/>
    <n v="0.53"/>
    <n v="3.4188166828322015"/>
    <n v="6035.3167633202711"/>
    <n v="1.0132510834219149E-3"/>
    <n v="4"/>
    <n v="9"/>
    <x v="459"/>
  </r>
  <r>
    <s v="Brasil"/>
    <x v="57"/>
    <x v="14"/>
    <x v="448"/>
    <n v="23060"/>
    <n v="5193416"/>
    <n v="30705181000"/>
    <n v="0.17"/>
    <n v="19"/>
    <n v="5.3"/>
    <n v="3740000000000001"/>
    <n v="0.17"/>
    <n v="19"/>
    <n v="0.53"/>
    <n v="3.0526873179772305"/>
    <n v="5912.3284173653719"/>
    <n v="1.4545339714746518E-3"/>
    <n v="4"/>
    <n v="9"/>
    <x v="460"/>
  </r>
  <r>
    <s v="Brasil"/>
    <x v="57"/>
    <x v="12"/>
    <x v="449"/>
    <n v="34815"/>
    <n v="5302681"/>
    <n v="30705181000"/>
    <n v="0.17"/>
    <n v="19"/>
    <n v="5.3"/>
    <n v="3740000000000001"/>
    <n v="0.17"/>
    <n v="19"/>
    <n v="0.53"/>
    <n v="3.8069983597594312"/>
    <n v="5790.50125775999"/>
    <n v="1.7245993111786283E-3"/>
    <n v="4"/>
    <n v="9"/>
    <x v="461"/>
  </r>
  <r>
    <s v="Brasil"/>
    <x v="58"/>
    <x v="10"/>
    <x v="450"/>
    <n v="33"/>
    <n v="32399271"/>
    <n v="3647015177880"/>
    <n v="0.93"/>
    <n v="30"/>
    <n v="7.8"/>
    <n v="2046000000000000"/>
    <n v="0.93"/>
    <n v="30"/>
    <n v="0.78"/>
    <n v="2.2000000000000002"/>
    <n v="112564.72955456312"/>
    <n v="4.6297337986400992E-7"/>
    <n v="4"/>
    <n v="9"/>
    <x v="462"/>
  </r>
  <r>
    <s v="Brasil"/>
    <x v="58"/>
    <x v="11"/>
    <x v="451"/>
    <n v="110"/>
    <n v="32804020"/>
    <n v="3647015177880"/>
    <n v="0.93"/>
    <n v="30"/>
    <n v="7.8"/>
    <n v="2046000000000000"/>
    <n v="0.93"/>
    <n v="30"/>
    <n v="0.78"/>
    <n v="2.2916666666666665"/>
    <n v="111175.86130846158"/>
    <n v="1.4632352986005984E-6"/>
    <n v="4"/>
    <n v="9"/>
    <x v="463"/>
  </r>
  <r>
    <s v="Brasil"/>
    <x v="59"/>
    <x v="10"/>
    <x v="452"/>
    <n v="1192"/>
    <n v="491586"/>
    <n v="147861565630"/>
    <n v="5.07"/>
    <n v="43"/>
    <n v="9.3000000000000007"/>
    <n v="1115.4000000000001"/>
    <n v="5.07"/>
    <n v="43"/>
    <n v="0.93"/>
    <n v="2.3697813121272366"/>
    <n v="300784.73681105644"/>
    <n v="1.0232187246992388E-3"/>
    <n v="4"/>
    <n v="9"/>
    <x v="464"/>
  </r>
  <r>
    <s v="Brasil"/>
    <x v="59"/>
    <x v="11"/>
    <x v="334"/>
    <n v="8828"/>
    <n v="503635"/>
    <n v="147861565630"/>
    <n v="5.07"/>
    <n v="43"/>
    <n v="9.3000000000000007"/>
    <n v="1115.4000000000001"/>
    <n v="5.07"/>
    <n v="43"/>
    <n v="0.93"/>
    <n v="2.4113630155695165"/>
    <n v="293588.74111211492"/>
    <n v="7.2691532558301153E-3"/>
    <n v="4"/>
    <n v="9"/>
    <x v="465"/>
  </r>
  <r>
    <s v="Brasil"/>
    <x v="59"/>
    <x v="13"/>
    <x v="453"/>
    <n v="9688"/>
    <n v="515358"/>
    <n v="147861565630"/>
    <n v="5.07"/>
    <n v="43"/>
    <n v="9.3000000000000007"/>
    <n v="1115.4000000000001"/>
    <n v="5.07"/>
    <n v="43"/>
    <n v="0.93"/>
    <n v="2.7759312320916907"/>
    <n v="286910.39166948025"/>
    <n v="6.771991508815231E-3"/>
    <n v="4"/>
    <n v="9"/>
    <x v="466"/>
  </r>
  <r>
    <s v="Brasil"/>
    <x v="59"/>
    <x v="14"/>
    <x v="454"/>
    <n v="15454"/>
    <n v="526748"/>
    <n v="147861565630"/>
    <n v="5.07"/>
    <n v="43"/>
    <n v="9.3000000000000007"/>
    <n v="1115.4000000000001"/>
    <n v="5.07"/>
    <n v="43"/>
    <n v="0.93"/>
    <n v="4.4911362975879108"/>
    <n v="280706.45855323609"/>
    <n v="6.5325354818622948E-3"/>
    <n v="4"/>
    <n v="9"/>
    <x v="467"/>
  </r>
  <r>
    <s v="Brasil"/>
    <x v="59"/>
    <x v="12"/>
    <x v="455"/>
    <n v="15587"/>
    <n v="533286"/>
    <n v="147861565630"/>
    <n v="5.07"/>
    <n v="43"/>
    <n v="9.3000000000000007"/>
    <n v="1115.4000000000001"/>
    <n v="5.07"/>
    <n v="43"/>
    <n v="0.93"/>
    <n v="4.9846498241125676"/>
    <n v="277265.04282880103"/>
    <n v="5.8636453985291192E-3"/>
    <n v="4"/>
    <n v="9"/>
    <x v="468"/>
  </r>
  <r>
    <s v="Brasil"/>
    <x v="60"/>
    <x v="10"/>
    <x v="456"/>
    <n v="19372"/>
    <n v="32203944"/>
    <n v="2268480508200"/>
    <n v="1.28"/>
    <n v="31"/>
    <n v="7.9"/>
    <n v="281.60000000000002"/>
    <n v="1.28"/>
    <n v="31"/>
    <n v="0.79"/>
    <n v="3.7304063161948777"/>
    <n v="70441.077285440566"/>
    <n v="1.6125354087064616E-4"/>
    <n v="2"/>
    <n v="6"/>
    <x v="469"/>
  </r>
  <r>
    <s v="Brasil"/>
    <x v="60"/>
    <x v="10"/>
    <x v="456"/>
    <n v="19372"/>
    <n v="32203944"/>
    <n v="7544117082030"/>
    <n v="3.45"/>
    <n v="31"/>
    <n v="7.9"/>
    <n v="759"/>
    <n v="3.45"/>
    <n v="31"/>
    <n v="0.79"/>
    <n v="3.7304063161948777"/>
    <n v="234260.65708069794"/>
    <n v="1.6125354087064616E-4"/>
    <n v="4"/>
    <n v="9"/>
    <x v="470"/>
  </r>
  <r>
    <s v="Brasil"/>
    <x v="60"/>
    <x v="10"/>
    <x v="456"/>
    <n v="19372"/>
    <n v="82809304"/>
    <n v="2268480508200"/>
    <n v="1.28"/>
    <n v="31"/>
    <n v="7.9"/>
    <n v="281.60000000000002"/>
    <n v="1.28"/>
    <n v="31"/>
    <n v="0.79"/>
    <n v="3.7304063161948777"/>
    <n v="27394.029397952676"/>
    <n v="6.2710344721651087E-5"/>
    <n v="2"/>
    <n v="6"/>
    <x v="469"/>
  </r>
  <r>
    <s v="Brasil"/>
    <x v="60"/>
    <x v="10"/>
    <x v="456"/>
    <n v="19372"/>
    <n v="82809304"/>
    <n v="7544117082030"/>
    <n v="3.45"/>
    <n v="31"/>
    <n v="7.9"/>
    <n v="759"/>
    <n v="3.45"/>
    <n v="31"/>
    <n v="0.79"/>
    <n v="3.7304063161948777"/>
    <n v="91102.288240823764"/>
    <n v="6.2710344721651087E-5"/>
    <n v="4"/>
    <n v="9"/>
    <x v="470"/>
  </r>
  <r>
    <s v="Brasil"/>
    <x v="60"/>
    <x v="11"/>
    <x v="457"/>
    <n v="17310"/>
    <n v="32824861"/>
    <n v="2268480508200"/>
    <n v="1.28"/>
    <n v="31"/>
    <n v="7.9"/>
    <n v="281.60000000000002"/>
    <n v="1.28"/>
    <n v="31"/>
    <n v="0.79"/>
    <n v="1.7744746283956945"/>
    <n v="69108.60972724302"/>
    <n v="2.9718328434048813E-4"/>
    <n v="2"/>
    <n v="6"/>
    <x v="471"/>
  </r>
  <r>
    <s v="Brasil"/>
    <x v="60"/>
    <x v="11"/>
    <x v="457"/>
    <n v="17310"/>
    <n v="32824861"/>
    <n v="7544117082030"/>
    <n v="3.45"/>
    <n v="31"/>
    <n v="7.9"/>
    <n v="759"/>
    <n v="3.45"/>
    <n v="31"/>
    <n v="0.79"/>
    <n v="1.7744746283956945"/>
    <n v="229829.36872238392"/>
    <n v="2.9718328434048813E-4"/>
    <n v="4"/>
    <n v="9"/>
    <x v="472"/>
  </r>
  <r>
    <s v="Brasil"/>
    <x v="60"/>
    <x v="11"/>
    <x v="457"/>
    <n v="17310"/>
    <n v="83481684"/>
    <n v="2268480508200"/>
    <n v="1.28"/>
    <n v="31"/>
    <n v="7.9"/>
    <n v="281.60000000000002"/>
    <n v="1.28"/>
    <n v="31"/>
    <n v="0.79"/>
    <n v="1.7744746283956945"/>
    <n v="27173.391808914635"/>
    <n v="1.1685197917186242E-4"/>
    <n v="2"/>
    <n v="6"/>
    <x v="471"/>
  </r>
  <r>
    <s v="Brasil"/>
    <x v="60"/>
    <x v="11"/>
    <x v="457"/>
    <n v="17310"/>
    <n v="83481684"/>
    <n v="7544117082030"/>
    <n v="3.45"/>
    <n v="31"/>
    <n v="7.9"/>
    <n v="759"/>
    <n v="3.45"/>
    <n v="31"/>
    <n v="0.79"/>
    <n v="1.7744746283956945"/>
    <n v="90368.530203942704"/>
    <n v="1.1685197917186242E-4"/>
    <n v="4"/>
    <n v="9"/>
    <x v="472"/>
  </r>
  <r>
    <s v="Brasil"/>
    <x v="60"/>
    <x v="14"/>
    <x v="458"/>
    <n v="17107"/>
    <n v="33715471"/>
    <n v="2268480508200"/>
    <n v="1.28"/>
    <n v="31"/>
    <n v="7.9"/>
    <n v="281.60000000000002"/>
    <n v="1.28"/>
    <n v="31"/>
    <n v="0.79"/>
    <n v="1.7599794238683129"/>
    <n v="67283.073346357822"/>
    <n v="2.8829494922375545E-4"/>
    <n v="2"/>
    <n v="6"/>
    <x v="386"/>
  </r>
  <r>
    <s v="Brasil"/>
    <x v="60"/>
    <x v="14"/>
    <x v="458"/>
    <n v="17107"/>
    <n v="33715471"/>
    <n v="7544117082030"/>
    <n v="3.45"/>
    <n v="31"/>
    <n v="7.9"/>
    <n v="759"/>
    <n v="3.45"/>
    <n v="31"/>
    <n v="0.79"/>
    <n v="1.7599794238683129"/>
    <n v="223758.3180145993"/>
    <n v="2.8829494922375545E-4"/>
    <n v="4"/>
    <n v="9"/>
    <x v="473"/>
  </r>
  <r>
    <s v="Brasil"/>
    <x v="60"/>
    <x v="14"/>
    <x v="458"/>
    <n v="17107"/>
    <n v="84775404"/>
    <n v="2268480508200"/>
    <n v="1.28"/>
    <n v="31"/>
    <n v="7.9"/>
    <n v="281.60000000000002"/>
    <n v="1.28"/>
    <n v="31"/>
    <n v="0.79"/>
    <n v="1.7599794238683129"/>
    <n v="26758.710677450737"/>
    <n v="1.1465589712789809E-4"/>
    <n v="2"/>
    <n v="6"/>
    <x v="386"/>
  </r>
  <r>
    <s v="Brasil"/>
    <x v="60"/>
    <x v="14"/>
    <x v="458"/>
    <n v="17107"/>
    <n v="84775404"/>
    <n v="7544117082030"/>
    <n v="3.45"/>
    <n v="31"/>
    <n v="7.9"/>
    <n v="759"/>
    <n v="3.45"/>
    <n v="31"/>
    <n v="0.79"/>
    <n v="1.7599794238683129"/>
    <n v="88989.455975108067"/>
    <n v="1.1465589712789809E-4"/>
    <n v="4"/>
    <n v="9"/>
    <x v="473"/>
  </r>
  <r>
    <s v="Brasil"/>
    <x v="61"/>
    <x v="10"/>
    <x v="414"/>
    <n v="45"/>
    <n v="71127802"/>
    <n v="5436499761660"/>
    <n v="1.06"/>
    <n v="40"/>
    <n v="5.0999999999999996"/>
    <n v="2332000000000000"/>
    <n v="1.06"/>
    <n v="40"/>
    <n v="0.51"/>
    <n v="5.625"/>
    <n v="76432.837917021534"/>
    <n v="1.1247360068851839E-7"/>
    <n v="4"/>
    <n v="9"/>
    <x v="382"/>
  </r>
  <r>
    <s v="Brasil"/>
    <x v="61"/>
    <x v="11"/>
    <x v="459"/>
    <n v="832"/>
    <n v="71307763"/>
    <n v="5436499761660"/>
    <n v="1.06"/>
    <n v="40"/>
    <n v="5.0999999999999996"/>
    <n v="2332000000000000"/>
    <n v="1.06"/>
    <n v="40"/>
    <n v="0.51"/>
    <n v="6.5"/>
    <n v="76239.942650563869"/>
    <n v="1.7950359766579693E-6"/>
    <n v="4"/>
    <n v="9"/>
    <x v="474"/>
  </r>
  <r>
    <s v="Brasil"/>
    <x v="61"/>
    <x v="13"/>
    <x v="460"/>
    <n v="1753"/>
    <n v="71475664"/>
    <n v="5436499761660"/>
    <n v="1.06"/>
    <n v="40"/>
    <n v="5.0999999999999996"/>
    <n v="2332000000000000"/>
    <n v="1.06"/>
    <n v="40"/>
    <n v="0.51"/>
    <n v="3.2827715355805243"/>
    <n v="76060.850049046057"/>
    <n v="7.47107435056497E-6"/>
    <n v="4"/>
    <n v="9"/>
    <x v="475"/>
  </r>
  <r>
    <s v="Brasil"/>
    <x v="61"/>
    <x v="14"/>
    <x v="461"/>
    <n v="2529"/>
    <n v="71601103"/>
    <n v="5436499761660"/>
    <n v="1.06"/>
    <n v="40"/>
    <n v="5.0999999999999996"/>
    <n v="2332000000000000"/>
    <n v="1.06"/>
    <n v="40"/>
    <n v="0.51"/>
    <n v="1.8958020989505247"/>
    <n v="75927.597954182347"/>
    <n v="1.8630997905157968E-5"/>
    <n v="4"/>
    <n v="9"/>
    <x v="476"/>
  </r>
  <r>
    <s v="Brasil"/>
    <x v="61"/>
    <x v="12"/>
    <x v="462"/>
    <n v="1713"/>
    <n v="71697030"/>
    <n v="5436499761660"/>
    <n v="1.06"/>
    <n v="40"/>
    <n v="5.0999999999999996"/>
    <n v="2332000000000000"/>
    <n v="1.06"/>
    <n v="40"/>
    <n v="0.51"/>
    <n v="3.9652777777777777"/>
    <n v="75826.010668224335"/>
    <n v="6.025354188311566E-6"/>
    <n v="4"/>
    <n v="9"/>
    <x v="477"/>
  </r>
  <r>
    <s v="Brasil"/>
    <x v="62"/>
    <x v="11"/>
    <x v="321"/>
    <n v="95"/>
    <n v="58087055"/>
    <n v="3514316492410"/>
    <n v="0"/>
    <n v="28"/>
    <n v="6.7"/>
    <n v="0"/>
    <n v="0"/>
    <n v="28"/>
    <n v="0.67"/>
    <n v="3.6538461538461537"/>
    <n v="60500.855008228595"/>
    <n v="4.4760403156951237E-7"/>
    <n v="1"/>
    <n v="4.5"/>
    <x v="478"/>
  </r>
  <r>
    <s v="Brasil"/>
    <x v="62"/>
    <x v="13"/>
    <x v="240"/>
    <n v="21"/>
    <n v="58801927"/>
    <n v="3514316492410"/>
    <n v="0"/>
    <n v="28"/>
    <n v="6.7"/>
    <n v="0"/>
    <n v="0"/>
    <n v="28"/>
    <n v="0.67"/>
    <n v="5.25"/>
    <n v="59765.328650028765"/>
    <n v="6.8024981562253905E-8"/>
    <n v="1"/>
    <n v="4.5"/>
    <x v="391"/>
  </r>
  <r>
    <s v="Brasil"/>
    <x v="63"/>
    <x v="11"/>
    <x v="198"/>
    <n v="394"/>
    <n v="280180"/>
    <n v="52090000000"/>
    <n v="3.13"/>
    <n v="40"/>
    <n v="3.1"/>
    <n v="688.6"/>
    <n v="3.13"/>
    <n v="40"/>
    <n v="0.31"/>
    <n v="10.944444444444445"/>
    <n v="185916.19673067314"/>
    <n v="1.2848882861017918E-4"/>
    <n v="4"/>
    <n v="9"/>
    <x v="196"/>
  </r>
  <r>
    <s v="Brasil"/>
    <x v="63"/>
    <x v="13"/>
    <x v="463"/>
    <n v="169"/>
    <n v="280693"/>
    <n v="52090000000"/>
    <n v="3.13"/>
    <n v="40"/>
    <n v="3.1"/>
    <n v="688.6"/>
    <n v="3.13"/>
    <n v="40"/>
    <n v="0.31"/>
    <n v="1.1818181818181819"/>
    <n v="185576.41266436997"/>
    <n v="5.094533885775563E-4"/>
    <n v="4"/>
    <n v="9"/>
    <x v="479"/>
  </r>
  <r>
    <s v="Brasil"/>
    <x v="63"/>
    <x v="14"/>
    <x v="464"/>
    <n v="844"/>
    <n v="281200"/>
    <n v="52090000000"/>
    <n v="3.13"/>
    <n v="40"/>
    <n v="3.1"/>
    <n v="688.6"/>
    <n v="3.13"/>
    <n v="40"/>
    <n v="0.31"/>
    <n v="3.9074074074074074"/>
    <n v="185241.82076813656"/>
    <n v="7.6813655761024183E-4"/>
    <n v="4"/>
    <n v="9"/>
    <x v="480"/>
  </r>
  <r>
    <s v="Brasil"/>
    <x v="63"/>
    <x v="12"/>
    <x v="465"/>
    <n v="1145"/>
    <n v="281635"/>
    <n v="52090000000"/>
    <n v="3.13"/>
    <n v="40"/>
    <n v="3.1"/>
    <n v="688.6"/>
    <n v="3.13"/>
    <n v="40"/>
    <n v="0.31"/>
    <n v="5.2045454545454541"/>
    <n v="184955.70507926928"/>
    <n v="7.8115291068226605E-4"/>
    <n v="4"/>
    <n v="9"/>
    <x v="481"/>
  </r>
  <r>
    <s v="Brasil"/>
    <x v="64"/>
    <x v="11"/>
    <x v="112"/>
    <n v="3"/>
    <n v="17343740"/>
    <n v="1074356650000"/>
    <n v="2.46"/>
    <n v="28"/>
    <n v="6.3"/>
    <n v="541.20000000000005"/>
    <n v="2.46"/>
    <n v="28"/>
    <n v="0.63"/>
    <n v="1.5"/>
    <n v="61944.923643919938"/>
    <n v="1.1531538180346339E-7"/>
    <n v="3"/>
    <n v="7.5"/>
    <x v="482"/>
  </r>
  <r>
    <s v="Brasil"/>
    <x v="64"/>
    <x v="13"/>
    <x v="466"/>
    <n v="3824"/>
    <n v="17588595"/>
    <n v="1074356650000"/>
    <n v="2.46"/>
    <n v="28"/>
    <n v="6.3"/>
    <n v="541.20000000000005"/>
    <n v="2.46"/>
    <n v="28"/>
    <n v="0.63"/>
    <n v="1.0116402116402117"/>
    <n v="61082.573679136964"/>
    <n v="2.1491199268616965E-4"/>
    <n v="3"/>
    <n v="7.5"/>
    <x v="483"/>
  </r>
  <r>
    <s v="Brasil"/>
    <x v="64"/>
    <x v="12"/>
    <x v="467"/>
    <n v="210"/>
    <n v="18001000"/>
    <n v="1074356650000"/>
    <n v="2.46"/>
    <n v="28"/>
    <n v="6.3"/>
    <n v="541.20000000000005"/>
    <n v="2.46"/>
    <n v="28"/>
    <n v="0.63"/>
    <n v="1.5555555555555556"/>
    <n v="59683.164824176434"/>
    <n v="7.4995833564801952E-6"/>
    <n v="3"/>
    <n v="7.5"/>
    <x v="484"/>
  </r>
  <r>
    <s v="Brasil"/>
    <x v="65"/>
    <x v="11"/>
    <x v="383"/>
    <n v="46"/>
    <n v="630396"/>
    <n v="54947369010"/>
    <n v="1.23"/>
    <n v="39"/>
    <n v="6.8"/>
    <n v="270.60000000000002"/>
    <n v="1.23"/>
    <n v="39"/>
    <n v="0.68"/>
    <n v="5.1111111111111107"/>
    <n v="87163.257714198699"/>
    <n v="1.4276740334646793E-5"/>
    <n v="2"/>
    <n v="6"/>
    <x v="318"/>
  </r>
  <r>
    <s v="Brasil"/>
    <x v="65"/>
    <x v="13"/>
    <x v="383"/>
    <n v="20"/>
    <n v="629048"/>
    <n v="54947369010"/>
    <n v="1.23"/>
    <n v="39"/>
    <n v="6.8"/>
    <n v="270.60000000000002"/>
    <n v="1.23"/>
    <n v="39"/>
    <n v="0.68"/>
    <n v="2.2222222222222223"/>
    <n v="87350.041666136764"/>
    <n v="1.4307334257481145E-5"/>
    <n v="2"/>
    <n v="6"/>
    <x v="318"/>
  </r>
  <r>
    <s v="Brasil"/>
    <x v="65"/>
    <x v="14"/>
    <x v="169"/>
    <n v="65"/>
    <n v="627859"/>
    <n v="54947369010"/>
    <n v="1.23"/>
    <n v="39"/>
    <n v="6.8"/>
    <n v="270.60000000000002"/>
    <n v="1.23"/>
    <n v="39"/>
    <n v="0.68"/>
    <n v="4.6428571428571432"/>
    <n v="87515.459697161306"/>
    <n v="2.2298000028668856E-5"/>
    <n v="2"/>
    <n v="6"/>
    <x v="167"/>
  </r>
  <r>
    <s v="Brasil"/>
    <x v="66"/>
    <x v="11"/>
    <x v="468"/>
    <n v="717"/>
    <n v="8046828"/>
    <n v="39414743110"/>
    <n v="0.56999999999999995"/>
    <n v="19"/>
    <n v="4.3"/>
    <n v="1254000000000000"/>
    <n v="0.56999999999999995"/>
    <n v="19"/>
    <n v="0.43"/>
    <n v="39.833333333333336"/>
    <n v="4898.1714422130062"/>
    <n v="2.2369062691535098E-6"/>
    <n v="4"/>
    <n v="9"/>
    <x v="485"/>
  </r>
  <r>
    <s v="Brasil"/>
    <x v="66"/>
    <x v="13"/>
    <x v="469"/>
    <n v="13050"/>
    <n v="8233970"/>
    <n v="39414743110"/>
    <n v="0.56999999999999995"/>
    <n v="19"/>
    <n v="4.3"/>
    <n v="1254000000000000"/>
    <n v="0.56999999999999995"/>
    <n v="19"/>
    <n v="0.43"/>
    <n v="1.4123376623376624"/>
    <n v="4786.845605461278"/>
    <n v="1.1221804305820886E-3"/>
    <n v="4"/>
    <n v="9"/>
    <x v="486"/>
  </r>
  <r>
    <s v="Brasil"/>
    <x v="66"/>
    <x v="14"/>
    <x v="297"/>
    <n v="12955"/>
    <n v="8420641"/>
    <n v="39414743110"/>
    <n v="0.56999999999999995"/>
    <n v="19"/>
    <n v="4.3"/>
    <n v="1254000000000000"/>
    <n v="0.56999999999999995"/>
    <n v="19"/>
    <n v="0.43"/>
    <n v="1.9854406130268198"/>
    <n v="4680.7295442235336"/>
    <n v="7.748816271825387E-4"/>
    <n v="4"/>
    <n v="9"/>
    <x v="487"/>
  </r>
  <r>
    <s v="Brasil"/>
    <x v="66"/>
    <x v="12"/>
    <x v="470"/>
    <n v="15182"/>
    <n v="8605718"/>
    <n v="39414743110"/>
    <n v="0.56999999999999995"/>
    <n v="19"/>
    <n v="4.3"/>
    <n v="1254000000000000"/>
    <n v="0.56999999999999995"/>
    <n v="19"/>
    <n v="0.43"/>
    <n v="1.8740896185656093"/>
    <n v="4580.06445365744"/>
    <n v="9.4135085532665605E-4"/>
    <n v="4"/>
    <n v="9"/>
    <x v="488"/>
  </r>
  <r>
    <s v="Brasil"/>
    <x v="67"/>
    <x v="13"/>
    <x v="471"/>
    <n v="29"/>
    <n v="167420951"/>
    <n v="3025712541310"/>
    <n v="0.51"/>
    <n v="28"/>
    <n v="3.9"/>
    <n v="112.2"/>
    <n v="0.51"/>
    <n v="28"/>
    <n v="0.39"/>
    <n v="9.6666666666666661"/>
    <n v="18072.484496340006"/>
    <n v="1.7918904307263192E-8"/>
    <n v="1"/>
    <n v="4.5"/>
    <x v="489"/>
  </r>
  <r>
    <s v="Brasil"/>
    <x v="67"/>
    <x v="14"/>
    <x v="112"/>
    <n v="20"/>
    <n v="169356251"/>
    <n v="3025712541310"/>
    <n v="0.51"/>
    <n v="28"/>
    <n v="3.9"/>
    <n v="112.2"/>
    <n v="0.51"/>
    <n v="28"/>
    <n v="0.39"/>
    <n v="10"/>
    <n v="17865.963160167026"/>
    <n v="1.1809425327914232E-8"/>
    <n v="1"/>
    <n v="4.5"/>
    <x v="112"/>
  </r>
  <r>
    <s v="Brasil"/>
    <x v="67"/>
    <x v="12"/>
    <x v="472"/>
    <n v="84"/>
    <n v="171186372"/>
    <n v="3025712541310"/>
    <n v="0.51"/>
    <n v="28"/>
    <n v="3.9"/>
    <n v="112.2"/>
    <n v="0.51"/>
    <n v="28"/>
    <n v="0.39"/>
    <n v="12"/>
    <n v="17674.961540221204"/>
    <n v="4.0891105513936588E-8"/>
    <n v="1"/>
    <n v="4.5"/>
    <x v="490"/>
  </r>
  <r>
    <s v="Brasil"/>
    <x v="68"/>
    <x v="13"/>
    <x v="383"/>
    <n v="25"/>
    <n v="806166"/>
    <n v="11857286770"/>
    <n v="0.71"/>
    <n v="20"/>
    <n v="2.9"/>
    <n v="156.19999999999999"/>
    <n v="0.71"/>
    <n v="20"/>
    <n v="0.28999999999999998"/>
    <n v="2.7777777777777777"/>
    <n v="14708.244666731169"/>
    <n v="1.1163953825886976E-5"/>
    <n v="1"/>
    <n v="4.5"/>
    <x v="393"/>
  </r>
  <r>
    <s v="Brasil"/>
    <x v="69"/>
    <x v="13"/>
    <x v="473"/>
    <n v="123"/>
    <n v="4096869"/>
    <n v="604155530390"/>
    <n v="2.92"/>
    <n v="44"/>
    <n v="5.8"/>
    <n v="642.4"/>
    <n v="2.92"/>
    <n v="44"/>
    <n v="0.57999999999999996"/>
    <n v="5.8571428571428568"/>
    <n v="147467.62232085038"/>
    <n v="5.1258656305583603E-6"/>
    <n v="3"/>
    <n v="7.5"/>
    <x v="491"/>
  </r>
  <r>
    <s v="Brasil"/>
    <x v="69"/>
    <x v="12"/>
    <x v="474"/>
    <n v="484"/>
    <n v="4030358"/>
    <n v="604155530390"/>
    <n v="2.92"/>
    <n v="44"/>
    <n v="5.8"/>
    <n v="642.4"/>
    <n v="2.92"/>
    <n v="44"/>
    <n v="0.57999999999999996"/>
    <n v="14.235294117647058"/>
    <n v="149901.20738405868"/>
    <n v="8.4359751664740446E-6"/>
    <n v="3"/>
    <n v="7.5"/>
    <x v="492"/>
  </r>
  <r>
    <s v="Brasil"/>
    <x v="70"/>
    <x v="13"/>
    <x v="238"/>
    <n v="6"/>
    <n v="271857970"/>
    <n v="11191907807530"/>
    <n v="0.48"/>
    <n v="30"/>
    <n v="5.6"/>
    <n v="105.6"/>
    <n v="0.48"/>
    <n v="30"/>
    <n v="0.56000000000000005"/>
    <n v="1.2"/>
    <n v="41168.216651989271"/>
    <n v="1.8391956652953747E-8"/>
    <n v="1"/>
    <n v="4.5"/>
    <x v="290"/>
  </r>
  <r>
    <s v="Brasil"/>
    <x v="71"/>
    <x v="13"/>
    <x v="473"/>
    <n v="35"/>
    <n v="87290193"/>
    <n v="4453452821230"/>
    <n v="1.58"/>
    <n v="32"/>
    <n v="7.6"/>
    <n v="347.6"/>
    <n v="1.58"/>
    <n v="32"/>
    <n v="0.76"/>
    <n v="1.6666666666666667"/>
    <n v="51018.936585808675"/>
    <n v="2.4057685380532956E-7"/>
    <n v="3"/>
    <n v="7.5"/>
    <x v="491"/>
  </r>
  <r>
    <s v="Brasil"/>
    <x v="71"/>
    <x v="14"/>
    <x v="475"/>
    <n v="287"/>
    <n v="87923432"/>
    <n v="4453452821230"/>
    <n v="1.58"/>
    <n v="32"/>
    <n v="7.6"/>
    <n v="347.6"/>
    <n v="1.58"/>
    <n v="32"/>
    <n v="0.76"/>
    <n v="2.4741379310344827"/>
    <n v="50651.489823895863"/>
    <n v="1.3193297550077436E-6"/>
    <n v="3"/>
    <n v="7.5"/>
    <x v="493"/>
  </r>
  <r>
    <s v="Brasil"/>
    <x v="71"/>
    <x v="12"/>
    <x v="476"/>
    <n v="90"/>
    <n v="88550570"/>
    <n v="4453452821230"/>
    <n v="1.58"/>
    <n v="32"/>
    <n v="7.6"/>
    <n v="347.6"/>
    <n v="1.58"/>
    <n v="32"/>
    <n v="0.76"/>
    <n v="1.9148936170212767"/>
    <n v="50292.762895032749"/>
    <n v="5.307701576624521E-7"/>
    <n v="3"/>
    <n v="7.5"/>
    <x v="494"/>
  </r>
  <r>
    <s v="Brasil"/>
    <x v="72"/>
    <x v="13"/>
    <x v="477"/>
    <n v="52"/>
    <n v="10928721"/>
    <n v="437436619720"/>
    <n v="1.49"/>
    <n v="24"/>
    <n v="9.1"/>
    <n v="327.8"/>
    <n v="1.49"/>
    <n v="24"/>
    <n v="0.91"/>
    <n v="4.333333333333333"/>
    <n v="40026.332424443812"/>
    <n v="1.0980241878258214E-6"/>
    <n v="2"/>
    <n v="6"/>
    <x v="382"/>
  </r>
  <r>
    <s v="Brasil"/>
    <x v="73"/>
    <x v="13"/>
    <x v="112"/>
    <n v="4"/>
    <n v="11069"/>
    <n v="472714630"/>
    <n v="0"/>
    <n v="0"/>
    <n v="6.2"/>
    <n v="0"/>
    <n v="0"/>
    <n v="0"/>
    <n v="0.62"/>
    <n v="2"/>
    <n v="42706.17309603397"/>
    <n v="1.8068479537446924E-4"/>
    <n v="1"/>
    <n v="4.5"/>
    <x v="112"/>
  </r>
  <r>
    <s v="Brasil"/>
    <x v="74"/>
    <x v="13"/>
    <x v="468"/>
    <n v="31"/>
    <n v="311685"/>
    <n v="9170588510"/>
    <n v="1.56"/>
    <n v="21"/>
    <n v="2.4"/>
    <n v="343.2"/>
    <n v="1.56"/>
    <n v="21"/>
    <n v="0.24"/>
    <n v="1.7222222222222223"/>
    <n v="29422.617418226735"/>
    <n v="5.77506136002695E-5"/>
    <n v="2"/>
    <n v="6"/>
    <x v="392"/>
  </r>
  <r>
    <s v="Brasil"/>
    <x v="75"/>
    <x v="14"/>
    <x v="320"/>
    <n v="46"/>
    <n v="40099462"/>
    <n v="191013538330"/>
    <n v="0.43"/>
    <n v="18"/>
    <n v="2.5"/>
    <n v="94.6"/>
    <n v="0.43"/>
    <n v="18"/>
    <n v="0.25"/>
    <n v="4.1818181818181817"/>
    <n v="4763.4937927596138"/>
    <n v="2.7431789483858911E-7"/>
    <n v="1"/>
    <n v="4.5"/>
    <x v="495"/>
  </r>
  <r>
    <s v="Brasil"/>
    <x v="76"/>
    <x v="14"/>
    <x v="478"/>
    <n v="46"/>
    <n v="213401323"/>
    <n v="18397580407660"/>
    <n v="1.53"/>
    <n v="33"/>
    <n v="8.8000000000000007"/>
    <n v="336.6"/>
    <n v="1.53"/>
    <n v="33"/>
    <n v="0.88"/>
    <n v="1.4838709677419355"/>
    <n v="86211.182522331408"/>
    <n v="1.4526620343398714E-7"/>
    <n v="2"/>
    <n v="6"/>
    <x v="496"/>
  </r>
  <r>
    <s v="Brasil"/>
    <x v="76"/>
    <x v="12"/>
    <x v="479"/>
    <n v="952"/>
    <n v="218541212"/>
    <n v="18397580407660"/>
    <n v="1.53"/>
    <n v="33"/>
    <n v="8.8000000000000007"/>
    <n v="336.6"/>
    <n v="1.53"/>
    <n v="33"/>
    <n v="0.88"/>
    <n v="0.38019169329073482"/>
    <n v="84183.574527169738"/>
    <n v="1.1457793141551718E-5"/>
    <n v="2"/>
    <n v="6"/>
    <x v="497"/>
  </r>
  <r>
    <s v="Brasil"/>
    <x v="77"/>
    <x v="14"/>
    <x v="383"/>
    <n v="85"/>
    <n v="4614974"/>
    <n v="75937524500"/>
    <n v="0.53"/>
    <n v="20"/>
    <n v="5.7"/>
    <n v="1166000000000000"/>
    <n v="0.53"/>
    <n v="20"/>
    <n v="0.56999999999999995"/>
    <n v="9.4444444444444446"/>
    <n v="16454.594218732327"/>
    <n v="1.9501735004357552E-6"/>
    <n v="4"/>
    <n v="9"/>
    <x v="498"/>
  </r>
  <r>
    <s v="Brasil"/>
    <x v="78"/>
    <x v="14"/>
    <x v="414"/>
    <n v="48"/>
    <n v="104332"/>
    <n v="8253851850"/>
    <n v="1.1599999999999999"/>
    <n v="33"/>
    <n v="5.3"/>
    <n v="255.2"/>
    <n v="1.1599999999999999"/>
    <n v="33"/>
    <n v="0.53"/>
    <n v="6"/>
    <n v="79111.412126672541"/>
    <n v="7.6678296208258252E-5"/>
    <n v="2"/>
    <n v="6"/>
    <x v="425"/>
  </r>
  <r>
    <s v="Brasil"/>
    <x v="78"/>
    <x v="12"/>
    <x v="160"/>
    <n v="51"/>
    <n v="103948"/>
    <n v="8253851850"/>
    <n v="1.1599999999999999"/>
    <n v="33"/>
    <n v="5.3"/>
    <n v="255.2"/>
    <n v="1.1599999999999999"/>
    <n v="33"/>
    <n v="0.53"/>
    <n v="2.5499999999999998"/>
    <n v="79403.661927117399"/>
    <n v="1.9240389425481972E-4"/>
    <n v="2"/>
    <n v="6"/>
    <x v="346"/>
  </r>
  <r>
    <s v="Brasil"/>
    <x v="79"/>
    <x v="12"/>
    <x v="480"/>
    <n v="7914"/>
    <n v="125438"/>
    <n v="12281703700"/>
    <n v="0"/>
    <n v="32"/>
    <n v="3.5"/>
    <n v="0"/>
    <n v="0"/>
    <n v="32"/>
    <n v="0.35"/>
    <n v="1.4106951871657754"/>
    <n v="97910.55102919371"/>
    <n v="4.47232895932652E-2"/>
    <n v="1"/>
    <n v="4.5"/>
    <x v="499"/>
  </r>
  <r>
    <s v="Brasil"/>
    <x v="80"/>
    <x v="12"/>
    <x v="481"/>
    <n v="1927"/>
    <n v="32969518"/>
    <n v="149341599260"/>
    <n v="0.27"/>
    <n v="18"/>
    <n v="3.8"/>
    <n v="5940000000000001"/>
    <n v="0.27"/>
    <n v="18"/>
    <n v="0.38"/>
    <n v="5.0313315926892948"/>
    <n v="4529.6870660954155"/>
    <n v="1.1616791000705561E-5"/>
    <n v="4"/>
    <n v="9"/>
    <x v="91"/>
  </r>
  <r>
    <s v="Brasil"/>
    <x v="81"/>
    <x v="12"/>
    <x v="482"/>
    <n v="670"/>
    <n v="4576298"/>
    <n v="769830949280"/>
    <n v="4.33"/>
    <n v="31"/>
    <n v="8.6999999999999993"/>
    <n v="952.6"/>
    <n v="4.33"/>
    <n v="31"/>
    <n v="0.87"/>
    <n v="3.4536082474226806"/>
    <n v="168221.33289396801"/>
    <n v="4.2392344204857288E-5"/>
    <n v="4"/>
    <n v="9"/>
    <x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66963-6B43-4490-B126-43E6898F957F}" name="Tabela dinâ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C6:E21" firstHeaderRow="0" firstDataRow="1" firstDataCol="1" rowPageCount="1" colPageCount="1"/>
  <pivotFields count="21">
    <pivotField showAll="0" defaultSubtotal="0"/>
    <pivotField axis="axisPage" showAll="0" defaultSubtotal="0">
      <items count="82">
        <item x="75"/>
        <item x="62"/>
        <item x="0"/>
        <item x="53"/>
        <item x="28"/>
        <item x="1"/>
        <item x="48"/>
        <item x="34"/>
        <item x="67"/>
        <item x="63"/>
        <item x="2"/>
        <item x="3"/>
        <item x="76"/>
        <item x="49"/>
        <item x="50"/>
        <item x="4"/>
        <item x="51"/>
        <item x="29"/>
        <item x="5"/>
        <item x="54"/>
        <item x="6"/>
        <item x="47"/>
        <item x="68"/>
        <item x="39"/>
        <item x="7"/>
        <item x="69"/>
        <item x="40"/>
        <item x="8"/>
        <item x="30"/>
        <item x="64"/>
        <item x="9"/>
        <item x="10"/>
        <item x="11"/>
        <item x="55"/>
        <item x="41"/>
        <item x="12"/>
        <item x="13"/>
        <item x="79"/>
        <item x="56"/>
        <item x="31"/>
        <item x="35"/>
        <item x="14"/>
        <item x="15"/>
        <item x="36"/>
        <item x="70"/>
        <item x="71"/>
        <item x="37"/>
        <item x="32"/>
        <item x="16"/>
        <item x="72"/>
        <item x="52"/>
        <item x="57"/>
        <item x="17"/>
        <item x="58"/>
        <item x="59"/>
        <item x="77"/>
        <item x="42"/>
        <item x="80"/>
        <item x="65"/>
        <item x="18"/>
        <item x="43"/>
        <item x="44"/>
        <item x="81"/>
        <item x="19"/>
        <item x="20"/>
        <item x="60"/>
        <item x="21"/>
        <item x="22"/>
        <item x="45"/>
        <item x="23"/>
        <item x="24"/>
        <item x="78"/>
        <item x="66"/>
        <item x="25"/>
        <item x="26"/>
        <item x="27"/>
        <item x="61"/>
        <item x="73"/>
        <item x="38"/>
        <item x="74"/>
        <item x="46"/>
        <item x="33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2"/>
      </items>
    </pivotField>
    <pivotField dataField="1" showAll="0" defaultSubtotal="0">
      <items count="483">
        <item x="424"/>
        <item x="112"/>
        <item x="471"/>
        <item x="240"/>
        <item x="238"/>
        <item x="287"/>
        <item x="472"/>
        <item x="414"/>
        <item x="383"/>
        <item x="320"/>
        <item x="477"/>
        <item x="169"/>
        <item x="450"/>
        <item x="374"/>
        <item x="468"/>
        <item x="160"/>
        <item x="473"/>
        <item x="288"/>
        <item x="207"/>
        <item x="321"/>
        <item x="119"/>
        <item x="358"/>
        <item x="478"/>
        <item x="474"/>
        <item x="198"/>
        <item x="426"/>
        <item x="208"/>
        <item x="200"/>
        <item x="476"/>
        <item x="451"/>
        <item x="45"/>
        <item x="98"/>
        <item x="404"/>
        <item x="410"/>
        <item x="239"/>
        <item x="341"/>
        <item x="111"/>
        <item x="336"/>
        <item x="405"/>
        <item x="244"/>
        <item x="475"/>
        <item x="421"/>
        <item x="459"/>
        <item x="342"/>
        <item x="467"/>
        <item x="346"/>
        <item x="463"/>
        <item x="168"/>
        <item x="482"/>
        <item x="464"/>
        <item x="427"/>
        <item x="465"/>
        <item x="440"/>
        <item x="109"/>
        <item x="431"/>
        <item x="284"/>
        <item x="11"/>
        <item x="367"/>
        <item x="439"/>
        <item x="481"/>
        <item x="425"/>
        <item x="305"/>
        <item x="430"/>
        <item x="351"/>
        <item x="462"/>
        <item x="138"/>
        <item x="307"/>
        <item x="333"/>
        <item x="10"/>
        <item x="316"/>
        <item x="41"/>
        <item x="402"/>
        <item x="452"/>
        <item x="399"/>
        <item x="99"/>
        <item x="460"/>
        <item x="355"/>
        <item x="92"/>
        <item x="441"/>
        <item x="108"/>
        <item x="332"/>
        <item x="335"/>
        <item x="331"/>
        <item x="428"/>
        <item x="300"/>
        <item x="390"/>
        <item x="403"/>
        <item x="445"/>
        <item x="110"/>
        <item x="381"/>
        <item x="432"/>
        <item x="420"/>
        <item x="409"/>
        <item x="337"/>
        <item x="26"/>
        <item x="437"/>
        <item x="237"/>
        <item x="436"/>
        <item x="339"/>
        <item x="91"/>
        <item x="350"/>
        <item x="347"/>
        <item x="329"/>
        <item x="73"/>
        <item x="429"/>
        <item x="398"/>
        <item x="42"/>
        <item x="416"/>
        <item x="140"/>
        <item x="443"/>
        <item x="89"/>
        <item x="359"/>
        <item x="444"/>
        <item x="401"/>
        <item x="352"/>
        <item x="396"/>
        <item x="25"/>
        <item x="14"/>
        <item x="315"/>
        <item x="408"/>
        <item x="388"/>
        <item x="348"/>
        <item x="197"/>
        <item x="93"/>
        <item x="338"/>
        <item x="361"/>
        <item x="24"/>
        <item x="69"/>
        <item x="70"/>
        <item x="90"/>
        <item x="349"/>
        <item x="311"/>
        <item x="86"/>
        <item x="360"/>
        <item x="107"/>
        <item x="325"/>
        <item x="389"/>
        <item x="461"/>
        <item x="22"/>
        <item x="345"/>
        <item x="283"/>
        <item x="27"/>
        <item x="407"/>
        <item x="327"/>
        <item x="274"/>
        <item x="317"/>
        <item x="380"/>
        <item x="362"/>
        <item x="88"/>
        <item x="5"/>
        <item x="301"/>
        <item x="67"/>
        <item x="146"/>
        <item x="323"/>
        <item x="279"/>
        <item x="196"/>
        <item x="68"/>
        <item x="400"/>
        <item x="330"/>
        <item x="422"/>
        <item x="195"/>
        <item x="306"/>
        <item x="326"/>
        <item x="15"/>
        <item x="303"/>
        <item x="434"/>
        <item x="391"/>
        <item x="392"/>
        <item x="7"/>
        <item x="252"/>
        <item x="21"/>
        <item x="100"/>
        <item x="291"/>
        <item x="23"/>
        <item x="354"/>
        <item x="322"/>
        <item x="114"/>
        <item x="298"/>
        <item x="192"/>
        <item x="395"/>
        <item x="353"/>
        <item x="386"/>
        <item x="87"/>
        <item x="189"/>
        <item x="433"/>
        <item x="39"/>
        <item x="479"/>
        <item x="394"/>
        <item x="162"/>
        <item x="280"/>
        <item x="393"/>
        <item x="194"/>
        <item x="382"/>
        <item x="193"/>
        <item x="438"/>
        <item x="37"/>
        <item x="397"/>
        <item x="299"/>
        <item x="4"/>
        <item x="368"/>
        <item x="113"/>
        <item x="293"/>
        <item x="455"/>
        <item x="40"/>
        <item x="343"/>
        <item x="281"/>
        <item x="309"/>
        <item x="105"/>
        <item x="95"/>
        <item x="139"/>
        <item x="454"/>
        <item x="453"/>
        <item x="28"/>
        <item x="118"/>
        <item x="142"/>
        <item x="16"/>
        <item x="334"/>
        <item x="308"/>
        <item x="304"/>
        <item x="466"/>
        <item x="302"/>
        <item x="356"/>
        <item x="43"/>
        <item x="292"/>
        <item x="97"/>
        <item x="12"/>
        <item x="411"/>
        <item x="135"/>
        <item x="310"/>
        <item x="296"/>
        <item x="148"/>
        <item x="446"/>
        <item x="35"/>
        <item x="161"/>
        <item x="344"/>
        <item x="243"/>
        <item x="103"/>
        <item x="373"/>
        <item x="96"/>
        <item x="385"/>
        <item x="190"/>
        <item x="447"/>
        <item x="202"/>
        <item x="456"/>
        <item x="115"/>
        <item x="66"/>
        <item x="357"/>
        <item x="136"/>
        <item x="94"/>
        <item x="480"/>
        <item x="153"/>
        <item x="55"/>
        <item x="147"/>
        <item x="65"/>
        <item x="117"/>
        <item x="364"/>
        <item x="19"/>
        <item x="251"/>
        <item x="201"/>
        <item x="297"/>
        <item x="406"/>
        <item x="442"/>
        <item x="144"/>
        <item x="415"/>
        <item x="229"/>
        <item x="101"/>
        <item x="152"/>
        <item x="106"/>
        <item x="387"/>
        <item x="36"/>
        <item x="187"/>
        <item x="8"/>
        <item x="20"/>
        <item x="38"/>
        <item x="448"/>
        <item x="199"/>
        <item x="379"/>
        <item x="156"/>
        <item x="363"/>
        <item x="186"/>
        <item x="209"/>
        <item x="250"/>
        <item x="286"/>
        <item x="470"/>
        <item x="419"/>
        <item x="191"/>
        <item x="318"/>
        <item x="71"/>
        <item x="340"/>
        <item x="155"/>
        <item x="449"/>
        <item x="469"/>
        <item x="17"/>
        <item x="52"/>
        <item x="188"/>
        <item x="435"/>
        <item x="458"/>
        <item x="457"/>
        <item x="54"/>
        <item x="9"/>
        <item x="384"/>
        <item x="282"/>
        <item x="50"/>
        <item x="210"/>
        <item x="319"/>
        <item x="149"/>
        <item x="141"/>
        <item x="236"/>
        <item x="212"/>
        <item x="235"/>
        <item x="231"/>
        <item x="31"/>
        <item x="47"/>
        <item x="328"/>
        <item x="204"/>
        <item x="418"/>
        <item x="6"/>
        <item x="375"/>
        <item x="49"/>
        <item x="158"/>
        <item x="151"/>
        <item x="46"/>
        <item x="378"/>
        <item x="312"/>
        <item x="423"/>
        <item x="51"/>
        <item x="185"/>
        <item x="64"/>
        <item x="3"/>
        <item x="60"/>
        <item x="285"/>
        <item x="417"/>
        <item x="58"/>
        <item x="314"/>
        <item x="137"/>
        <item x="295"/>
        <item x="32"/>
        <item x="18"/>
        <item x="376"/>
        <item x="324"/>
        <item x="104"/>
        <item x="154"/>
        <item x="150"/>
        <item x="249"/>
        <item x="157"/>
        <item x="267"/>
        <item x="48"/>
        <item x="233"/>
        <item x="228"/>
        <item x="313"/>
        <item x="230"/>
        <item x="57"/>
        <item x="53"/>
        <item x="232"/>
        <item x="33"/>
        <item x="265"/>
        <item x="413"/>
        <item x="246"/>
        <item x="63"/>
        <item x="266"/>
        <item x="61"/>
        <item x="0"/>
        <item x="412"/>
        <item x="277"/>
        <item x="290"/>
        <item x="294"/>
        <item x="278"/>
        <item x="203"/>
        <item x="59"/>
        <item x="174"/>
        <item x="211"/>
        <item x="254"/>
        <item x="234"/>
        <item x="81"/>
        <item x="177"/>
        <item x="206"/>
        <item x="56"/>
        <item x="102"/>
        <item x="2"/>
        <item x="145"/>
        <item x="179"/>
        <item x="264"/>
        <item x="178"/>
        <item x="62"/>
        <item x="159"/>
        <item x="182"/>
        <item x="377"/>
        <item x="180"/>
        <item x="184"/>
        <item x="369"/>
        <item x="183"/>
        <item x="44"/>
        <item x="181"/>
        <item x="76"/>
        <item x="30"/>
        <item x="245"/>
        <item x="78"/>
        <item x="273"/>
        <item x="248"/>
        <item x="241"/>
        <item x="74"/>
        <item x="289"/>
        <item x="1"/>
        <item x="258"/>
        <item x="262"/>
        <item x="84"/>
        <item x="372"/>
        <item x="371"/>
        <item x="77"/>
        <item x="276"/>
        <item x="80"/>
        <item x="263"/>
        <item x="205"/>
        <item x="260"/>
        <item x="247"/>
        <item x="163"/>
        <item x="164"/>
        <item x="257"/>
        <item x="75"/>
        <item x="175"/>
        <item x="370"/>
        <item x="253"/>
        <item x="173"/>
        <item x="85"/>
        <item x="176"/>
        <item x="133"/>
        <item x="172"/>
        <item x="261"/>
        <item x="83"/>
        <item x="256"/>
        <item x="255"/>
        <item x="29"/>
        <item x="82"/>
        <item x="129"/>
        <item x="79"/>
        <item x="365"/>
        <item x="242"/>
        <item x="124"/>
        <item x="34"/>
        <item x="130"/>
        <item x="275"/>
        <item x="272"/>
        <item x="143"/>
        <item x="127"/>
        <item x="131"/>
        <item x="171"/>
        <item x="13"/>
        <item x="134"/>
        <item x="126"/>
        <item x="122"/>
        <item x="170"/>
        <item x="216"/>
        <item x="125"/>
        <item x="128"/>
        <item x="132"/>
        <item x="259"/>
        <item x="123"/>
        <item x="217"/>
        <item x="121"/>
        <item x="165"/>
        <item x="120"/>
        <item x="218"/>
        <item x="214"/>
        <item x="220"/>
        <item x="215"/>
        <item x="219"/>
        <item x="167"/>
        <item x="366"/>
        <item x="166"/>
        <item x="221"/>
        <item x="72"/>
        <item x="116"/>
        <item x="213"/>
        <item x="222"/>
        <item x="224"/>
        <item x="223"/>
        <item x="225"/>
        <item x="270"/>
        <item x="227"/>
        <item x="271"/>
        <item x="268"/>
        <item x="226"/>
        <item x="269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a de litros" fld="3" baseField="0" baseItem="0"/>
    <dataField name="Soma de us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76131-E415-46ED-AE2F-6974075C4577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65:B66" firstHeaderRow="0" firstDataRow="1" firstDataCol="0" rowPageCount="1" colPageCount="1"/>
  <pivotFields count="21">
    <pivotField showAll="0"/>
    <pivotField axis="axisPage" multipleItemSelectionAllowed="1" showAll="0" sortType="descending">
      <items count="83">
        <item x="75"/>
        <item x="62"/>
        <item x="0"/>
        <item x="53"/>
        <item x="28"/>
        <item x="1"/>
        <item x="48"/>
        <item x="34"/>
        <item x="67"/>
        <item x="63"/>
        <item x="2"/>
        <item x="3"/>
        <item x="76"/>
        <item x="49"/>
        <item x="50"/>
        <item x="4"/>
        <item x="51"/>
        <item x="29"/>
        <item h="1" x="5"/>
        <item x="54"/>
        <item x="6"/>
        <item x="47"/>
        <item x="68"/>
        <item x="39"/>
        <item x="7"/>
        <item x="69"/>
        <item x="40"/>
        <item x="8"/>
        <item x="30"/>
        <item x="64"/>
        <item h="1" x="9"/>
        <item h="1" x="10"/>
        <item x="11"/>
        <item x="55"/>
        <item x="41"/>
        <item x="12"/>
        <item x="13"/>
        <item x="79"/>
        <item x="56"/>
        <item x="31"/>
        <item x="35"/>
        <item h="1" x="14"/>
        <item x="15"/>
        <item x="36"/>
        <item x="70"/>
        <item x="71"/>
        <item x="37"/>
        <item x="32"/>
        <item h="1" x="16"/>
        <item x="72"/>
        <item x="52"/>
        <item x="57"/>
        <item x="17"/>
        <item x="58"/>
        <item x="59"/>
        <item x="77"/>
        <item x="42"/>
        <item x="80"/>
        <item x="65"/>
        <item x="18"/>
        <item x="43"/>
        <item x="44"/>
        <item x="81"/>
        <item x="19"/>
        <item h="1" x="20"/>
        <item x="60"/>
        <item x="21"/>
        <item h="1" x="22"/>
        <item x="45"/>
        <item h="1" x="23"/>
        <item h="1" x="24"/>
        <item x="78"/>
        <item x="66"/>
        <item x="25"/>
        <item x="26"/>
        <item x="27"/>
        <item x="61"/>
        <item x="73"/>
        <item h="1" x="38"/>
        <item x="74"/>
        <item x="46"/>
        <item x="3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a de Faturamento ajustado" fld="19" baseField="0" baseItem="0"/>
    <dataField name="Soma de litros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62366-5FFE-4B7A-A28A-01F73ABED9EA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49:C60" firstHeaderRow="0" firstDataRow="1" firstDataCol="1"/>
  <pivotFields count="21">
    <pivotField showAll="0"/>
    <pivotField axis="axisRow" showAll="0" measureFilter="1" sortType="descending">
      <items count="83">
        <item x="75"/>
        <item x="62"/>
        <item x="0"/>
        <item x="53"/>
        <item x="28"/>
        <item x="1"/>
        <item x="48"/>
        <item x="34"/>
        <item x="67"/>
        <item x="63"/>
        <item x="2"/>
        <item x="3"/>
        <item x="76"/>
        <item x="49"/>
        <item x="50"/>
        <item x="4"/>
        <item x="51"/>
        <item x="29"/>
        <item x="5"/>
        <item x="54"/>
        <item x="6"/>
        <item x="47"/>
        <item x="68"/>
        <item x="39"/>
        <item x="7"/>
        <item x="69"/>
        <item x="40"/>
        <item x="8"/>
        <item x="30"/>
        <item x="64"/>
        <item x="9"/>
        <item x="10"/>
        <item x="11"/>
        <item x="55"/>
        <item x="41"/>
        <item x="12"/>
        <item x="13"/>
        <item x="79"/>
        <item x="56"/>
        <item x="31"/>
        <item x="35"/>
        <item x="14"/>
        <item x="15"/>
        <item x="36"/>
        <item x="70"/>
        <item x="71"/>
        <item x="37"/>
        <item x="32"/>
        <item x="16"/>
        <item x="72"/>
        <item x="52"/>
        <item x="57"/>
        <item x="17"/>
        <item x="58"/>
        <item x="59"/>
        <item x="77"/>
        <item x="42"/>
        <item x="80"/>
        <item x="65"/>
        <item x="18"/>
        <item x="43"/>
        <item x="44"/>
        <item x="81"/>
        <item x="19"/>
        <item x="20"/>
        <item x="60"/>
        <item x="21"/>
        <item x="22"/>
        <item x="45"/>
        <item x="23"/>
        <item x="24"/>
        <item x="78"/>
        <item x="66"/>
        <item x="25"/>
        <item x="26"/>
        <item x="27"/>
        <item x="61"/>
        <item x="73"/>
        <item x="38"/>
        <item x="74"/>
        <item x="46"/>
        <item x="3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1"/>
  </rowFields>
  <rowItems count="11">
    <i>
      <x v="70"/>
    </i>
    <i>
      <x v="64"/>
    </i>
    <i>
      <x v="31"/>
    </i>
    <i>
      <x v="18"/>
    </i>
    <i>
      <x v="30"/>
    </i>
    <i>
      <x v="41"/>
    </i>
    <i>
      <x v="69"/>
    </i>
    <i>
      <x v="48"/>
    </i>
    <i>
      <x v="78"/>
    </i>
    <i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Faturamento ajustado" fld="19" baseField="0" baseItem="0"/>
    <dataField name="Soma de litros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E80-6FB4-46E5-88AA-89673F59C80D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4:C20" firstHeaderRow="0" firstDataRow="1" firstDataCol="1"/>
  <pivotFields count="21"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Faturamento ajustado" fld="19" baseField="0" baseItem="0"/>
    <dataField name="Soma de litr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4B62D-EB6A-4B13-999F-653750ABC259}" name="Tabela dinâ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1:B51" firstHeaderRow="1" firstDataRow="1" firstDataCol="1"/>
  <pivotFields count="21">
    <pivotField showAll="0"/>
    <pivotField axis="axisRow" showAll="0" measureFilter="1">
      <items count="83">
        <item x="75"/>
        <item x="62"/>
        <item x="0"/>
        <item x="53"/>
        <item x="28"/>
        <item x="1"/>
        <item x="48"/>
        <item x="34"/>
        <item x="67"/>
        <item x="63"/>
        <item x="2"/>
        <item x="3"/>
        <item x="76"/>
        <item x="49"/>
        <item x="50"/>
        <item x="4"/>
        <item x="51"/>
        <item x="29"/>
        <item x="5"/>
        <item x="54"/>
        <item x="6"/>
        <item x="47"/>
        <item x="68"/>
        <item x="39"/>
        <item x="7"/>
        <item x="69"/>
        <item x="40"/>
        <item x="8"/>
        <item x="30"/>
        <item x="64"/>
        <item x="9"/>
        <item x="10"/>
        <item x="11"/>
        <item x="55"/>
        <item x="41"/>
        <item x="12"/>
        <item x="13"/>
        <item x="79"/>
        <item x="56"/>
        <item x="31"/>
        <item x="35"/>
        <item x="14"/>
        <item x="15"/>
        <item x="36"/>
        <item x="70"/>
        <item x="71"/>
        <item x="37"/>
        <item x="32"/>
        <item x="16"/>
        <item x="72"/>
        <item x="52"/>
        <item x="57"/>
        <item x="17"/>
        <item x="58"/>
        <item x="59"/>
        <item x="77"/>
        <item x="42"/>
        <item x="80"/>
        <item x="65"/>
        <item x="18"/>
        <item x="43"/>
        <item x="44"/>
        <item x="81"/>
        <item x="19"/>
        <item x="20"/>
        <item x="60"/>
        <item x="21"/>
        <item x="22"/>
        <item x="45"/>
        <item x="23"/>
        <item x="24"/>
        <item x="78"/>
        <item x="66"/>
        <item x="25"/>
        <item x="26"/>
        <item x="27"/>
        <item x="61"/>
        <item x="73"/>
        <item x="38"/>
        <item x="74"/>
        <item x="46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0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2"/>
    </i>
    <i>
      <x v="14"/>
    </i>
    <i>
      <x v="15"/>
    </i>
    <i>
      <x v="17"/>
    </i>
    <i>
      <x v="18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5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9"/>
    </i>
    <i>
      <x v="50"/>
    </i>
    <i>
      <x v="52"/>
    </i>
    <i>
      <x v="54"/>
    </i>
    <i>
      <x v="56"/>
    </i>
    <i>
      <x v="58"/>
    </i>
    <i>
      <x v="61"/>
    </i>
    <i>
      <x v="62"/>
    </i>
    <i>
      <x v="63"/>
    </i>
    <i>
      <x v="64"/>
    </i>
    <i>
      <x v="65"/>
    </i>
    <i>
      <x v="66"/>
    </i>
    <i>
      <x v="68"/>
    </i>
    <i>
      <x v="71"/>
    </i>
    <i>
      <x v="78"/>
    </i>
    <i>
      <x v="79"/>
    </i>
    <i>
      <x v="80"/>
    </i>
    <i>
      <x v="81"/>
    </i>
  </rowItems>
  <colItems count="1">
    <i/>
  </colItems>
  <dataFields count="1">
    <dataField name="Média de salario_minimo_usd_mes" fld="10" subtotal="average" baseField="1" baseItem="2" numFmtId="164"/>
  </dataFields>
  <pivotTableStyleInfo name="PivotStyleLight16" showRowHeaders="1" showColHeaders="1" showRowStripes="0" showColStripes="0" showLastColumn="1"/>
  <filters count="1">
    <filter fld="1" type="valueBetween" evalOrder="-1" id="3" iMeasureFld="0">
      <autoFilter ref="A1">
        <filterColumn colId="0">
          <customFilters and="1">
            <customFilter operator="greaterThanOrEqual" val="1"/>
            <customFilter operator="lessThanOrEqual" val="1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561CD-D983-4B91-826C-41931E74F6D0}" name="Tabela dinâmica2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A19:B20" firstHeaderRow="0" firstDataRow="1" firstDataCol="0" rowPageCount="1" colPageCount="1"/>
  <pivotFields count="21">
    <pivotField showAll="0"/>
    <pivotField axis="axisPage" multipleItemSelectionAllowed="1" showAll="0" sortType="descending">
      <items count="83">
        <item x="75"/>
        <item x="62"/>
        <item x="0"/>
        <item x="53"/>
        <item x="28"/>
        <item x="1"/>
        <item x="48"/>
        <item x="34"/>
        <item x="67"/>
        <item x="63"/>
        <item x="2"/>
        <item x="3"/>
        <item x="76"/>
        <item x="49"/>
        <item x="50"/>
        <item x="4"/>
        <item x="51"/>
        <item x="29"/>
        <item h="1" x="5"/>
        <item x="54"/>
        <item x="6"/>
        <item x="47"/>
        <item x="68"/>
        <item x="39"/>
        <item x="7"/>
        <item x="69"/>
        <item x="40"/>
        <item x="8"/>
        <item x="30"/>
        <item x="64"/>
        <item h="1" x="9"/>
        <item h="1" x="10"/>
        <item x="11"/>
        <item x="55"/>
        <item x="41"/>
        <item x="12"/>
        <item x="13"/>
        <item x="79"/>
        <item x="56"/>
        <item x="31"/>
        <item x="35"/>
        <item h="1" x="14"/>
        <item x="15"/>
        <item x="36"/>
        <item x="70"/>
        <item x="71"/>
        <item x="37"/>
        <item x="32"/>
        <item h="1" x="16"/>
        <item x="72"/>
        <item x="52"/>
        <item x="57"/>
        <item x="17"/>
        <item x="58"/>
        <item x="59"/>
        <item x="77"/>
        <item x="42"/>
        <item x="80"/>
        <item x="65"/>
        <item x="18"/>
        <item x="43"/>
        <item x="44"/>
        <item x="81"/>
        <item x="19"/>
        <item h="1" x="20"/>
        <item x="60"/>
        <item x="21"/>
        <item h="1" x="22"/>
        <item x="45"/>
        <item h="1" x="23"/>
        <item h="1" x="24"/>
        <item x="78"/>
        <item x="66"/>
        <item x="25"/>
        <item x="26"/>
        <item x="27"/>
        <item x="61"/>
        <item x="73"/>
        <item h="1" x="38"/>
        <item x="74"/>
        <item x="46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a de litros" fld="3" baseField="0" baseItem="0"/>
    <dataField name="Soma de us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DADFE-C9C2-49F8-B3E4-724EBB92BFA6}" name="Tabela dinâ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2">
  <location ref="A3:C13" firstHeaderRow="0" firstDataRow="1" firstDataCol="1"/>
  <pivotFields count="21">
    <pivotField showAll="0"/>
    <pivotField axis="axisRow" showAll="0" measureFilter="1" sortType="descending">
      <items count="83">
        <item x="75"/>
        <item x="62"/>
        <item x="0"/>
        <item x="53"/>
        <item x="28"/>
        <item x="1"/>
        <item x="48"/>
        <item x="34"/>
        <item x="67"/>
        <item x="63"/>
        <item x="2"/>
        <item x="3"/>
        <item x="76"/>
        <item x="49"/>
        <item x="50"/>
        <item x="4"/>
        <item x="51"/>
        <item x="29"/>
        <item x="5"/>
        <item x="54"/>
        <item x="6"/>
        <item x="47"/>
        <item x="68"/>
        <item x="39"/>
        <item x="7"/>
        <item x="69"/>
        <item x="40"/>
        <item x="8"/>
        <item x="30"/>
        <item x="64"/>
        <item x="9"/>
        <item x="10"/>
        <item x="11"/>
        <item x="55"/>
        <item x="41"/>
        <item x="12"/>
        <item x="13"/>
        <item x="79"/>
        <item x="56"/>
        <item x="31"/>
        <item x="35"/>
        <item x="14"/>
        <item x="15"/>
        <item x="36"/>
        <item x="70"/>
        <item x="71"/>
        <item x="37"/>
        <item x="32"/>
        <item x="16"/>
        <item x="72"/>
        <item x="52"/>
        <item x="57"/>
        <item x="17"/>
        <item x="58"/>
        <item x="59"/>
        <item x="77"/>
        <item x="42"/>
        <item x="80"/>
        <item x="65"/>
        <item x="18"/>
        <item x="43"/>
        <item x="44"/>
        <item x="81"/>
        <item x="19"/>
        <item x="20"/>
        <item x="60"/>
        <item x="21"/>
        <item x="22"/>
        <item x="45"/>
        <item x="23"/>
        <item x="24"/>
        <item x="78"/>
        <item x="66"/>
        <item x="25"/>
        <item x="26"/>
        <item x="27"/>
        <item x="61"/>
        <item x="73"/>
        <item x="38"/>
        <item x="74"/>
        <item x="46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10">
    <i>
      <x v="70"/>
    </i>
    <i>
      <x v="64"/>
    </i>
    <i>
      <x v="31"/>
    </i>
    <i>
      <x v="18"/>
    </i>
    <i>
      <x v="30"/>
    </i>
    <i>
      <x v="41"/>
    </i>
    <i>
      <x v="69"/>
    </i>
    <i>
      <x v="48"/>
    </i>
    <i>
      <x v="78"/>
    </i>
    <i>
      <x v="67"/>
    </i>
  </rowItems>
  <colFields count="1">
    <field x="-2"/>
  </colFields>
  <colItems count="2">
    <i>
      <x/>
    </i>
    <i i="1">
      <x v="1"/>
    </i>
  </colItems>
  <dataFields count="2">
    <dataField name="Soma de litros" fld="3" baseField="0" baseItem="0"/>
    <dataField name="Soma de usd" fld="4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91266-8F3D-4B90-B4B7-379593D57087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A3:D19" firstHeaderRow="0" firstDataRow="1" firstDataCol="1" rowPageCount="1" colPageCount="1"/>
  <pivotFields count="21">
    <pivotField showAll="0"/>
    <pivotField axis="axisPage" multipleItemSelectionAllowed="1" showAll="0">
      <items count="83">
        <item x="75"/>
        <item x="62"/>
        <item x="0"/>
        <item x="53"/>
        <item x="28"/>
        <item x="1"/>
        <item x="48"/>
        <item x="34"/>
        <item x="67"/>
        <item x="63"/>
        <item x="2"/>
        <item x="3"/>
        <item x="76"/>
        <item x="49"/>
        <item x="50"/>
        <item x="4"/>
        <item x="51"/>
        <item x="29"/>
        <item x="5"/>
        <item x="54"/>
        <item x="6"/>
        <item x="47"/>
        <item x="68"/>
        <item x="39"/>
        <item x="7"/>
        <item x="69"/>
        <item x="40"/>
        <item x="8"/>
        <item x="30"/>
        <item x="64"/>
        <item x="9"/>
        <item x="10"/>
        <item x="11"/>
        <item x="55"/>
        <item x="41"/>
        <item x="12"/>
        <item x="13"/>
        <item x="79"/>
        <item x="56"/>
        <item x="31"/>
        <item x="35"/>
        <item x="14"/>
        <item x="15"/>
        <item x="36"/>
        <item x="70"/>
        <item x="71"/>
        <item x="37"/>
        <item x="32"/>
        <item x="16"/>
        <item x="72"/>
        <item x="52"/>
        <item x="57"/>
        <item x="17"/>
        <item x="58"/>
        <item x="59"/>
        <item x="77"/>
        <item x="42"/>
        <item x="80"/>
        <item x="65"/>
        <item x="18"/>
        <item x="43"/>
        <item x="44"/>
        <item x="81"/>
        <item x="19"/>
        <item x="20"/>
        <item x="60"/>
        <item x="21"/>
        <item x="22"/>
        <item x="45"/>
        <item x="23"/>
        <item x="24"/>
        <item x="78"/>
        <item x="66"/>
        <item x="25"/>
        <item x="26"/>
        <item x="27"/>
        <item x="61"/>
        <item x="73"/>
        <item x="38"/>
        <item x="74"/>
        <item x="46"/>
        <item x="33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oma de litros" fld="3" baseField="0" baseItem="0"/>
    <dataField name="Soma de usd" fld="4" baseField="0" baseItem="0"/>
    <dataField name="Soma de preco_litro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A37CB-C66F-4F68-868D-3FEF86C952A0}" name="Tabela dinâmica1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:B14" firstHeaderRow="1" firstDataRow="1" firstDataCol="1"/>
  <pivotFields count="21">
    <pivotField showAll="0"/>
    <pivotField axis="axisRow" showAll="0" measureFilter="1" sortType="descending">
      <items count="83">
        <item x="75"/>
        <item x="62"/>
        <item x="0"/>
        <item x="53"/>
        <item x="28"/>
        <item x="1"/>
        <item x="48"/>
        <item x="34"/>
        <item x="67"/>
        <item x="63"/>
        <item x="2"/>
        <item x="3"/>
        <item x="76"/>
        <item x="49"/>
        <item x="50"/>
        <item x="4"/>
        <item x="51"/>
        <item x="29"/>
        <item x="5"/>
        <item x="54"/>
        <item x="6"/>
        <item x="47"/>
        <item x="68"/>
        <item x="39"/>
        <item x="7"/>
        <item x="69"/>
        <item x="40"/>
        <item x="8"/>
        <item x="30"/>
        <item x="64"/>
        <item x="9"/>
        <item x="10"/>
        <item x="11"/>
        <item x="55"/>
        <item x="41"/>
        <item x="12"/>
        <item x="13"/>
        <item x="79"/>
        <item x="56"/>
        <item x="31"/>
        <item x="35"/>
        <item x="14"/>
        <item x="15"/>
        <item x="36"/>
        <item x="70"/>
        <item x="71"/>
        <item x="37"/>
        <item x="32"/>
        <item x="16"/>
        <item x="72"/>
        <item x="52"/>
        <item x="57"/>
        <item x="17"/>
        <item x="58"/>
        <item x="59"/>
        <item x="77"/>
        <item x="42"/>
        <item x="80"/>
        <item x="65"/>
        <item x="18"/>
        <item x="43"/>
        <item x="44"/>
        <item x="81"/>
        <item x="19"/>
        <item x="20"/>
        <item x="60"/>
        <item x="21"/>
        <item x="22"/>
        <item x="45"/>
        <item x="23"/>
        <item x="24"/>
        <item x="78"/>
        <item x="66"/>
        <item x="25"/>
        <item x="26"/>
        <item x="27"/>
        <item x="61"/>
        <item x="73"/>
        <item x="38"/>
        <item x="74"/>
        <item x="46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11">
    <i>
      <x v="64"/>
    </i>
    <i>
      <x v="37"/>
    </i>
    <i>
      <x v="70"/>
    </i>
    <i>
      <x v="78"/>
    </i>
    <i>
      <x v="41"/>
    </i>
    <i>
      <x v="52"/>
    </i>
    <i>
      <x v="30"/>
    </i>
    <i>
      <x v="54"/>
    </i>
    <i>
      <x v="3"/>
    </i>
    <i>
      <x v="7"/>
    </i>
    <i t="grand">
      <x/>
    </i>
  </rowItems>
  <colItems count="1">
    <i/>
  </colItems>
  <dataFields count="1">
    <dataField name="Média de litros_habitante" fld="16" subtotal="average" baseField="1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120BC2-AC3E-49F5-BA61-F45F88EC4A03}" name="Tabela4" displayName="Tabela4" ref="A1:T544" totalsRowShown="0">
  <autoFilter ref="A1:T544" xr:uid="{09120BC2-AC3E-49F5-BA61-F45F88EC4A03}"/>
  <tableColumns count="20">
    <tableColumn id="1" xr3:uid="{8225DE71-CC17-48F1-9FD7-056EFA4000EE}" name="origem"/>
    <tableColumn id="2" xr3:uid="{6065E06A-774F-4C7F-A693-9BFE13DB4BE7}" name="destino"/>
    <tableColumn id="3" xr3:uid="{3766F0D9-3B3A-48A1-A017-F15C0B8595FC}" name="ano"/>
    <tableColumn id="4" xr3:uid="{B0697F2B-F76B-4D2F-A6BD-C0F4A50AE24A}" name="litros"/>
    <tableColumn id="5" xr3:uid="{FAE37500-C598-4822-9E9A-F46C8E6F2F83}" name="usd"/>
    <tableColumn id="6" xr3:uid="{624A0644-0548-4556-84F8-A6816828A9F7}" name="populacao"/>
    <tableColumn id="7" xr3:uid="{6AB17903-F727-49BC-B46D-067E37926072}" name="pib_usd"/>
    <tableColumn id="8" xr3:uid="{B186DA3F-5C71-4241-8D33-9C105980F8E6}" name="salario_minimo_usd_hr"/>
    <tableColumn id="9" xr3:uid="{FF33857E-D635-4EFC-882F-73DE0648363A}" name="idade_media"/>
    <tableColumn id="10" xr3:uid="{EEEF39CD-3062-4CB8-9A47-9F0E639A2C18}" name="pop_urbana"/>
    <tableColumn id="11" xr3:uid="{157A2616-1E11-4B33-8CD0-C70D58679C92}" name="salario_minimo_usd_mes"/>
    <tableColumn id="12" xr3:uid="{050DD68C-16CD-42DB-B412-DEA7E62DF148}" name="salario_minimo_usd_hr2"/>
    <tableColumn id="13" xr3:uid="{B38BD718-C20F-4F69-ABDC-D885AA5D13A2}" name="idade_media3"/>
    <tableColumn id="14" xr3:uid="{B4CEE055-724B-4571-8719-1976B61C0C76}" name="pop_urbana4"/>
    <tableColumn id="15" xr3:uid="{41B090A8-DF73-4F79-A266-3C786053AD97}" name="preco_litro_usd"/>
    <tableColumn id="16" xr3:uid="{683D4E0D-026F-45B8-9969-4D61DCFD45BA}" name="pib_capita_usd"/>
    <tableColumn id="17" xr3:uid="{52444DA5-A29A-4BE2-8172-96A0363B27BB}" name="litros_habitante"/>
    <tableColumn id="18" xr3:uid="{19FB1ACC-B970-4286-8B03-1816A1B089BA}" name="Quartil salario_mes" dataDxfId="2">
      <calculatedColumnFormula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calculatedColumnFormula>
    </tableColumn>
    <tableColumn id="19" xr3:uid="{DF9BD039-566C-4909-8F0F-06DB564D411F}" name="Preço ajustado salario" dataDxfId="1">
      <calculatedColumnFormula>IF(Tabela4[[#This Row],[Quartil salario_mes]]=4,9,IF(Tabela4[[#This Row],[Quartil salario_mes]]=3,7.5,IF(Tabela4[[#This Row],[Quartil salario_mes]]=2,6,IF(Tabela4[[#This Row],[Quartil salario_mes]]=1,4.5,0))))</calculatedColumnFormula>
    </tableColumn>
    <tableColumn id="20" xr3:uid="{C1D6DF9E-1561-4284-95D3-7712EC6FAF1E}" name="Faturamento ajustado" dataDxfId="0">
      <calculatedColumnFormula>Tabela4[[#This Row],[Preço ajustado salario]]*Tabela4[[#This Row],[litros]]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EE71-7AFE-4613-A456-794FA52E9856}">
  <dimension ref="A1"/>
  <sheetViews>
    <sheetView showGridLines="0" topLeftCell="A178" zoomScale="85" zoomScaleNormal="85" workbookViewId="0">
      <selection activeCell="C66" sqref="C6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C8BA-6753-4424-9103-E8CAB7BE4A43}">
  <dimension ref="C4:K26"/>
  <sheetViews>
    <sheetView workbookViewId="0">
      <selection activeCell="K7" sqref="K7"/>
    </sheetView>
  </sheetViews>
  <sheetFormatPr defaultRowHeight="15" x14ac:dyDescent="0.25"/>
  <cols>
    <col min="3" max="3" width="18" bestFit="1" customWidth="1"/>
    <col min="4" max="4" width="13.7109375" bestFit="1" customWidth="1"/>
    <col min="5" max="6" width="12.140625" bestFit="1" customWidth="1"/>
    <col min="7" max="7" width="13.7109375" bestFit="1" customWidth="1"/>
    <col min="8" max="8" width="19.5703125" bestFit="1" customWidth="1"/>
    <col min="9" max="10" width="10" bestFit="1" customWidth="1"/>
    <col min="11" max="11" width="7.5703125" bestFit="1" customWidth="1"/>
    <col min="12" max="15" width="7" bestFit="1" customWidth="1"/>
    <col min="16" max="22" width="8" bestFit="1" customWidth="1"/>
    <col min="23" max="23" width="7" bestFit="1" customWidth="1"/>
    <col min="24" max="24" width="6" bestFit="1" customWidth="1"/>
  </cols>
  <sheetData>
    <row r="4" spans="3:11" x14ac:dyDescent="0.25">
      <c r="C4" s="2" t="s">
        <v>1</v>
      </c>
      <c r="D4" t="s">
        <v>103</v>
      </c>
    </row>
    <row r="6" spans="3:11" x14ac:dyDescent="0.25">
      <c r="C6" s="2" t="s">
        <v>99</v>
      </c>
      <c r="D6" t="s">
        <v>101</v>
      </c>
      <c r="E6" t="s">
        <v>102</v>
      </c>
      <c r="H6" t="s">
        <v>2</v>
      </c>
      <c r="I6" t="s">
        <v>115</v>
      </c>
      <c r="J6" t="s">
        <v>129</v>
      </c>
    </row>
    <row r="7" spans="3:11" x14ac:dyDescent="0.25">
      <c r="C7" s="3">
        <v>2008</v>
      </c>
      <c r="D7" s="1">
        <v>9669696</v>
      </c>
      <c r="E7" s="1">
        <v>5714650</v>
      </c>
      <c r="H7">
        <f>IF(C7=0,"",C7)</f>
        <v>2008</v>
      </c>
      <c r="I7">
        <f>IF(D7=0,"",D7/1000000)</f>
        <v>9.6696960000000001</v>
      </c>
      <c r="J7">
        <f>IF(E7=0,"",E7/1000000)</f>
        <v>5.7146499999999998</v>
      </c>
      <c r="K7" s="9">
        <f>IFERROR(J7/I7,"")</f>
        <v>0.59098548703082288</v>
      </c>
    </row>
    <row r="8" spans="3:11" x14ac:dyDescent="0.25">
      <c r="C8" s="3">
        <v>2009</v>
      </c>
      <c r="D8" s="1">
        <v>25048044</v>
      </c>
      <c r="E8" s="1">
        <v>8324446</v>
      </c>
      <c r="H8">
        <f t="shared" ref="H8:H21" si="0">IF(C8=0,"",C8)</f>
        <v>2009</v>
      </c>
      <c r="I8">
        <f t="shared" ref="I8:I26" si="1">IF(D8=0,"",D8/1000000)</f>
        <v>25.048044000000001</v>
      </c>
      <c r="J8">
        <f t="shared" ref="J8:J26" si="2">IF(E8=0,"",E8/1000000)</f>
        <v>8.324446</v>
      </c>
      <c r="K8" s="9">
        <f t="shared" ref="K8:K21" si="3">IFERROR(J8/I8,"")</f>
        <v>0.33233916388840579</v>
      </c>
    </row>
    <row r="9" spans="3:11" x14ac:dyDescent="0.25">
      <c r="C9" s="3">
        <v>2010</v>
      </c>
      <c r="D9" s="1">
        <v>1141154</v>
      </c>
      <c r="E9" s="1">
        <v>2082775</v>
      </c>
      <c r="H9">
        <f t="shared" si="0"/>
        <v>2010</v>
      </c>
      <c r="I9">
        <f t="shared" si="1"/>
        <v>1.141154</v>
      </c>
      <c r="J9">
        <f t="shared" si="2"/>
        <v>2.0827749999999998</v>
      </c>
      <c r="K9" s="9">
        <f t="shared" si="3"/>
        <v>1.8251480518843204</v>
      </c>
    </row>
    <row r="10" spans="3:11" x14ac:dyDescent="0.25">
      <c r="C10" s="3">
        <v>2011</v>
      </c>
      <c r="D10" s="1">
        <v>1028390</v>
      </c>
      <c r="E10" s="1">
        <v>2999072</v>
      </c>
      <c r="H10">
        <f t="shared" si="0"/>
        <v>2011</v>
      </c>
      <c r="I10">
        <f t="shared" si="1"/>
        <v>1.0283899999999999</v>
      </c>
      <c r="J10">
        <f t="shared" si="2"/>
        <v>2.999072</v>
      </c>
      <c r="K10" s="9">
        <f t="shared" si="3"/>
        <v>2.9162788436293625</v>
      </c>
    </row>
    <row r="11" spans="3:11" x14ac:dyDescent="0.25">
      <c r="C11" s="3">
        <v>2012</v>
      </c>
      <c r="D11" s="1">
        <v>5611467</v>
      </c>
      <c r="E11" s="1">
        <v>4867237</v>
      </c>
      <c r="H11">
        <f t="shared" si="0"/>
        <v>2012</v>
      </c>
      <c r="I11">
        <f t="shared" si="1"/>
        <v>5.6114670000000002</v>
      </c>
      <c r="J11">
        <f t="shared" si="2"/>
        <v>4.8672370000000003</v>
      </c>
      <c r="K11" s="9">
        <f t="shared" si="3"/>
        <v>0.86737336243802199</v>
      </c>
    </row>
    <row r="12" spans="3:11" x14ac:dyDescent="0.25">
      <c r="C12" s="3">
        <v>2013</v>
      </c>
      <c r="D12" s="1">
        <v>8997469</v>
      </c>
      <c r="E12" s="1">
        <v>22113503</v>
      </c>
      <c r="H12">
        <f t="shared" si="0"/>
        <v>2013</v>
      </c>
      <c r="I12">
        <f t="shared" si="1"/>
        <v>8.9974690000000006</v>
      </c>
      <c r="J12">
        <f t="shared" si="2"/>
        <v>22.113503000000001</v>
      </c>
      <c r="K12" s="9">
        <f t="shared" si="3"/>
        <v>2.4577470619793189</v>
      </c>
    </row>
    <row r="13" spans="3:11" x14ac:dyDescent="0.25">
      <c r="C13" s="3">
        <v>2014</v>
      </c>
      <c r="D13" s="1">
        <v>1898692</v>
      </c>
      <c r="E13" s="1">
        <v>5746041</v>
      </c>
      <c r="H13">
        <f t="shared" si="0"/>
        <v>2014</v>
      </c>
      <c r="I13">
        <f t="shared" si="1"/>
        <v>1.898692</v>
      </c>
      <c r="J13">
        <f t="shared" si="2"/>
        <v>5.746041</v>
      </c>
      <c r="K13" s="9">
        <f t="shared" si="3"/>
        <v>3.0263154845546301</v>
      </c>
    </row>
    <row r="14" spans="3:11" x14ac:dyDescent="0.25">
      <c r="C14" s="3">
        <v>2015</v>
      </c>
      <c r="D14" s="1">
        <v>1124661</v>
      </c>
      <c r="E14" s="1">
        <v>2476550</v>
      </c>
      <c r="H14">
        <f t="shared" si="0"/>
        <v>2015</v>
      </c>
      <c r="I14">
        <f t="shared" si="1"/>
        <v>1.1246609999999999</v>
      </c>
      <c r="J14">
        <f t="shared" si="2"/>
        <v>2.47655</v>
      </c>
      <c r="K14" s="9">
        <f t="shared" si="3"/>
        <v>2.202041326230749</v>
      </c>
    </row>
    <row r="15" spans="3:11" x14ac:dyDescent="0.25">
      <c r="C15" s="3">
        <v>2016</v>
      </c>
      <c r="D15" s="1">
        <v>1679531</v>
      </c>
      <c r="E15" s="1">
        <v>3931778</v>
      </c>
      <c r="H15">
        <f t="shared" si="0"/>
        <v>2016</v>
      </c>
      <c r="I15">
        <f t="shared" si="1"/>
        <v>1.6795310000000001</v>
      </c>
      <c r="J15">
        <f t="shared" si="2"/>
        <v>3.931778</v>
      </c>
      <c r="K15" s="9">
        <f t="shared" si="3"/>
        <v>2.3409975761090447</v>
      </c>
    </row>
    <row r="16" spans="3:11" x14ac:dyDescent="0.25">
      <c r="C16" s="3">
        <v>2017</v>
      </c>
      <c r="D16" s="1">
        <v>2833335</v>
      </c>
      <c r="E16" s="1">
        <v>6913308</v>
      </c>
      <c r="H16">
        <f t="shared" si="0"/>
        <v>2017</v>
      </c>
      <c r="I16">
        <f t="shared" si="1"/>
        <v>2.8333349999999999</v>
      </c>
      <c r="J16">
        <f t="shared" si="2"/>
        <v>6.9133079999999998</v>
      </c>
      <c r="K16" s="9">
        <f t="shared" si="3"/>
        <v>2.4399896235355154</v>
      </c>
    </row>
    <row r="17" spans="3:11" x14ac:dyDescent="0.25">
      <c r="C17" s="3">
        <v>2018</v>
      </c>
      <c r="D17" s="1">
        <v>3803150</v>
      </c>
      <c r="E17" s="1">
        <v>7340423</v>
      </c>
      <c r="H17">
        <f t="shared" si="0"/>
        <v>2018</v>
      </c>
      <c r="I17">
        <f t="shared" si="1"/>
        <v>3.80315</v>
      </c>
      <c r="J17">
        <f t="shared" si="2"/>
        <v>7.3404230000000004</v>
      </c>
      <c r="K17" s="9">
        <f t="shared" si="3"/>
        <v>1.9300903198664265</v>
      </c>
    </row>
    <row r="18" spans="3:11" x14ac:dyDescent="0.25">
      <c r="C18" s="3">
        <v>2019</v>
      </c>
      <c r="D18" s="1">
        <v>3079335</v>
      </c>
      <c r="E18" s="1">
        <v>5671493</v>
      </c>
      <c r="H18">
        <f t="shared" si="0"/>
        <v>2019</v>
      </c>
      <c r="I18">
        <f t="shared" si="1"/>
        <v>3.0793349999999999</v>
      </c>
      <c r="J18">
        <f t="shared" si="2"/>
        <v>5.6714929999999999</v>
      </c>
      <c r="K18" s="9">
        <f t="shared" si="3"/>
        <v>1.8417914906952313</v>
      </c>
    </row>
    <row r="19" spans="3:11" x14ac:dyDescent="0.25">
      <c r="C19" s="3">
        <v>2020</v>
      </c>
      <c r="D19" s="1">
        <v>4330644</v>
      </c>
      <c r="E19" s="1">
        <v>5900761</v>
      </c>
      <c r="H19">
        <f t="shared" si="0"/>
        <v>2020</v>
      </c>
      <c r="I19">
        <f t="shared" si="1"/>
        <v>4.3306440000000004</v>
      </c>
      <c r="J19">
        <f t="shared" si="2"/>
        <v>5.9007610000000001</v>
      </c>
      <c r="K19" s="9">
        <f t="shared" si="3"/>
        <v>1.3625597024368661</v>
      </c>
    </row>
    <row r="20" spans="3:11" x14ac:dyDescent="0.25">
      <c r="C20" s="3">
        <v>2021</v>
      </c>
      <c r="D20" s="1">
        <v>8010259</v>
      </c>
      <c r="E20" s="1">
        <v>9710576</v>
      </c>
      <c r="H20">
        <f t="shared" si="0"/>
        <v>2021</v>
      </c>
      <c r="I20">
        <f t="shared" si="1"/>
        <v>8.0102589999999996</v>
      </c>
      <c r="J20">
        <f t="shared" si="2"/>
        <v>9.7105759999999997</v>
      </c>
      <c r="K20" s="9">
        <f t="shared" si="3"/>
        <v>1.2122674185691125</v>
      </c>
    </row>
    <row r="21" spans="3:11" x14ac:dyDescent="0.25">
      <c r="C21" s="3">
        <v>2022</v>
      </c>
      <c r="D21" s="1">
        <v>6922706</v>
      </c>
      <c r="E21" s="1">
        <v>10585078</v>
      </c>
      <c r="H21">
        <f t="shared" si="0"/>
        <v>2022</v>
      </c>
      <c r="I21">
        <f t="shared" si="1"/>
        <v>6.9227059999999998</v>
      </c>
      <c r="J21">
        <f t="shared" si="2"/>
        <v>10.585077999999999</v>
      </c>
      <c r="K21" s="9">
        <f t="shared" si="3"/>
        <v>1.5290376335496552</v>
      </c>
    </row>
    <row r="22" spans="3:11" x14ac:dyDescent="0.25">
      <c r="I22" t="str">
        <f t="shared" si="1"/>
        <v/>
      </c>
      <c r="J22" t="str">
        <f t="shared" si="2"/>
        <v/>
      </c>
    </row>
    <row r="23" spans="3:11" x14ac:dyDescent="0.25">
      <c r="I23" t="str">
        <f t="shared" si="1"/>
        <v/>
      </c>
      <c r="J23" t="str">
        <f t="shared" si="2"/>
        <v/>
      </c>
    </row>
    <row r="24" spans="3:11" x14ac:dyDescent="0.25">
      <c r="I24" t="str">
        <f t="shared" si="1"/>
        <v/>
      </c>
      <c r="J24" t="str">
        <f t="shared" si="2"/>
        <v/>
      </c>
    </row>
    <row r="25" spans="3:11" x14ac:dyDescent="0.25">
      <c r="I25" t="str">
        <f t="shared" si="1"/>
        <v/>
      </c>
      <c r="J25" t="str">
        <f t="shared" si="2"/>
        <v/>
      </c>
    </row>
    <row r="26" spans="3:11" x14ac:dyDescent="0.25">
      <c r="I26" t="str">
        <f t="shared" si="1"/>
        <v/>
      </c>
      <c r="J26" t="str">
        <f t="shared" si="2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1C88-CDC4-4605-96C1-AC4E8432C0BD}">
  <dimension ref="A4:Z66"/>
  <sheetViews>
    <sheetView tabSelected="1" workbookViewId="0">
      <selection activeCell="Z7" sqref="Z7"/>
    </sheetView>
  </sheetViews>
  <sheetFormatPr defaultRowHeight="15" x14ac:dyDescent="0.25"/>
  <cols>
    <col min="1" max="1" width="18" bestFit="1" customWidth="1"/>
    <col min="2" max="2" width="29" bestFit="1" customWidth="1"/>
    <col min="3" max="4" width="13.7109375" bestFit="1" customWidth="1"/>
  </cols>
  <sheetData>
    <row r="4" spans="1:26" x14ac:dyDescent="0.25">
      <c r="A4" s="2" t="s">
        <v>99</v>
      </c>
      <c r="B4" t="s">
        <v>128</v>
      </c>
      <c r="C4" t="s">
        <v>101</v>
      </c>
    </row>
    <row r="5" spans="1:26" x14ac:dyDescent="0.25">
      <c r="A5" s="3">
        <v>2008</v>
      </c>
      <c r="B5" s="1">
        <v>79897087.5</v>
      </c>
      <c r="C5" s="1">
        <v>9669696</v>
      </c>
    </row>
    <row r="6" spans="1:26" x14ac:dyDescent="0.25">
      <c r="A6" s="3">
        <v>2009</v>
      </c>
      <c r="B6" s="1">
        <v>218732125.5</v>
      </c>
      <c r="C6" s="1">
        <v>25048044</v>
      </c>
      <c r="Z6">
        <f>100/34</f>
        <v>2.9411764705882355</v>
      </c>
    </row>
    <row r="7" spans="1:26" x14ac:dyDescent="0.25">
      <c r="A7" s="3">
        <v>2010</v>
      </c>
      <c r="B7" s="1">
        <v>8447704.5</v>
      </c>
      <c r="C7" s="1">
        <v>1141154</v>
      </c>
    </row>
    <row r="8" spans="1:26" x14ac:dyDescent="0.25">
      <c r="A8" s="3">
        <v>2011</v>
      </c>
      <c r="B8" s="1">
        <v>7936234.5</v>
      </c>
      <c r="C8" s="1">
        <v>1028390</v>
      </c>
    </row>
    <row r="9" spans="1:26" x14ac:dyDescent="0.25">
      <c r="A9" s="3">
        <v>2012</v>
      </c>
      <c r="B9" s="1">
        <v>48947899.5</v>
      </c>
      <c r="C9" s="1">
        <v>5611467</v>
      </c>
    </row>
    <row r="10" spans="1:26" x14ac:dyDescent="0.25">
      <c r="A10" s="3">
        <v>2013</v>
      </c>
      <c r="B10" s="1">
        <v>79068073.5</v>
      </c>
      <c r="C10" s="1">
        <v>8997469</v>
      </c>
    </row>
    <row r="11" spans="1:26" x14ac:dyDescent="0.25">
      <c r="A11" s="3">
        <v>2014</v>
      </c>
      <c r="B11" s="1">
        <v>14765730</v>
      </c>
      <c r="C11" s="1">
        <v>1898692</v>
      </c>
    </row>
    <row r="12" spans="1:26" x14ac:dyDescent="0.25">
      <c r="A12" s="3">
        <v>2015</v>
      </c>
      <c r="B12" s="1">
        <v>7904469</v>
      </c>
      <c r="C12" s="1">
        <v>1124661</v>
      </c>
    </row>
    <row r="13" spans="1:26" x14ac:dyDescent="0.25">
      <c r="A13" s="3">
        <v>2016</v>
      </c>
      <c r="B13" s="1">
        <v>11324514</v>
      </c>
      <c r="C13" s="1">
        <v>1679531</v>
      </c>
    </row>
    <row r="14" spans="1:26" x14ac:dyDescent="0.25">
      <c r="A14" s="3">
        <v>2017</v>
      </c>
      <c r="B14" s="1">
        <v>17593794</v>
      </c>
      <c r="C14" s="1">
        <v>2833335</v>
      </c>
    </row>
    <row r="15" spans="1:26" x14ac:dyDescent="0.25">
      <c r="A15" s="3">
        <v>2018</v>
      </c>
      <c r="B15" s="1">
        <v>23849305.5</v>
      </c>
      <c r="C15" s="1">
        <v>3803150</v>
      </c>
    </row>
    <row r="16" spans="1:26" x14ac:dyDescent="0.25">
      <c r="A16" s="3">
        <v>2019</v>
      </c>
      <c r="B16" s="1">
        <v>19540567.5</v>
      </c>
      <c r="C16" s="1">
        <v>3079335</v>
      </c>
    </row>
    <row r="17" spans="1:4" x14ac:dyDescent="0.25">
      <c r="A17" s="3">
        <v>2020</v>
      </c>
      <c r="B17" s="1">
        <v>26735046</v>
      </c>
      <c r="C17" s="1">
        <v>4330644</v>
      </c>
    </row>
    <row r="18" spans="1:4" x14ac:dyDescent="0.25">
      <c r="A18" s="3">
        <v>2021</v>
      </c>
      <c r="B18" s="1">
        <v>48752751</v>
      </c>
      <c r="C18" s="1">
        <v>8010259</v>
      </c>
    </row>
    <row r="19" spans="1:4" x14ac:dyDescent="0.25">
      <c r="A19" s="3">
        <v>2022</v>
      </c>
      <c r="B19" s="1">
        <v>43040952</v>
      </c>
      <c r="C19" s="1">
        <v>6922706</v>
      </c>
    </row>
    <row r="20" spans="1:4" x14ac:dyDescent="0.25">
      <c r="A20" s="3" t="s">
        <v>100</v>
      </c>
      <c r="B20" s="1">
        <v>656536254</v>
      </c>
      <c r="C20" s="1">
        <v>85178533</v>
      </c>
    </row>
    <row r="22" spans="1:4" x14ac:dyDescent="0.25">
      <c r="B22" t="s">
        <v>115</v>
      </c>
      <c r="C22" t="s">
        <v>114</v>
      </c>
      <c r="D22" t="s">
        <v>130</v>
      </c>
    </row>
    <row r="23" spans="1:4" x14ac:dyDescent="0.25">
      <c r="A23">
        <f t="shared" ref="A23:A37" si="0">A5</f>
        <v>2008</v>
      </c>
      <c r="B23" s="9">
        <f t="shared" ref="B23:B37" si="1">C5/1000000</f>
        <v>9.6696960000000001</v>
      </c>
      <c r="C23" s="9">
        <f t="shared" ref="C23:C37" si="2">B5/1000000</f>
        <v>79.897087499999998</v>
      </c>
      <c r="D23" s="9">
        <f>C23/B23</f>
        <v>8.2626266120465424</v>
      </c>
    </row>
    <row r="24" spans="1:4" x14ac:dyDescent="0.25">
      <c r="A24">
        <f t="shared" si="0"/>
        <v>2009</v>
      </c>
      <c r="B24" s="9">
        <f t="shared" si="1"/>
        <v>25.048044000000001</v>
      </c>
      <c r="C24" s="9">
        <f t="shared" si="2"/>
        <v>218.7321255</v>
      </c>
      <c r="D24" s="9">
        <f t="shared" ref="D24:D37" si="3">C24/B24</f>
        <v>8.7325032445647253</v>
      </c>
    </row>
    <row r="25" spans="1:4" x14ac:dyDescent="0.25">
      <c r="A25">
        <f t="shared" si="0"/>
        <v>2010</v>
      </c>
      <c r="B25" s="9">
        <f t="shared" si="1"/>
        <v>1.141154</v>
      </c>
      <c r="C25" s="9">
        <f t="shared" si="2"/>
        <v>8.4477045000000004</v>
      </c>
      <c r="D25" s="9">
        <f t="shared" si="3"/>
        <v>7.4027734205900346</v>
      </c>
    </row>
    <row r="26" spans="1:4" x14ac:dyDescent="0.25">
      <c r="A26">
        <f t="shared" si="0"/>
        <v>2011</v>
      </c>
      <c r="B26" s="9">
        <f t="shared" si="1"/>
        <v>1.0283899999999999</v>
      </c>
      <c r="C26" s="9">
        <f t="shared" si="2"/>
        <v>7.9362345000000003</v>
      </c>
      <c r="D26" s="9">
        <f t="shared" si="3"/>
        <v>7.7171447602563239</v>
      </c>
    </row>
    <row r="27" spans="1:4" x14ac:dyDescent="0.25">
      <c r="A27">
        <f t="shared" si="0"/>
        <v>2012</v>
      </c>
      <c r="B27" s="9">
        <f t="shared" si="1"/>
        <v>5.6114670000000002</v>
      </c>
      <c r="C27" s="9">
        <f t="shared" si="2"/>
        <v>48.947899499999998</v>
      </c>
      <c r="D27" s="9">
        <f t="shared" si="3"/>
        <v>8.722834777429858</v>
      </c>
    </row>
    <row r="28" spans="1:4" x14ac:dyDescent="0.25">
      <c r="A28">
        <f t="shared" si="0"/>
        <v>2013</v>
      </c>
      <c r="B28" s="9">
        <f t="shared" si="1"/>
        <v>8.9974690000000006</v>
      </c>
      <c r="C28" s="9">
        <f t="shared" si="2"/>
        <v>79.068073499999997</v>
      </c>
      <c r="D28" s="9">
        <f t="shared" si="3"/>
        <v>8.7878128282520329</v>
      </c>
    </row>
    <row r="29" spans="1:4" x14ac:dyDescent="0.25">
      <c r="A29">
        <f t="shared" si="0"/>
        <v>2014</v>
      </c>
      <c r="B29" s="9">
        <f t="shared" si="1"/>
        <v>1.898692</v>
      </c>
      <c r="C29" s="9">
        <f t="shared" si="2"/>
        <v>14.76573</v>
      </c>
      <c r="D29" s="9">
        <f t="shared" si="3"/>
        <v>7.776790548440716</v>
      </c>
    </row>
    <row r="30" spans="1:4" x14ac:dyDescent="0.25">
      <c r="A30">
        <f t="shared" si="0"/>
        <v>2015</v>
      </c>
      <c r="B30" s="9">
        <f t="shared" si="1"/>
        <v>1.1246609999999999</v>
      </c>
      <c r="C30" s="9">
        <f t="shared" si="2"/>
        <v>7.9044689999999997</v>
      </c>
      <c r="D30" s="9">
        <f t="shared" si="3"/>
        <v>7.0283125315094948</v>
      </c>
    </row>
    <row r="31" spans="1:4" x14ac:dyDescent="0.25">
      <c r="A31">
        <f t="shared" si="0"/>
        <v>2016</v>
      </c>
      <c r="B31" s="9">
        <f t="shared" si="1"/>
        <v>1.6795310000000001</v>
      </c>
      <c r="C31" s="9">
        <f t="shared" si="2"/>
        <v>11.324514000000001</v>
      </c>
      <c r="D31" s="9">
        <f t="shared" si="3"/>
        <v>6.7426644700216904</v>
      </c>
    </row>
    <row r="32" spans="1:4" x14ac:dyDescent="0.25">
      <c r="A32">
        <f t="shared" si="0"/>
        <v>2017</v>
      </c>
      <c r="B32" s="9">
        <f t="shared" si="1"/>
        <v>2.8333349999999999</v>
      </c>
      <c r="C32" s="9">
        <f t="shared" si="2"/>
        <v>17.593793999999999</v>
      </c>
      <c r="D32" s="9">
        <f t="shared" si="3"/>
        <v>6.2095707002525291</v>
      </c>
    </row>
    <row r="33" spans="1:4" x14ac:dyDescent="0.25">
      <c r="A33">
        <f t="shared" si="0"/>
        <v>2018</v>
      </c>
      <c r="B33" s="9">
        <f t="shared" si="1"/>
        <v>3.80315</v>
      </c>
      <c r="C33" s="9">
        <f t="shared" si="2"/>
        <v>23.8493055</v>
      </c>
      <c r="D33" s="9">
        <f t="shared" si="3"/>
        <v>6.2709347514560294</v>
      </c>
    </row>
    <row r="34" spans="1:4" x14ac:dyDescent="0.25">
      <c r="A34">
        <f t="shared" si="0"/>
        <v>2019</v>
      </c>
      <c r="B34" s="9">
        <f t="shared" si="1"/>
        <v>3.0793349999999999</v>
      </c>
      <c r="C34" s="9">
        <f t="shared" si="2"/>
        <v>19.540567500000002</v>
      </c>
      <c r="D34" s="9">
        <f t="shared" si="3"/>
        <v>6.3457101939217404</v>
      </c>
    </row>
    <row r="35" spans="1:4" x14ac:dyDescent="0.25">
      <c r="A35">
        <f t="shared" si="0"/>
        <v>2020</v>
      </c>
      <c r="B35" s="9">
        <f t="shared" si="1"/>
        <v>4.3306440000000004</v>
      </c>
      <c r="C35" s="9">
        <f t="shared" si="2"/>
        <v>26.735046000000001</v>
      </c>
      <c r="D35" s="9">
        <f t="shared" si="3"/>
        <v>6.1734573426030854</v>
      </c>
    </row>
    <row r="36" spans="1:4" x14ac:dyDescent="0.25">
      <c r="A36">
        <f t="shared" si="0"/>
        <v>2021</v>
      </c>
      <c r="B36" s="9">
        <f t="shared" si="1"/>
        <v>8.0102589999999996</v>
      </c>
      <c r="C36" s="9">
        <f t="shared" si="2"/>
        <v>48.752751000000004</v>
      </c>
      <c r="D36" s="9">
        <f t="shared" si="3"/>
        <v>6.0862889701818634</v>
      </c>
    </row>
    <row r="37" spans="1:4" x14ac:dyDescent="0.25">
      <c r="A37">
        <f t="shared" si="0"/>
        <v>2022</v>
      </c>
      <c r="B37" s="9">
        <f t="shared" si="1"/>
        <v>6.9227059999999998</v>
      </c>
      <c r="C37" s="9">
        <f t="shared" si="2"/>
        <v>43.040951999999997</v>
      </c>
      <c r="D37" s="9">
        <f t="shared" si="3"/>
        <v>6.2173595123063148</v>
      </c>
    </row>
    <row r="49" spans="1:8" x14ac:dyDescent="0.25">
      <c r="A49" s="2" t="s">
        <v>99</v>
      </c>
      <c r="B49" t="s">
        <v>128</v>
      </c>
      <c r="C49" t="s">
        <v>101</v>
      </c>
      <c r="G49" t="s">
        <v>114</v>
      </c>
      <c r="H49" t="s">
        <v>115</v>
      </c>
    </row>
    <row r="50" spans="1:8" x14ac:dyDescent="0.25">
      <c r="A50" s="3" t="s">
        <v>67</v>
      </c>
      <c r="B50" s="1">
        <v>351268191</v>
      </c>
      <c r="C50" s="1">
        <v>39029799</v>
      </c>
      <c r="F50" s="3" t="s">
        <v>67</v>
      </c>
      <c r="G50" s="9">
        <f>B50/1000000</f>
        <v>351.268191</v>
      </c>
      <c r="H50" s="9">
        <f>C50/1000000</f>
        <v>39.029798999999997</v>
      </c>
    </row>
    <row r="51" spans="1:8" x14ac:dyDescent="0.25">
      <c r="A51" s="3" t="s">
        <v>26</v>
      </c>
      <c r="B51" s="1">
        <v>175288620</v>
      </c>
      <c r="C51" s="1">
        <v>29214770</v>
      </c>
      <c r="F51" s="3" t="s">
        <v>26</v>
      </c>
      <c r="G51" s="9">
        <f t="shared" ref="G51:G59" si="4">B51/1000000</f>
        <v>175.28862000000001</v>
      </c>
      <c r="H51" s="9">
        <f t="shared" ref="H51:H59" si="5">C51/1000000</f>
        <v>29.214770000000001</v>
      </c>
    </row>
    <row r="52" spans="1:8" x14ac:dyDescent="0.25">
      <c r="A52" s="3" t="s">
        <v>21</v>
      </c>
      <c r="B52" s="1">
        <v>32070195</v>
      </c>
      <c r="C52" s="1">
        <v>3563355</v>
      </c>
      <c r="F52" s="3" t="s">
        <v>21</v>
      </c>
      <c r="G52" s="9">
        <f t="shared" si="4"/>
        <v>32.070194999999998</v>
      </c>
      <c r="H52" s="9">
        <f t="shared" si="5"/>
        <v>3.5633550000000001</v>
      </c>
    </row>
    <row r="53" spans="1:8" x14ac:dyDescent="0.25">
      <c r="A53" s="3" t="s">
        <v>16</v>
      </c>
      <c r="B53" s="1">
        <v>15056748</v>
      </c>
      <c r="C53" s="1">
        <v>2509458</v>
      </c>
      <c r="F53" s="3" t="s">
        <v>16</v>
      </c>
      <c r="G53" s="9">
        <f t="shared" si="4"/>
        <v>15.056748000000001</v>
      </c>
      <c r="H53" s="9">
        <f t="shared" si="5"/>
        <v>2.509458</v>
      </c>
    </row>
    <row r="54" spans="1:8" x14ac:dyDescent="0.25">
      <c r="A54" s="3" t="s">
        <v>20</v>
      </c>
      <c r="B54" s="1">
        <v>17937000</v>
      </c>
      <c r="C54" s="1">
        <v>1993000</v>
      </c>
      <c r="F54" s="3" t="s">
        <v>20</v>
      </c>
      <c r="G54" s="9">
        <f t="shared" si="4"/>
        <v>17.937000000000001</v>
      </c>
      <c r="H54" s="9">
        <f t="shared" si="5"/>
        <v>1.9930000000000001</v>
      </c>
    </row>
    <row r="55" spans="1:8" x14ac:dyDescent="0.25">
      <c r="A55" s="3" t="s">
        <v>23</v>
      </c>
      <c r="B55" s="1">
        <v>8062213.5</v>
      </c>
      <c r="C55" s="1">
        <v>1791603</v>
      </c>
      <c r="F55" s="3" t="s">
        <v>23</v>
      </c>
      <c r="G55" s="9">
        <f t="shared" si="4"/>
        <v>8.0622135000000004</v>
      </c>
      <c r="H55" s="9">
        <f t="shared" si="5"/>
        <v>1.7916030000000001</v>
      </c>
    </row>
    <row r="56" spans="1:8" x14ac:dyDescent="0.25">
      <c r="A56" s="3" t="s">
        <v>28</v>
      </c>
      <c r="B56" s="1">
        <v>11155959</v>
      </c>
      <c r="C56" s="1">
        <v>1239551</v>
      </c>
      <c r="F56" s="3" t="s">
        <v>28</v>
      </c>
      <c r="G56" s="9">
        <f t="shared" si="4"/>
        <v>11.155958999999999</v>
      </c>
      <c r="H56" s="9">
        <f t="shared" si="5"/>
        <v>1.2395510000000001</v>
      </c>
    </row>
    <row r="57" spans="1:8" x14ac:dyDescent="0.25">
      <c r="A57" s="3" t="s">
        <v>63</v>
      </c>
      <c r="B57" s="1">
        <v>10635228</v>
      </c>
      <c r="C57" s="1">
        <v>1181692</v>
      </c>
      <c r="F57" s="3" t="s">
        <v>63</v>
      </c>
      <c r="G57" s="9">
        <f t="shared" si="4"/>
        <v>10.635228</v>
      </c>
      <c r="H57" s="9">
        <f t="shared" si="5"/>
        <v>1.181692</v>
      </c>
    </row>
    <row r="58" spans="1:8" x14ac:dyDescent="0.25">
      <c r="A58" s="3" t="s">
        <v>38</v>
      </c>
      <c r="B58" s="1">
        <v>5944462.5</v>
      </c>
      <c r="C58" s="1">
        <v>792595</v>
      </c>
      <c r="F58" s="3" t="s">
        <v>38</v>
      </c>
      <c r="G58" s="9">
        <f t="shared" si="4"/>
        <v>5.9444625000000002</v>
      </c>
      <c r="H58" s="9">
        <f t="shared" si="5"/>
        <v>0.79259500000000005</v>
      </c>
    </row>
    <row r="59" spans="1:8" x14ac:dyDescent="0.25">
      <c r="A59" s="3" t="s">
        <v>27</v>
      </c>
      <c r="B59" s="1">
        <v>3776274</v>
      </c>
      <c r="C59" s="1">
        <v>419586</v>
      </c>
      <c r="F59" s="3" t="s">
        <v>27</v>
      </c>
      <c r="G59" s="9">
        <f t="shared" si="4"/>
        <v>3.7762739999999999</v>
      </c>
      <c r="H59" s="9">
        <f t="shared" si="5"/>
        <v>0.41958600000000001</v>
      </c>
    </row>
    <row r="60" spans="1:8" x14ac:dyDescent="0.25">
      <c r="A60" s="3" t="s">
        <v>100</v>
      </c>
      <c r="B60" s="1">
        <v>631194891</v>
      </c>
      <c r="C60" s="1">
        <v>81735409</v>
      </c>
      <c r="F60" s="3" t="s">
        <v>105</v>
      </c>
      <c r="G60" s="9">
        <f>A66/1000000</f>
        <v>25.341363000000001</v>
      </c>
      <c r="H60" s="9">
        <f>B66/1000000</f>
        <v>3.4431240000000001</v>
      </c>
    </row>
    <row r="63" spans="1:8" x14ac:dyDescent="0.25">
      <c r="A63" s="2" t="s">
        <v>1</v>
      </c>
      <c r="B63" t="s">
        <v>104</v>
      </c>
    </row>
    <row r="65" spans="1:2" x14ac:dyDescent="0.25">
      <c r="A65" t="s">
        <v>128</v>
      </c>
      <c r="B65" t="s">
        <v>101</v>
      </c>
    </row>
    <row r="66" spans="1:2" x14ac:dyDescent="0.25">
      <c r="A66" s="1">
        <v>25341363</v>
      </c>
      <c r="B66" s="1">
        <v>3443124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5E72-DC8D-4DDC-A522-95355CC89C00}">
  <dimension ref="A1:F51"/>
  <sheetViews>
    <sheetView workbookViewId="0">
      <selection activeCell="H9" sqref="H9"/>
    </sheetView>
  </sheetViews>
  <sheetFormatPr defaultRowHeight="15" x14ac:dyDescent="0.25"/>
  <cols>
    <col min="1" max="1" width="23.7109375" bestFit="1" customWidth="1"/>
    <col min="2" max="2" width="33.140625" bestFit="1" customWidth="1"/>
  </cols>
  <sheetData>
    <row r="1" spans="1:6" x14ac:dyDescent="0.25">
      <c r="A1" s="2" t="s">
        <v>99</v>
      </c>
      <c r="B1" t="s">
        <v>122</v>
      </c>
      <c r="E1" t="s">
        <v>123</v>
      </c>
      <c r="F1" t="s">
        <v>124</v>
      </c>
    </row>
    <row r="2" spans="1:6" x14ac:dyDescent="0.25">
      <c r="A2" s="3" t="s">
        <v>91</v>
      </c>
      <c r="B2" s="9">
        <v>94.6</v>
      </c>
      <c r="E2">
        <v>1</v>
      </c>
      <c r="F2">
        <f>_xlfn.QUARTILE.INC($B:$B,1)</f>
        <v>157.30000000000001</v>
      </c>
    </row>
    <row r="3" spans="1:6" x14ac:dyDescent="0.25">
      <c r="A3" s="3" t="s">
        <v>15</v>
      </c>
      <c r="B3" s="9">
        <v>156.20000000000002</v>
      </c>
      <c r="E3">
        <v>2</v>
      </c>
      <c r="F3">
        <f>_xlfn.QUARTILE.INC($B:$B,2)</f>
        <v>345.40000000000003</v>
      </c>
    </row>
    <row r="4" spans="1:6" x14ac:dyDescent="0.25">
      <c r="A4" s="3" t="s">
        <v>81</v>
      </c>
      <c r="B4" s="9">
        <v>668.8</v>
      </c>
      <c r="E4">
        <v>3</v>
      </c>
      <c r="F4">
        <f>_xlfn.QUARTILE.INC($B:$B,3)</f>
        <v>683.65</v>
      </c>
    </row>
    <row r="5" spans="1:6" x14ac:dyDescent="0.25">
      <c r="A5" s="3" t="s">
        <v>30</v>
      </c>
      <c r="B5" s="9">
        <v>737</v>
      </c>
    </row>
    <row r="6" spans="1:6" x14ac:dyDescent="0.25">
      <c r="A6" s="3" t="s">
        <v>57</v>
      </c>
      <c r="B6" s="9">
        <v>2989.8000000000006</v>
      </c>
    </row>
    <row r="7" spans="1:6" x14ac:dyDescent="0.25">
      <c r="A7" s="3" t="s">
        <v>34</v>
      </c>
      <c r="B7" s="9">
        <v>1155</v>
      </c>
    </row>
    <row r="8" spans="1:6" x14ac:dyDescent="0.25">
      <c r="A8" s="3" t="s">
        <v>52</v>
      </c>
      <c r="B8" s="9">
        <v>112.2</v>
      </c>
    </row>
    <row r="9" spans="1:6" x14ac:dyDescent="0.25">
      <c r="A9" s="3" t="s">
        <v>48</v>
      </c>
      <c r="B9" s="9">
        <v>688.6</v>
      </c>
    </row>
    <row r="10" spans="1:6" x14ac:dyDescent="0.25">
      <c r="A10" s="3" t="s">
        <v>14</v>
      </c>
      <c r="B10" s="9">
        <v>336.6</v>
      </c>
    </row>
    <row r="11" spans="1:6" x14ac:dyDescent="0.25">
      <c r="A11" s="3" t="s">
        <v>79</v>
      </c>
      <c r="B11" s="9">
        <v>77</v>
      </c>
    </row>
    <row r="12" spans="1:6" x14ac:dyDescent="0.25">
      <c r="A12" s="3" t="s">
        <v>60</v>
      </c>
      <c r="B12" s="9">
        <v>2092.2000000000003</v>
      </c>
    </row>
    <row r="13" spans="1:6" x14ac:dyDescent="0.25">
      <c r="A13" s="3" t="s">
        <v>31</v>
      </c>
      <c r="B13" s="9">
        <v>440</v>
      </c>
    </row>
    <row r="14" spans="1:6" x14ac:dyDescent="0.25">
      <c r="A14" s="3" t="s">
        <v>16</v>
      </c>
      <c r="B14" s="9">
        <v>191.40000000000006</v>
      </c>
    </row>
    <row r="15" spans="1:6" x14ac:dyDescent="0.25">
      <c r="A15" s="3" t="s">
        <v>76</v>
      </c>
      <c r="B15" s="9">
        <v>270.59999999999997</v>
      </c>
    </row>
    <row r="16" spans="1:6" x14ac:dyDescent="0.25">
      <c r="A16" s="3" t="s">
        <v>53</v>
      </c>
      <c r="B16" s="9">
        <v>156.19999999999999</v>
      </c>
    </row>
    <row r="17" spans="1:2" x14ac:dyDescent="0.25">
      <c r="A17" s="3" t="s">
        <v>39</v>
      </c>
      <c r="B17" s="9">
        <v>39.6</v>
      </c>
    </row>
    <row r="18" spans="1:2" x14ac:dyDescent="0.25">
      <c r="A18" s="3" t="s">
        <v>18</v>
      </c>
      <c r="B18" s="9">
        <v>404.8</v>
      </c>
    </row>
    <row r="19" spans="1:2" x14ac:dyDescent="0.25">
      <c r="A19" s="3" t="s">
        <v>87</v>
      </c>
      <c r="B19" s="9">
        <v>642.4</v>
      </c>
    </row>
    <row r="20" spans="1:2" x14ac:dyDescent="0.25">
      <c r="A20" s="3" t="s">
        <v>40</v>
      </c>
      <c r="B20" s="9">
        <v>11</v>
      </c>
    </row>
    <row r="21" spans="1:2" x14ac:dyDescent="0.25">
      <c r="A21" s="3" t="s">
        <v>32</v>
      </c>
      <c r="B21" s="9">
        <v>110</v>
      </c>
    </row>
    <row r="22" spans="1:2" x14ac:dyDescent="0.25">
      <c r="A22" s="3" t="s">
        <v>49</v>
      </c>
      <c r="B22" s="9">
        <v>541.20000000000005</v>
      </c>
    </row>
    <row r="23" spans="1:2" x14ac:dyDescent="0.25">
      <c r="A23" s="3" t="s">
        <v>20</v>
      </c>
      <c r="B23" s="9">
        <v>1232</v>
      </c>
    </row>
    <row r="24" spans="1:2" x14ac:dyDescent="0.25">
      <c r="A24" s="3" t="s">
        <v>21</v>
      </c>
      <c r="B24" s="9">
        <v>1595</v>
      </c>
    </row>
    <row r="25" spans="1:2" x14ac:dyDescent="0.25">
      <c r="A25" s="3" t="s">
        <v>62</v>
      </c>
      <c r="B25" s="9">
        <v>2455.2000000000003</v>
      </c>
    </row>
    <row r="26" spans="1:2" x14ac:dyDescent="0.25">
      <c r="A26" s="3" t="s">
        <v>82</v>
      </c>
      <c r="B26" s="9">
        <v>981.2</v>
      </c>
    </row>
    <row r="27" spans="1:2" x14ac:dyDescent="0.25">
      <c r="A27" s="3" t="s">
        <v>33</v>
      </c>
      <c r="B27" s="9">
        <v>352</v>
      </c>
    </row>
    <row r="28" spans="1:2" x14ac:dyDescent="0.25">
      <c r="A28" s="3" t="s">
        <v>35</v>
      </c>
      <c r="B28" s="9">
        <v>215.6</v>
      </c>
    </row>
    <row r="29" spans="1:2" x14ac:dyDescent="0.25">
      <c r="A29" s="3" t="s">
        <v>23</v>
      </c>
      <c r="B29" s="9">
        <v>55</v>
      </c>
    </row>
    <row r="30" spans="1:2" x14ac:dyDescent="0.25">
      <c r="A30" s="3" t="s">
        <v>24</v>
      </c>
      <c r="B30" s="9">
        <v>222.2</v>
      </c>
    </row>
    <row r="31" spans="1:2" x14ac:dyDescent="0.25">
      <c r="A31" s="3" t="s">
        <v>36</v>
      </c>
      <c r="B31" s="9">
        <v>576.4</v>
      </c>
    </row>
    <row r="32" spans="1:2" x14ac:dyDescent="0.25">
      <c r="A32" s="3" t="s">
        <v>88</v>
      </c>
      <c r="B32" s="9">
        <v>105.6</v>
      </c>
    </row>
    <row r="33" spans="1:2" x14ac:dyDescent="0.25">
      <c r="A33" s="3" t="s">
        <v>89</v>
      </c>
      <c r="B33" s="9">
        <v>347.60000000000008</v>
      </c>
    </row>
    <row r="34" spans="1:2" x14ac:dyDescent="0.25">
      <c r="A34" s="3" t="s">
        <v>90</v>
      </c>
      <c r="B34" s="9">
        <v>327.8</v>
      </c>
    </row>
    <row r="35" spans="1:2" x14ac:dyDescent="0.25">
      <c r="A35" s="3" t="s">
        <v>80</v>
      </c>
      <c r="B35" s="9">
        <v>616</v>
      </c>
    </row>
    <row r="36" spans="1:2" x14ac:dyDescent="0.25">
      <c r="A36" s="3" t="s">
        <v>25</v>
      </c>
      <c r="B36" s="9">
        <v>2871</v>
      </c>
    </row>
    <row r="37" spans="1:2" x14ac:dyDescent="0.25">
      <c r="A37" s="3" t="s">
        <v>46</v>
      </c>
      <c r="B37" s="9">
        <v>1115.4000000000001</v>
      </c>
    </row>
    <row r="38" spans="1:2" x14ac:dyDescent="0.25">
      <c r="A38" s="3" t="s">
        <v>73</v>
      </c>
      <c r="B38" s="9">
        <v>107.79999999999998</v>
      </c>
    </row>
    <row r="39" spans="1:2" x14ac:dyDescent="0.25">
      <c r="A39" s="3" t="s">
        <v>50</v>
      </c>
      <c r="B39" s="9">
        <v>270.60000000000002</v>
      </c>
    </row>
    <row r="40" spans="1:2" x14ac:dyDescent="0.25">
      <c r="A40" s="3" t="s">
        <v>74</v>
      </c>
      <c r="B40" s="9">
        <v>2527.7999999999997</v>
      </c>
    </row>
    <row r="41" spans="1:2" x14ac:dyDescent="0.25">
      <c r="A41" s="3" t="s">
        <v>95</v>
      </c>
      <c r="B41" s="9">
        <v>952.6</v>
      </c>
    </row>
    <row r="42" spans="1:2" x14ac:dyDescent="0.25">
      <c r="A42" s="3" t="s">
        <v>65</v>
      </c>
      <c r="B42" s="9">
        <v>336.59999999999997</v>
      </c>
    </row>
    <row r="43" spans="1:2" x14ac:dyDescent="0.25">
      <c r="A43" s="3" t="s">
        <v>26</v>
      </c>
      <c r="B43" s="9">
        <v>341</v>
      </c>
    </row>
    <row r="44" spans="1:2" x14ac:dyDescent="0.25">
      <c r="A44" s="3" t="s">
        <v>47</v>
      </c>
      <c r="B44" s="9">
        <v>520.30000000000007</v>
      </c>
    </row>
    <row r="45" spans="1:2" x14ac:dyDescent="0.25">
      <c r="A45" s="3" t="s">
        <v>66</v>
      </c>
      <c r="B45" s="9">
        <v>644.60000000000014</v>
      </c>
    </row>
    <row r="46" spans="1:2" x14ac:dyDescent="0.25">
      <c r="A46" s="3" t="s">
        <v>75</v>
      </c>
      <c r="B46" s="9">
        <v>55</v>
      </c>
    </row>
    <row r="47" spans="1:2" x14ac:dyDescent="0.25">
      <c r="A47" s="3" t="s">
        <v>93</v>
      </c>
      <c r="B47" s="9">
        <v>255.2</v>
      </c>
    </row>
    <row r="48" spans="1:2" x14ac:dyDescent="0.25">
      <c r="A48" s="3" t="s">
        <v>38</v>
      </c>
      <c r="B48" s="9">
        <v>365.19999999999993</v>
      </c>
    </row>
    <row r="49" spans="1:2" x14ac:dyDescent="0.25">
      <c r="A49" s="3" t="s">
        <v>55</v>
      </c>
      <c r="B49" s="9">
        <v>343.2</v>
      </c>
    </row>
    <row r="50" spans="1:2" x14ac:dyDescent="0.25">
      <c r="A50" s="3" t="s">
        <v>42</v>
      </c>
      <c r="B50" s="9">
        <v>2.1999999999999997</v>
      </c>
    </row>
    <row r="51" spans="1:2" x14ac:dyDescent="0.25">
      <c r="A51" s="3" t="s">
        <v>71</v>
      </c>
      <c r="B51" s="9">
        <v>160.6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AFFD-87B4-4AE3-BBEB-D8959438A3B3}">
  <dimension ref="A2:I26"/>
  <sheetViews>
    <sheetView zoomScale="70" zoomScaleNormal="70" workbookViewId="0">
      <selection activeCell="F80" sqref="F80"/>
    </sheetView>
  </sheetViews>
  <sheetFormatPr defaultRowHeight="15" x14ac:dyDescent="0.25"/>
  <cols>
    <col min="1" max="1" width="17.85546875" bestFit="1" customWidth="1"/>
    <col min="2" max="2" width="16.7109375" bestFit="1" customWidth="1"/>
    <col min="3" max="3" width="16.42578125" bestFit="1" customWidth="1"/>
    <col min="6" max="6" width="10" bestFit="1" customWidth="1"/>
  </cols>
  <sheetData>
    <row r="2" spans="1:9" x14ac:dyDescent="0.25">
      <c r="A2" s="11" t="s">
        <v>108</v>
      </c>
      <c r="B2" s="11"/>
      <c r="C2" s="11"/>
    </row>
    <row r="3" spans="1:9" x14ac:dyDescent="0.25">
      <c r="A3" s="2" t="s">
        <v>99</v>
      </c>
      <c r="B3" t="s">
        <v>101</v>
      </c>
      <c r="C3" t="s">
        <v>102</v>
      </c>
      <c r="F3" s="5" t="s">
        <v>113</v>
      </c>
      <c r="G3" s="5" t="s">
        <v>115</v>
      </c>
      <c r="H3" s="5" t="s">
        <v>114</v>
      </c>
      <c r="I3" s="5" t="s">
        <v>116</v>
      </c>
    </row>
    <row r="4" spans="1:9" x14ac:dyDescent="0.25">
      <c r="A4" s="3" t="s">
        <v>67</v>
      </c>
      <c r="B4" s="1">
        <v>39029799</v>
      </c>
      <c r="C4" s="1">
        <v>25504484</v>
      </c>
      <c r="F4" t="str">
        <f t="shared" ref="F4:F13" si="0">A4</f>
        <v>Rússia</v>
      </c>
      <c r="G4" s="6">
        <f>B4/1000000</f>
        <v>39.029798999999997</v>
      </c>
      <c r="H4" s="6">
        <f>C4/1000000</f>
        <v>25.504484000000001</v>
      </c>
      <c r="I4" s="9">
        <f>H4/G4</f>
        <v>0.65346183309834627</v>
      </c>
    </row>
    <row r="5" spans="1:9" x14ac:dyDescent="0.25">
      <c r="A5" s="3" t="s">
        <v>26</v>
      </c>
      <c r="B5" s="1">
        <v>29214770</v>
      </c>
      <c r="C5" s="1">
        <v>38719031</v>
      </c>
      <c r="F5" t="str">
        <f t="shared" si="0"/>
        <v>Paraguai</v>
      </c>
      <c r="G5" s="6">
        <f t="shared" ref="G5:G13" si="1">B5/1000000</f>
        <v>29.214770000000001</v>
      </c>
      <c r="H5" s="6">
        <f t="shared" ref="H5:H13" si="2">C5/1000000</f>
        <v>38.719031000000001</v>
      </c>
      <c r="I5" s="9">
        <f t="shared" ref="I5:I14" si="3">H5/G5</f>
        <v>1.3253238344850908</v>
      </c>
    </row>
    <row r="6" spans="1:9" x14ac:dyDescent="0.25">
      <c r="A6" s="3" t="s">
        <v>21</v>
      </c>
      <c r="B6" s="1">
        <v>3563355</v>
      </c>
      <c r="C6" s="1">
        <v>9684567</v>
      </c>
      <c r="F6" t="str">
        <f t="shared" si="0"/>
        <v>Estados Unidos</v>
      </c>
      <c r="G6" s="6">
        <f>B6/1000000</f>
        <v>3.5633550000000001</v>
      </c>
      <c r="H6" s="6">
        <f t="shared" si="2"/>
        <v>9.6845669999999995</v>
      </c>
      <c r="I6" s="9">
        <f t="shared" si="3"/>
        <v>2.7178226699276382</v>
      </c>
    </row>
    <row r="7" spans="1:9" x14ac:dyDescent="0.25">
      <c r="A7" s="3" t="s">
        <v>16</v>
      </c>
      <c r="B7" s="1">
        <v>2509458</v>
      </c>
      <c r="C7" s="1">
        <v>4746525</v>
      </c>
      <c r="F7" t="str">
        <f t="shared" si="0"/>
        <v>China</v>
      </c>
      <c r="G7" s="6">
        <f t="shared" si="1"/>
        <v>2.509458</v>
      </c>
      <c r="H7" s="6">
        <f t="shared" si="2"/>
        <v>4.7465250000000001</v>
      </c>
      <c r="I7" s="9">
        <f t="shared" si="3"/>
        <v>1.8914542502803395</v>
      </c>
    </row>
    <row r="8" spans="1:9" x14ac:dyDescent="0.25">
      <c r="A8" s="3" t="s">
        <v>20</v>
      </c>
      <c r="B8" s="1">
        <v>1993000</v>
      </c>
      <c r="C8" s="1">
        <v>3808552</v>
      </c>
      <c r="F8" t="str">
        <f t="shared" si="0"/>
        <v>Espanha</v>
      </c>
      <c r="G8" s="6">
        <f t="shared" si="1"/>
        <v>1.9930000000000001</v>
      </c>
      <c r="H8" s="6">
        <f t="shared" si="2"/>
        <v>3.8085520000000002</v>
      </c>
      <c r="I8" s="9">
        <f t="shared" si="3"/>
        <v>1.9109643753135976</v>
      </c>
    </row>
    <row r="9" spans="1:9" x14ac:dyDescent="0.25">
      <c r="A9" s="3" t="s">
        <v>23</v>
      </c>
      <c r="B9" s="1">
        <v>1791603</v>
      </c>
      <c r="C9" s="1">
        <v>2327208</v>
      </c>
      <c r="F9" t="str">
        <f t="shared" si="0"/>
        <v>Haiti</v>
      </c>
      <c r="G9" s="6">
        <f t="shared" si="1"/>
        <v>1.7916030000000001</v>
      </c>
      <c r="H9" s="6">
        <f t="shared" si="2"/>
        <v>2.3272080000000002</v>
      </c>
      <c r="I9" s="9">
        <f t="shared" si="3"/>
        <v>1.2989529488396705</v>
      </c>
    </row>
    <row r="10" spans="1:9" x14ac:dyDescent="0.25">
      <c r="A10" s="3" t="s">
        <v>28</v>
      </c>
      <c r="B10" s="1">
        <v>1239551</v>
      </c>
      <c r="C10" s="1">
        <v>4711464</v>
      </c>
      <c r="F10" t="str">
        <f t="shared" si="0"/>
        <v>Reino Unido</v>
      </c>
      <c r="G10" s="6">
        <f t="shared" si="1"/>
        <v>1.2395510000000001</v>
      </c>
      <c r="H10" s="6">
        <f t="shared" si="2"/>
        <v>4.7114640000000003</v>
      </c>
      <c r="I10" s="9">
        <f t="shared" si="3"/>
        <v>3.8009440515154278</v>
      </c>
    </row>
    <row r="11" spans="1:9" x14ac:dyDescent="0.25">
      <c r="A11" s="3" t="s">
        <v>63</v>
      </c>
      <c r="B11" s="1">
        <v>1181692</v>
      </c>
      <c r="C11" s="1">
        <v>2377716</v>
      </c>
      <c r="F11" t="str">
        <f t="shared" si="0"/>
        <v>Japão</v>
      </c>
      <c r="G11" s="6">
        <f t="shared" si="1"/>
        <v>1.181692</v>
      </c>
      <c r="H11" s="6">
        <f t="shared" si="2"/>
        <v>2.3777159999999999</v>
      </c>
      <c r="I11" s="9">
        <f t="shared" si="3"/>
        <v>2.0121283718600109</v>
      </c>
    </row>
    <row r="12" spans="1:9" x14ac:dyDescent="0.25">
      <c r="A12" s="3" t="s">
        <v>38</v>
      </c>
      <c r="B12" s="1">
        <v>792595</v>
      </c>
      <c r="C12" s="1">
        <v>1219878</v>
      </c>
      <c r="F12" t="str">
        <f t="shared" si="0"/>
        <v>Uruguai</v>
      </c>
      <c r="G12" s="6">
        <f t="shared" si="1"/>
        <v>0.79259500000000005</v>
      </c>
      <c r="H12" s="6">
        <f t="shared" si="2"/>
        <v>1.219878</v>
      </c>
      <c r="I12" s="9">
        <f t="shared" si="3"/>
        <v>1.5390937363975297</v>
      </c>
    </row>
    <row r="13" spans="1:9" x14ac:dyDescent="0.25">
      <c r="A13" s="3" t="s">
        <v>27</v>
      </c>
      <c r="B13" s="1">
        <v>419586</v>
      </c>
      <c r="C13" s="1">
        <v>581419</v>
      </c>
      <c r="F13" t="str">
        <f t="shared" si="0"/>
        <v>Portugal</v>
      </c>
      <c r="G13" s="6">
        <f t="shared" si="1"/>
        <v>0.41958600000000001</v>
      </c>
      <c r="H13" s="6">
        <f t="shared" si="2"/>
        <v>0.58141900000000002</v>
      </c>
      <c r="I13" s="9">
        <f t="shared" si="3"/>
        <v>1.385696853565181</v>
      </c>
    </row>
    <row r="14" spans="1:9" x14ac:dyDescent="0.25">
      <c r="A14" s="3"/>
      <c r="F14" t="s">
        <v>105</v>
      </c>
      <c r="G14" s="6">
        <f>GETPIVOTDATA("Soma de litros",$A$19)/1000000</f>
        <v>3.4431240000000001</v>
      </c>
      <c r="H14" s="6">
        <f>GETPIVOTDATA("Soma de usd",$A$19)/1000000</f>
        <v>10.696847</v>
      </c>
      <c r="I14" s="9">
        <f t="shared" si="3"/>
        <v>3.1067272047129291</v>
      </c>
    </row>
    <row r="16" spans="1:9" x14ac:dyDescent="0.25">
      <c r="A16" s="11" t="s">
        <v>109</v>
      </c>
      <c r="B16" s="11"/>
    </row>
    <row r="17" spans="1:3" x14ac:dyDescent="0.25">
      <c r="A17" s="2" t="s">
        <v>1</v>
      </c>
      <c r="B17" t="s">
        <v>104</v>
      </c>
    </row>
    <row r="19" spans="1:3" x14ac:dyDescent="0.25">
      <c r="A19" t="s">
        <v>101</v>
      </c>
      <c r="B19" t="s">
        <v>102</v>
      </c>
    </row>
    <row r="20" spans="1:3" x14ac:dyDescent="0.25">
      <c r="A20" s="1">
        <v>3443124</v>
      </c>
      <c r="B20" s="1">
        <v>10696847</v>
      </c>
    </row>
    <row r="21" spans="1:3" x14ac:dyDescent="0.25">
      <c r="A21" s="1"/>
      <c r="B21" s="1"/>
    </row>
    <row r="23" spans="1:3" x14ac:dyDescent="0.25">
      <c r="B23" s="5" t="s">
        <v>112</v>
      </c>
      <c r="C23" s="5" t="s">
        <v>107</v>
      </c>
    </row>
    <row r="24" spans="1:3" x14ac:dyDescent="0.25">
      <c r="A24" s="4" t="s">
        <v>106</v>
      </c>
      <c r="B24" s="6">
        <f>SUM(B4:B13)+GETPIVOTDATA("Soma de litros",$A$19)</f>
        <v>85178533</v>
      </c>
      <c r="C24" s="7">
        <v>1</v>
      </c>
    </row>
    <row r="25" spans="1:3" x14ac:dyDescent="0.25">
      <c r="A25" s="4" t="s">
        <v>110</v>
      </c>
      <c r="B25" s="6">
        <f>SUM(B4:B13)</f>
        <v>81735409</v>
      </c>
      <c r="C25" s="8">
        <f>B25/B24</f>
        <v>0.95957756163750785</v>
      </c>
    </row>
    <row r="26" spans="1:3" x14ac:dyDescent="0.25">
      <c r="A26" s="4" t="s">
        <v>111</v>
      </c>
      <c r="B26" s="6">
        <f>GETPIVOTDATA("Soma de litros",$A$19)</f>
        <v>3443124</v>
      </c>
      <c r="C26" s="8">
        <f>B26/B24</f>
        <v>4.0422438362492111E-2</v>
      </c>
    </row>
  </sheetData>
  <mergeCells count="2">
    <mergeCell ref="A16:B16"/>
    <mergeCell ref="A2:C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1E8E-729E-46AD-BB4B-040CF7FBA0B6}">
  <dimension ref="A1:V19"/>
  <sheetViews>
    <sheetView topLeftCell="A13" workbookViewId="0">
      <selection activeCell="L56" sqref="L56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140625" bestFit="1" customWidth="1"/>
    <col min="4" max="4" width="19" bestFit="1" customWidth="1"/>
  </cols>
  <sheetData>
    <row r="1" spans="1:22" x14ac:dyDescent="0.25">
      <c r="A1" s="2" t="s">
        <v>1</v>
      </c>
      <c r="B1" t="s">
        <v>103</v>
      </c>
    </row>
    <row r="2" spans="1:22" x14ac:dyDescent="0.25">
      <c r="H2" t="s">
        <v>120</v>
      </c>
      <c r="M2" t="s">
        <v>121</v>
      </c>
      <c r="S2" s="12"/>
      <c r="T2" s="12"/>
      <c r="U2" s="12"/>
      <c r="V2" s="12"/>
    </row>
    <row r="3" spans="1:22" x14ac:dyDescent="0.25">
      <c r="A3" s="2" t="s">
        <v>99</v>
      </c>
      <c r="B3" t="s">
        <v>101</v>
      </c>
      <c r="C3" t="s">
        <v>102</v>
      </c>
      <c r="D3" t="s">
        <v>117</v>
      </c>
      <c r="G3" t="s">
        <v>118</v>
      </c>
      <c r="H3" t="s">
        <v>115</v>
      </c>
      <c r="I3" t="s">
        <v>114</v>
      </c>
      <c r="J3" t="s">
        <v>116</v>
      </c>
      <c r="L3" t="s">
        <v>115</v>
      </c>
      <c r="M3" t="s">
        <v>114</v>
      </c>
      <c r="N3" t="s">
        <v>116</v>
      </c>
      <c r="S3" t="s">
        <v>118</v>
      </c>
      <c r="T3" t="s">
        <v>115</v>
      </c>
      <c r="U3" t="s">
        <v>114</v>
      </c>
      <c r="V3" t="s">
        <v>116</v>
      </c>
    </row>
    <row r="4" spans="1:22" x14ac:dyDescent="0.25">
      <c r="A4" s="3">
        <v>2008</v>
      </c>
      <c r="B4" s="1">
        <v>9669696</v>
      </c>
      <c r="C4" s="1">
        <v>5714650</v>
      </c>
      <c r="D4" s="1">
        <v>0.59098548703082288</v>
      </c>
      <c r="G4" s="3">
        <v>2008</v>
      </c>
      <c r="H4" s="10">
        <f>B4/1000000</f>
        <v>9.6696960000000001</v>
      </c>
      <c r="I4" s="10">
        <f t="shared" ref="I4" si="0">C4/1000000</f>
        <v>5.7146499999999998</v>
      </c>
      <c r="J4" s="10">
        <f>D4</f>
        <v>0.59098548703082288</v>
      </c>
      <c r="L4" s="9">
        <v>8.399559</v>
      </c>
      <c r="M4" s="9">
        <v>3.7268560000000002</v>
      </c>
      <c r="N4" s="9">
        <v>0.44369662740627214</v>
      </c>
      <c r="S4" s="3">
        <v>2008</v>
      </c>
      <c r="T4" s="10">
        <f>B4/1000000</f>
        <v>9.6696960000000001</v>
      </c>
      <c r="U4" s="10">
        <f>T4*V4</f>
        <v>87.027264000000002</v>
      </c>
      <c r="V4" s="10">
        <v>9</v>
      </c>
    </row>
    <row r="5" spans="1:22" x14ac:dyDescent="0.25">
      <c r="A5" s="3">
        <v>2009</v>
      </c>
      <c r="B5" s="1">
        <v>25048044</v>
      </c>
      <c r="C5" s="1">
        <v>8324446</v>
      </c>
      <c r="D5" s="1">
        <v>0.33233916388840584</v>
      </c>
      <c r="G5" s="3">
        <v>2009</v>
      </c>
      <c r="H5" s="10">
        <f t="shared" ref="H5:H18" si="1">B5/1000000</f>
        <v>25.048044000000001</v>
      </c>
      <c r="I5" s="10">
        <f t="shared" ref="I5:I18" si="2">C5/1000000</f>
        <v>8.324446</v>
      </c>
      <c r="J5" s="10">
        <f t="shared" ref="J5:J18" si="3">D5</f>
        <v>0.33233916388840584</v>
      </c>
      <c r="L5" s="9">
        <v>22.399840999999999</v>
      </c>
      <c r="M5" s="9">
        <v>6.1243670000000003</v>
      </c>
      <c r="N5" s="9">
        <v>0.27341118180258511</v>
      </c>
      <c r="S5" s="3">
        <v>2009</v>
      </c>
      <c r="T5" s="10">
        <f>B5/1000000</f>
        <v>25.048044000000001</v>
      </c>
      <c r="U5" s="10">
        <f t="shared" ref="U5:U18" si="4">T5*V5</f>
        <v>225.43239600000001</v>
      </c>
      <c r="V5" s="10">
        <v>9</v>
      </c>
    </row>
    <row r="6" spans="1:22" x14ac:dyDescent="0.25">
      <c r="A6" s="3">
        <v>2010</v>
      </c>
      <c r="B6" s="1">
        <v>1141154</v>
      </c>
      <c r="C6" s="1">
        <v>2082775</v>
      </c>
      <c r="D6" s="1">
        <v>1.8251480518843206</v>
      </c>
      <c r="G6" s="3">
        <v>2010</v>
      </c>
      <c r="H6" s="10">
        <f t="shared" si="1"/>
        <v>1.141154</v>
      </c>
      <c r="I6" s="10">
        <f t="shared" si="2"/>
        <v>2.0827749999999998</v>
      </c>
      <c r="J6" s="10">
        <f t="shared" si="3"/>
        <v>1.8251480518843206</v>
      </c>
      <c r="L6" s="9">
        <v>0.51098900000000003</v>
      </c>
      <c r="M6" s="9">
        <v>0.44919700000000001</v>
      </c>
      <c r="N6" s="9">
        <v>0.87907371782954236</v>
      </c>
      <c r="S6" s="3">
        <v>2010</v>
      </c>
      <c r="T6" s="10">
        <f t="shared" ref="T6:T18" si="5">B6/1000000</f>
        <v>1.141154</v>
      </c>
      <c r="U6" s="10">
        <f t="shared" si="4"/>
        <v>10.270386</v>
      </c>
      <c r="V6" s="10">
        <v>9</v>
      </c>
    </row>
    <row r="7" spans="1:22" x14ac:dyDescent="0.25">
      <c r="A7" s="3">
        <v>2011</v>
      </c>
      <c r="B7" s="1">
        <v>1028390</v>
      </c>
      <c r="C7" s="1">
        <v>2999072</v>
      </c>
      <c r="D7" s="1">
        <v>2.9162788436293625</v>
      </c>
      <c r="G7" s="3">
        <v>2011</v>
      </c>
      <c r="H7" s="10">
        <f t="shared" si="1"/>
        <v>1.0283899999999999</v>
      </c>
      <c r="I7" s="10">
        <f t="shared" si="2"/>
        <v>2.999072</v>
      </c>
      <c r="J7" s="10">
        <f t="shared" si="3"/>
        <v>2.9162788436293625</v>
      </c>
      <c r="L7" s="9">
        <v>0.24016799999999999</v>
      </c>
      <c r="M7" s="9">
        <v>0.276281</v>
      </c>
      <c r="N7" s="9">
        <v>1.150365577429133</v>
      </c>
      <c r="S7" s="3">
        <v>2011</v>
      </c>
      <c r="T7" s="10">
        <f t="shared" si="5"/>
        <v>1.0283899999999999</v>
      </c>
      <c r="U7" s="10">
        <f t="shared" si="4"/>
        <v>9.2555099999999992</v>
      </c>
      <c r="V7" s="10">
        <v>9</v>
      </c>
    </row>
    <row r="8" spans="1:22" x14ac:dyDescent="0.25">
      <c r="A8" s="3">
        <v>2012</v>
      </c>
      <c r="B8" s="1">
        <v>5611467</v>
      </c>
      <c r="C8" s="1">
        <v>4867237</v>
      </c>
      <c r="D8" s="1">
        <v>0.86737336243802199</v>
      </c>
      <c r="G8" s="3">
        <v>2012</v>
      </c>
      <c r="H8" s="10">
        <f t="shared" si="1"/>
        <v>5.6114670000000002</v>
      </c>
      <c r="I8" s="10">
        <f t="shared" si="2"/>
        <v>4.8672370000000003</v>
      </c>
      <c r="J8" s="10">
        <f t="shared" si="3"/>
        <v>0.86737336243802199</v>
      </c>
      <c r="L8" s="9">
        <v>4.883</v>
      </c>
      <c r="M8" s="9">
        <v>2.5322469999999999</v>
      </c>
      <c r="N8" s="9">
        <v>0.51858427196395662</v>
      </c>
      <c r="S8" s="3">
        <v>2012</v>
      </c>
      <c r="T8" s="10">
        <f t="shared" si="5"/>
        <v>5.6114670000000002</v>
      </c>
      <c r="U8" s="10">
        <f t="shared" si="4"/>
        <v>50.503202999999999</v>
      </c>
      <c r="V8" s="10">
        <v>9</v>
      </c>
    </row>
    <row r="9" spans="1:22" x14ac:dyDescent="0.25">
      <c r="A9" s="3">
        <v>2013</v>
      </c>
      <c r="B9" s="1">
        <v>8997469</v>
      </c>
      <c r="C9" s="1">
        <v>22113503</v>
      </c>
      <c r="D9" s="1">
        <v>2.4577470619793189</v>
      </c>
      <c r="G9" s="3">
        <v>2013</v>
      </c>
      <c r="H9" s="10">
        <f t="shared" si="1"/>
        <v>8.9974690000000006</v>
      </c>
      <c r="I9" s="10">
        <f t="shared" si="2"/>
        <v>22.113503000000001</v>
      </c>
      <c r="J9" s="10">
        <f t="shared" si="3"/>
        <v>2.4577470619793189</v>
      </c>
      <c r="L9" s="9">
        <v>6.3748550000000002</v>
      </c>
      <c r="M9" s="9">
        <v>15.476521999999999</v>
      </c>
      <c r="N9" s="9">
        <v>2.4277449447869794</v>
      </c>
      <c r="S9" s="3">
        <v>2013</v>
      </c>
      <c r="T9" s="10">
        <f t="shared" si="5"/>
        <v>8.9974690000000006</v>
      </c>
      <c r="U9" s="10">
        <f t="shared" si="4"/>
        <v>80.977221</v>
      </c>
      <c r="V9" s="10">
        <v>9</v>
      </c>
    </row>
    <row r="10" spans="1:22" x14ac:dyDescent="0.25">
      <c r="A10" s="3">
        <v>2014</v>
      </c>
      <c r="B10" s="1">
        <v>1898692</v>
      </c>
      <c r="C10" s="1">
        <v>5746041</v>
      </c>
      <c r="D10" s="1">
        <v>3.0263154845546301</v>
      </c>
      <c r="G10" s="3">
        <v>2014</v>
      </c>
      <c r="H10" s="10">
        <f t="shared" si="1"/>
        <v>1.898692</v>
      </c>
      <c r="I10" s="10">
        <f t="shared" si="2"/>
        <v>5.746041</v>
      </c>
      <c r="J10" s="10">
        <f t="shared" si="3"/>
        <v>3.0263154845546301</v>
      </c>
      <c r="L10" s="9">
        <v>0.712503</v>
      </c>
      <c r="M10" s="9">
        <v>0.969468</v>
      </c>
      <c r="N10" s="9">
        <v>1.3606511130479451</v>
      </c>
      <c r="S10" s="3">
        <v>2014</v>
      </c>
      <c r="T10" s="10">
        <f t="shared" si="5"/>
        <v>1.898692</v>
      </c>
      <c r="U10" s="10">
        <f t="shared" si="4"/>
        <v>17.088228000000001</v>
      </c>
      <c r="V10" s="10">
        <v>9</v>
      </c>
    </row>
    <row r="11" spans="1:22" x14ac:dyDescent="0.25">
      <c r="A11" s="3">
        <v>2015</v>
      </c>
      <c r="B11" s="1">
        <v>1124661</v>
      </c>
      <c r="C11" s="1">
        <v>2476550</v>
      </c>
      <c r="D11" s="1">
        <v>2.2020413262307486</v>
      </c>
      <c r="G11" s="3">
        <v>2015</v>
      </c>
      <c r="H11" s="10">
        <f t="shared" si="1"/>
        <v>1.1246609999999999</v>
      </c>
      <c r="I11" s="10">
        <f t="shared" si="2"/>
        <v>2.47655</v>
      </c>
      <c r="J11" s="10">
        <f t="shared" si="3"/>
        <v>2.2020413262307486</v>
      </c>
      <c r="L11" s="9">
        <v>0.54309200000000002</v>
      </c>
      <c r="M11" s="9">
        <v>0.75961000000000001</v>
      </c>
      <c r="N11" s="9">
        <v>1.398676467338867</v>
      </c>
      <c r="S11" s="3">
        <v>2015</v>
      </c>
      <c r="T11" s="10">
        <f t="shared" si="5"/>
        <v>1.1246609999999999</v>
      </c>
      <c r="U11" s="10">
        <f t="shared" si="4"/>
        <v>10.121948999999999</v>
      </c>
      <c r="V11" s="10">
        <v>9</v>
      </c>
    </row>
    <row r="12" spans="1:22" x14ac:dyDescent="0.25">
      <c r="A12" s="3">
        <v>2016</v>
      </c>
      <c r="B12" s="1">
        <v>1679531</v>
      </c>
      <c r="C12" s="1">
        <v>3931778</v>
      </c>
      <c r="D12" s="1">
        <v>2.3409975761090447</v>
      </c>
      <c r="G12" s="3">
        <v>2016</v>
      </c>
      <c r="H12" s="10">
        <f t="shared" si="1"/>
        <v>1.6795310000000001</v>
      </c>
      <c r="I12" s="10">
        <f>C12/1000000</f>
        <v>3.931778</v>
      </c>
      <c r="J12" s="10">
        <f t="shared" si="3"/>
        <v>2.3409975761090447</v>
      </c>
      <c r="L12" s="9">
        <v>0.98573900000000003</v>
      </c>
      <c r="M12" s="9">
        <v>1.6554169999999999</v>
      </c>
      <c r="N12" s="9">
        <v>1.6793664448702952</v>
      </c>
      <c r="S12" s="3">
        <v>2016</v>
      </c>
      <c r="T12" s="10">
        <f t="shared" si="5"/>
        <v>1.6795310000000001</v>
      </c>
      <c r="U12" s="10">
        <f t="shared" si="4"/>
        <v>15.115779000000002</v>
      </c>
      <c r="V12" s="10">
        <v>9</v>
      </c>
    </row>
    <row r="13" spans="1:22" x14ac:dyDescent="0.25">
      <c r="A13" s="3">
        <v>2017</v>
      </c>
      <c r="B13" s="1">
        <v>2833335</v>
      </c>
      <c r="C13" s="1">
        <v>6913308</v>
      </c>
      <c r="D13" s="1">
        <v>2.4399896235355154</v>
      </c>
      <c r="G13" s="3">
        <v>2017</v>
      </c>
      <c r="H13" s="10">
        <f t="shared" si="1"/>
        <v>2.8333349999999999</v>
      </c>
      <c r="I13" s="10">
        <f t="shared" si="2"/>
        <v>6.9133079999999998</v>
      </c>
      <c r="J13" s="10">
        <f t="shared" si="3"/>
        <v>2.4399896235355154</v>
      </c>
      <c r="L13" s="9">
        <v>2.3934679999999999</v>
      </c>
      <c r="M13" s="9">
        <v>4.2746500000000003</v>
      </c>
      <c r="N13" s="9">
        <v>1.7859649679878737</v>
      </c>
      <c r="S13" s="3">
        <v>2017</v>
      </c>
      <c r="T13" s="10">
        <f t="shared" si="5"/>
        <v>2.8333349999999999</v>
      </c>
      <c r="U13" s="10">
        <f t="shared" si="4"/>
        <v>25.500014999999998</v>
      </c>
      <c r="V13" s="10">
        <v>9</v>
      </c>
    </row>
    <row r="14" spans="1:22" x14ac:dyDescent="0.25">
      <c r="A14" s="3">
        <v>2018</v>
      </c>
      <c r="B14" s="1">
        <v>3803150</v>
      </c>
      <c r="C14" s="1">
        <v>7340423</v>
      </c>
      <c r="D14" s="1">
        <v>1.9300903198664265</v>
      </c>
      <c r="G14" s="3">
        <v>2018</v>
      </c>
      <c r="H14" s="10">
        <f t="shared" si="1"/>
        <v>3.80315</v>
      </c>
      <c r="I14" s="10">
        <f t="shared" si="2"/>
        <v>7.3404230000000004</v>
      </c>
      <c r="J14" s="10">
        <f t="shared" si="3"/>
        <v>1.9300903198664265</v>
      </c>
      <c r="L14" s="9">
        <v>3.2341679999999999</v>
      </c>
      <c r="M14" s="9">
        <v>5.4943210000000002</v>
      </c>
      <c r="N14" s="9">
        <v>1.6988359912039201</v>
      </c>
      <c r="S14" s="3">
        <v>2018</v>
      </c>
      <c r="T14" s="10">
        <f t="shared" si="5"/>
        <v>3.80315</v>
      </c>
      <c r="U14" s="10">
        <f t="shared" si="4"/>
        <v>34.228349999999999</v>
      </c>
      <c r="V14" s="10">
        <v>9</v>
      </c>
    </row>
    <row r="15" spans="1:22" x14ac:dyDescent="0.25">
      <c r="A15" s="3">
        <v>2019</v>
      </c>
      <c r="B15" s="1">
        <v>3079335</v>
      </c>
      <c r="C15" s="1">
        <v>5671493</v>
      </c>
      <c r="D15" s="1">
        <v>1.8417914906952313</v>
      </c>
      <c r="G15" s="3">
        <v>2019</v>
      </c>
      <c r="H15" s="10">
        <f t="shared" si="1"/>
        <v>3.0793349999999999</v>
      </c>
      <c r="I15" s="10">
        <f t="shared" si="2"/>
        <v>5.6714929999999999</v>
      </c>
      <c r="J15" s="10">
        <f t="shared" si="3"/>
        <v>1.8417914906952313</v>
      </c>
      <c r="L15" s="9">
        <v>2.419537</v>
      </c>
      <c r="M15" s="9">
        <v>3.826587</v>
      </c>
      <c r="N15" s="9">
        <v>1.5815368808164538</v>
      </c>
      <c r="S15" s="3">
        <v>2019</v>
      </c>
      <c r="T15" s="10">
        <f t="shared" si="5"/>
        <v>3.0793349999999999</v>
      </c>
      <c r="U15" s="10">
        <f t="shared" si="4"/>
        <v>27.714015</v>
      </c>
      <c r="V15" s="10">
        <v>9</v>
      </c>
    </row>
    <row r="16" spans="1:22" x14ac:dyDescent="0.25">
      <c r="A16" s="3">
        <v>2020</v>
      </c>
      <c r="B16" s="1">
        <v>4330644</v>
      </c>
      <c r="C16" s="1">
        <v>5900761</v>
      </c>
      <c r="D16" s="1">
        <v>1.3625597024368663</v>
      </c>
      <c r="G16" s="3">
        <v>2020</v>
      </c>
      <c r="H16" s="10">
        <f t="shared" si="1"/>
        <v>4.3306440000000004</v>
      </c>
      <c r="I16" s="10">
        <f t="shared" si="2"/>
        <v>5.9007610000000001</v>
      </c>
      <c r="J16" s="10">
        <f t="shared" si="3"/>
        <v>1.3625597024368663</v>
      </c>
      <c r="L16" s="9">
        <v>3.3004760000000002</v>
      </c>
      <c r="M16" s="9">
        <v>3.877793</v>
      </c>
      <c r="N16" s="9">
        <v>1.1749193146685508</v>
      </c>
      <c r="S16" s="3">
        <v>2020</v>
      </c>
      <c r="T16" s="10">
        <f t="shared" si="5"/>
        <v>4.3306440000000004</v>
      </c>
      <c r="U16" s="10">
        <f t="shared" si="4"/>
        <v>38.975796000000003</v>
      </c>
      <c r="V16" s="10">
        <v>9</v>
      </c>
    </row>
    <row r="17" spans="1:22" x14ac:dyDescent="0.25">
      <c r="A17" s="3">
        <v>2021</v>
      </c>
      <c r="B17" s="1">
        <v>8010259</v>
      </c>
      <c r="C17" s="1">
        <v>9710576</v>
      </c>
      <c r="D17" s="1">
        <v>1.2122674185691125</v>
      </c>
      <c r="G17" s="3">
        <v>2021</v>
      </c>
      <c r="H17" s="10">
        <f t="shared" si="1"/>
        <v>8.0102589999999996</v>
      </c>
      <c r="I17" s="10">
        <f t="shared" si="2"/>
        <v>9.7105759999999997</v>
      </c>
      <c r="J17" s="10">
        <f t="shared" si="3"/>
        <v>1.2122674185691125</v>
      </c>
      <c r="L17" s="9">
        <v>6.7044579999999998</v>
      </c>
      <c r="M17" s="9">
        <v>7.5052880000000002</v>
      </c>
      <c r="N17" s="9">
        <v>1.1194473885883094</v>
      </c>
      <c r="S17" s="3">
        <v>2021</v>
      </c>
      <c r="T17" s="10">
        <f t="shared" si="5"/>
        <v>8.0102589999999996</v>
      </c>
      <c r="U17" s="10">
        <f t="shared" si="4"/>
        <v>72.092331000000001</v>
      </c>
      <c r="V17" s="10">
        <v>9</v>
      </c>
    </row>
    <row r="18" spans="1:22" x14ac:dyDescent="0.25">
      <c r="A18" s="3">
        <v>2022</v>
      </c>
      <c r="B18" s="1">
        <v>6922706</v>
      </c>
      <c r="C18" s="1">
        <v>10585078</v>
      </c>
      <c r="D18" s="1">
        <v>1.5290376335496554</v>
      </c>
      <c r="G18" s="3">
        <v>2022</v>
      </c>
      <c r="H18" s="10">
        <f t="shared" si="1"/>
        <v>6.9227059999999998</v>
      </c>
      <c r="I18" s="10">
        <f t="shared" si="2"/>
        <v>10.585077999999999</v>
      </c>
      <c r="J18" s="10">
        <f t="shared" si="3"/>
        <v>1.5290376335496554</v>
      </c>
      <c r="L18" s="9">
        <v>5.1427160000000001</v>
      </c>
      <c r="M18" s="9">
        <v>7.2749110000000003</v>
      </c>
      <c r="N18" s="9">
        <v>1.414604850822017</v>
      </c>
      <c r="S18" s="3">
        <v>2022</v>
      </c>
      <c r="T18" s="10">
        <f t="shared" si="5"/>
        <v>6.9227059999999998</v>
      </c>
      <c r="U18" s="10">
        <f t="shared" si="4"/>
        <v>62.304353999999996</v>
      </c>
      <c r="V18" s="10">
        <v>9</v>
      </c>
    </row>
    <row r="19" spans="1:22" x14ac:dyDescent="0.25">
      <c r="A19" s="3" t="s">
        <v>100</v>
      </c>
      <c r="B19" s="1">
        <v>85178533</v>
      </c>
      <c r="C19" s="1">
        <v>104377691</v>
      </c>
      <c r="D19" s="1">
        <v>1.2253990216055963</v>
      </c>
    </row>
  </sheetData>
  <mergeCells count="1">
    <mergeCell ref="S2:V2"/>
  </mergeCell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2087-A955-43C7-B5FC-A6DC180FF0F1}">
  <dimension ref="A3:B14"/>
  <sheetViews>
    <sheetView topLeftCell="A28" workbookViewId="0">
      <selection activeCell="I50" sqref="I50"/>
    </sheetView>
  </sheetViews>
  <sheetFormatPr defaultRowHeight="15" x14ac:dyDescent="0.25"/>
  <cols>
    <col min="1" max="1" width="18" bestFit="1" customWidth="1"/>
    <col min="2" max="3" width="24.42578125" bestFit="1" customWidth="1"/>
  </cols>
  <sheetData>
    <row r="3" spans="1:2" x14ac:dyDescent="0.25">
      <c r="A3" s="2" t="s">
        <v>99</v>
      </c>
      <c r="B3" t="s">
        <v>119</v>
      </c>
    </row>
    <row r="4" spans="1:2" x14ac:dyDescent="0.25">
      <c r="A4" s="3" t="s">
        <v>26</v>
      </c>
      <c r="B4" s="1">
        <v>0.30238415618230685</v>
      </c>
    </row>
    <row r="5" spans="1:2" x14ac:dyDescent="0.25">
      <c r="A5" s="3" t="s">
        <v>56</v>
      </c>
      <c r="B5" s="1">
        <v>4.47232895932652E-2</v>
      </c>
    </row>
    <row r="6" spans="1:2" x14ac:dyDescent="0.25">
      <c r="A6" s="3" t="s">
        <v>67</v>
      </c>
      <c r="B6" s="1">
        <v>3.0253527843386831E-2</v>
      </c>
    </row>
    <row r="7" spans="1:2" x14ac:dyDescent="0.25">
      <c r="A7" s="3" t="s">
        <v>38</v>
      </c>
      <c r="B7" s="1">
        <v>2.8942538588000874E-2</v>
      </c>
    </row>
    <row r="8" spans="1:2" x14ac:dyDescent="0.25">
      <c r="A8" s="3" t="s">
        <v>23</v>
      </c>
      <c r="B8" s="1">
        <v>1.9616523332608205E-2</v>
      </c>
    </row>
    <row r="9" spans="1:2" x14ac:dyDescent="0.25">
      <c r="A9" s="3" t="s">
        <v>25</v>
      </c>
      <c r="B9" s="1">
        <v>9.0123288105994209E-3</v>
      </c>
    </row>
    <row r="10" spans="1:2" x14ac:dyDescent="0.25">
      <c r="A10" s="3" t="s">
        <v>20</v>
      </c>
      <c r="B10" s="1">
        <v>6.1092125645798188E-3</v>
      </c>
    </row>
    <row r="11" spans="1:2" x14ac:dyDescent="0.25">
      <c r="A11" s="3" t="s">
        <v>46</v>
      </c>
      <c r="B11" s="1">
        <v>5.4921088739472001E-3</v>
      </c>
    </row>
    <row r="12" spans="1:2" x14ac:dyDescent="0.25">
      <c r="A12" s="3" t="s">
        <v>81</v>
      </c>
      <c r="B12" s="1">
        <v>4.5239051671882649E-3</v>
      </c>
    </row>
    <row r="13" spans="1:2" x14ac:dyDescent="0.25">
      <c r="A13" s="3" t="s">
        <v>34</v>
      </c>
      <c r="B13" s="1">
        <v>4.0553477393479639E-3</v>
      </c>
    </row>
    <row r="14" spans="1:2" x14ac:dyDescent="0.25">
      <c r="A14" s="3" t="s">
        <v>100</v>
      </c>
      <c r="B14" s="1">
        <v>6.7861174931400994E-2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58CB-4EED-48EE-AED9-43E2F5AF2E5A}">
  <dimension ref="A1:T544"/>
  <sheetViews>
    <sheetView topLeftCell="A2" zoomScale="130" zoomScaleNormal="130" workbookViewId="0">
      <selection activeCell="H9" sqref="H9"/>
    </sheetView>
  </sheetViews>
  <sheetFormatPr defaultRowHeight="15" x14ac:dyDescent="0.25"/>
  <cols>
    <col min="1" max="1" width="9.42578125" customWidth="1"/>
    <col min="2" max="2" width="9.85546875" customWidth="1"/>
    <col min="6" max="6" width="12.28515625" customWidth="1"/>
    <col min="7" max="7" width="12.28515625" bestFit="1" customWidth="1"/>
    <col min="8" max="8" width="23.85546875" customWidth="1"/>
    <col min="9" max="9" width="14.7109375" customWidth="1"/>
    <col min="10" max="10" width="13.7109375" customWidth="1"/>
    <col min="11" max="11" width="25.7109375" customWidth="1"/>
    <col min="12" max="12" width="24.85546875" customWidth="1"/>
    <col min="13" max="13" width="15.7109375" customWidth="1"/>
    <col min="14" max="14" width="14.7109375" customWidth="1"/>
    <col min="15" max="15" width="17" customWidth="1"/>
    <col min="16" max="16" width="16.42578125" customWidth="1"/>
    <col min="17" max="17" width="17.28515625" customWidth="1"/>
    <col min="18" max="18" width="20.7109375" bestFit="1" customWidth="1"/>
    <col min="19" max="19" width="22.85546875" bestFit="1" customWidth="1"/>
    <col min="20" max="20" width="23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96</v>
      </c>
      <c r="M1" t="s">
        <v>97</v>
      </c>
      <c r="N1" t="s">
        <v>98</v>
      </c>
      <c r="O1" t="s">
        <v>10</v>
      </c>
      <c r="P1" t="s">
        <v>11</v>
      </c>
      <c r="Q1" t="s">
        <v>13</v>
      </c>
      <c r="R1" t="s">
        <v>125</v>
      </c>
      <c r="S1" t="s">
        <v>126</v>
      </c>
      <c r="T1" t="s">
        <v>127</v>
      </c>
    </row>
    <row r="2" spans="1:20" x14ac:dyDescent="0.25">
      <c r="A2" t="s">
        <v>14</v>
      </c>
      <c r="B2" t="s">
        <v>15</v>
      </c>
      <c r="C2">
        <v>2008</v>
      </c>
      <c r="D2">
        <v>25721</v>
      </c>
      <c r="E2">
        <v>71083</v>
      </c>
      <c r="F2">
        <v>21691522</v>
      </c>
      <c r="G2">
        <v>946354158700</v>
      </c>
      <c r="H2">
        <v>0.71</v>
      </c>
      <c r="I2">
        <v>17</v>
      </c>
      <c r="J2">
        <v>6.7</v>
      </c>
      <c r="K2">
        <v>156.19999999999999</v>
      </c>
      <c r="L2">
        <v>0.71</v>
      </c>
      <c r="M2">
        <v>17</v>
      </c>
      <c r="N2">
        <v>0.67</v>
      </c>
      <c r="O2">
        <v>2.7636172777108201</v>
      </c>
      <c r="P2">
        <v>43627.835736929846</v>
      </c>
      <c r="Q2">
        <v>1.1857628063166798E-3</v>
      </c>
      <c r="R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">
        <f>IF(Tabela4[[#This Row],[Quartil salario_mes]]=4,9,IF(Tabela4[[#This Row],[Quartil salario_mes]]=3,7.5,IF(Tabela4[[#This Row],[Quartil salario_mes]]=2,6,IF(Tabela4[[#This Row],[Quartil salario_mes]]=1,4.5,0))))</f>
        <v>4.5</v>
      </c>
      <c r="T2">
        <f>Tabela4[[#This Row],[Preço ajustado salario]]*Tabela4[[#This Row],[litros]]</f>
        <v>115744.5</v>
      </c>
    </row>
    <row r="3" spans="1:20" x14ac:dyDescent="0.25">
      <c r="A3" t="s">
        <v>14</v>
      </c>
      <c r="B3" t="s">
        <v>15</v>
      </c>
      <c r="C3">
        <v>2009</v>
      </c>
      <c r="D3">
        <v>54786</v>
      </c>
      <c r="E3">
        <v>84235</v>
      </c>
      <c r="F3">
        <v>22507674</v>
      </c>
      <c r="G3">
        <v>946354158700</v>
      </c>
      <c r="H3">
        <v>0.71</v>
      </c>
      <c r="I3">
        <v>17</v>
      </c>
      <c r="J3">
        <v>6.7</v>
      </c>
      <c r="K3">
        <v>156.19999999999999</v>
      </c>
      <c r="L3">
        <v>0.71</v>
      </c>
      <c r="M3">
        <v>17</v>
      </c>
      <c r="N3">
        <v>0.67</v>
      </c>
      <c r="O3">
        <v>1.5375278355784325</v>
      </c>
      <c r="P3">
        <v>42045.844395116081</v>
      </c>
      <c r="Q3">
        <v>2.4341031418884068E-3</v>
      </c>
      <c r="R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">
        <f>IF(Tabela4[[#This Row],[Quartil salario_mes]]=4,9,IF(Tabela4[[#This Row],[Quartil salario_mes]]=3,7.5,IF(Tabela4[[#This Row],[Quartil salario_mes]]=2,6,IF(Tabela4[[#This Row],[Quartil salario_mes]]=1,4.5,0))))</f>
        <v>4.5</v>
      </c>
      <c r="T3">
        <f>Tabela4[[#This Row],[Preço ajustado salario]]*Tabela4[[#This Row],[litros]]</f>
        <v>246537</v>
      </c>
    </row>
    <row r="4" spans="1:20" x14ac:dyDescent="0.25">
      <c r="A4" t="s">
        <v>14</v>
      </c>
      <c r="B4" t="s">
        <v>15</v>
      </c>
      <c r="C4">
        <v>2010</v>
      </c>
      <c r="D4">
        <v>33557</v>
      </c>
      <c r="E4">
        <v>189891</v>
      </c>
      <c r="F4">
        <v>23364185</v>
      </c>
      <c r="G4">
        <v>946354158700</v>
      </c>
      <c r="H4">
        <v>0.71</v>
      </c>
      <c r="I4">
        <v>17</v>
      </c>
      <c r="J4">
        <v>6.7</v>
      </c>
      <c r="K4">
        <v>156.19999999999999</v>
      </c>
      <c r="L4">
        <v>0.71</v>
      </c>
      <c r="M4">
        <v>17</v>
      </c>
      <c r="N4">
        <v>0.67</v>
      </c>
      <c r="O4">
        <v>5.6587597222636115</v>
      </c>
      <c r="P4">
        <v>40504.479771068414</v>
      </c>
      <c r="Q4">
        <v>1.4362581018768684E-3</v>
      </c>
      <c r="R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">
        <f>IF(Tabela4[[#This Row],[Quartil salario_mes]]=4,9,IF(Tabela4[[#This Row],[Quartil salario_mes]]=3,7.5,IF(Tabela4[[#This Row],[Quartil salario_mes]]=2,6,IF(Tabela4[[#This Row],[Quartil salario_mes]]=1,4.5,0))))</f>
        <v>4.5</v>
      </c>
      <c r="T4">
        <f>Tabela4[[#This Row],[Preço ajustado salario]]*Tabela4[[#This Row],[litros]]</f>
        <v>151006.5</v>
      </c>
    </row>
    <row r="5" spans="1:20" x14ac:dyDescent="0.25">
      <c r="A5" t="s">
        <v>14</v>
      </c>
      <c r="B5" t="s">
        <v>15</v>
      </c>
      <c r="C5">
        <v>2011</v>
      </c>
      <c r="D5">
        <v>13889</v>
      </c>
      <c r="E5">
        <v>69001</v>
      </c>
      <c r="F5">
        <v>24259111</v>
      </c>
      <c r="G5">
        <v>946354158700</v>
      </c>
      <c r="H5">
        <v>0.71</v>
      </c>
      <c r="I5">
        <v>17</v>
      </c>
      <c r="J5">
        <v>6.7</v>
      </c>
      <c r="K5">
        <v>156.19999999999999</v>
      </c>
      <c r="L5">
        <v>0.71</v>
      </c>
      <c r="M5">
        <v>17</v>
      </c>
      <c r="N5">
        <v>0.67</v>
      </c>
      <c r="O5">
        <v>4.9680322557419538</v>
      </c>
      <c r="P5">
        <v>39010.257164823561</v>
      </c>
      <c r="Q5">
        <v>5.7252716309348682E-4</v>
      </c>
      <c r="R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5">
        <f>IF(Tabela4[[#This Row],[Quartil salario_mes]]=4,9,IF(Tabela4[[#This Row],[Quartil salario_mes]]=3,7.5,IF(Tabela4[[#This Row],[Quartil salario_mes]]=2,6,IF(Tabela4[[#This Row],[Quartil salario_mes]]=1,4.5,0))))</f>
        <v>4.5</v>
      </c>
      <c r="T5">
        <f>Tabela4[[#This Row],[Preço ajustado salario]]*Tabela4[[#This Row],[litros]]</f>
        <v>62500.5</v>
      </c>
    </row>
    <row r="6" spans="1:20" x14ac:dyDescent="0.25">
      <c r="A6" t="s">
        <v>14</v>
      </c>
      <c r="B6" t="s">
        <v>15</v>
      </c>
      <c r="C6">
        <v>2012</v>
      </c>
      <c r="D6">
        <v>2833</v>
      </c>
      <c r="E6">
        <v>8861</v>
      </c>
      <c r="F6">
        <v>25188292</v>
      </c>
      <c r="G6">
        <v>946354158700</v>
      </c>
      <c r="H6">
        <v>0.71</v>
      </c>
      <c r="I6">
        <v>17</v>
      </c>
      <c r="J6">
        <v>6.7</v>
      </c>
      <c r="K6">
        <v>156.19999999999999</v>
      </c>
      <c r="L6">
        <v>0.71</v>
      </c>
      <c r="M6">
        <v>17</v>
      </c>
      <c r="N6">
        <v>0.67</v>
      </c>
      <c r="O6">
        <v>3.1277797387927992</v>
      </c>
      <c r="P6">
        <v>37571.19215149642</v>
      </c>
      <c r="Q6">
        <v>1.1247289018247049E-4</v>
      </c>
      <c r="R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6">
        <f>IF(Tabela4[[#This Row],[Quartil salario_mes]]=4,9,IF(Tabela4[[#This Row],[Quartil salario_mes]]=3,7.5,IF(Tabela4[[#This Row],[Quartil salario_mes]]=2,6,IF(Tabela4[[#This Row],[Quartil salario_mes]]=1,4.5,0))))</f>
        <v>4.5</v>
      </c>
      <c r="T6">
        <f>Tabela4[[#This Row],[Preço ajustado salario]]*Tabela4[[#This Row],[litros]]</f>
        <v>12748.5</v>
      </c>
    </row>
    <row r="7" spans="1:20" x14ac:dyDescent="0.25">
      <c r="A7" t="s">
        <v>14</v>
      </c>
      <c r="B7" t="s">
        <v>15</v>
      </c>
      <c r="C7">
        <v>2013</v>
      </c>
      <c r="D7">
        <v>1573</v>
      </c>
      <c r="E7">
        <v>9300</v>
      </c>
      <c r="F7">
        <v>26147002</v>
      </c>
      <c r="G7">
        <v>946354158700</v>
      </c>
      <c r="H7">
        <v>0.71</v>
      </c>
      <c r="I7">
        <v>17</v>
      </c>
      <c r="J7">
        <v>6.7</v>
      </c>
      <c r="K7">
        <v>156.19999999999999</v>
      </c>
      <c r="L7">
        <v>0.71</v>
      </c>
      <c r="M7">
        <v>17</v>
      </c>
      <c r="N7">
        <v>0.67</v>
      </c>
      <c r="O7">
        <v>5.9122695486331853</v>
      </c>
      <c r="P7">
        <v>36193.601036937238</v>
      </c>
      <c r="Q7">
        <v>6.015986077486054E-5</v>
      </c>
      <c r="R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7">
        <f>IF(Tabela4[[#This Row],[Quartil salario_mes]]=4,9,IF(Tabela4[[#This Row],[Quartil salario_mes]]=3,7.5,IF(Tabela4[[#This Row],[Quartil salario_mes]]=2,6,IF(Tabela4[[#This Row],[Quartil salario_mes]]=1,4.5,0))))</f>
        <v>4.5</v>
      </c>
      <c r="T7">
        <f>Tabela4[[#This Row],[Preço ajustado salario]]*Tabela4[[#This Row],[litros]]</f>
        <v>7078.5</v>
      </c>
    </row>
    <row r="8" spans="1:20" x14ac:dyDescent="0.25">
      <c r="A8" t="s">
        <v>14</v>
      </c>
      <c r="B8" t="s">
        <v>15</v>
      </c>
      <c r="C8">
        <v>2014</v>
      </c>
      <c r="D8">
        <v>12182</v>
      </c>
      <c r="E8">
        <v>23124</v>
      </c>
      <c r="F8">
        <v>27128337</v>
      </c>
      <c r="G8">
        <v>946354158700</v>
      </c>
      <c r="H8">
        <v>0.71</v>
      </c>
      <c r="I8">
        <v>17</v>
      </c>
      <c r="J8">
        <v>6.7</v>
      </c>
      <c r="K8">
        <v>156.19999999999999</v>
      </c>
      <c r="L8">
        <v>0.71</v>
      </c>
      <c r="M8">
        <v>17</v>
      </c>
      <c r="N8">
        <v>0.67</v>
      </c>
      <c r="O8">
        <v>1.8982104744705304</v>
      </c>
      <c r="P8">
        <v>34884.341001072054</v>
      </c>
      <c r="Q8">
        <v>4.4905074719471375E-4</v>
      </c>
      <c r="R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8">
        <f>IF(Tabela4[[#This Row],[Quartil salario_mes]]=4,9,IF(Tabela4[[#This Row],[Quartil salario_mes]]=3,7.5,IF(Tabela4[[#This Row],[Quartil salario_mes]]=2,6,IF(Tabela4[[#This Row],[Quartil salario_mes]]=1,4.5,0))))</f>
        <v>4.5</v>
      </c>
      <c r="T8">
        <f>Tabela4[[#This Row],[Preço ajustado salario]]*Tabela4[[#This Row],[litros]]</f>
        <v>54819</v>
      </c>
    </row>
    <row r="9" spans="1:20" x14ac:dyDescent="0.25">
      <c r="A9" t="s">
        <v>14</v>
      </c>
      <c r="B9" t="s">
        <v>15</v>
      </c>
      <c r="C9">
        <v>2015</v>
      </c>
      <c r="D9">
        <v>1908</v>
      </c>
      <c r="E9">
        <v>17089</v>
      </c>
      <c r="F9">
        <v>28127721</v>
      </c>
      <c r="G9">
        <v>946354158700</v>
      </c>
      <c r="H9">
        <v>0.71</v>
      </c>
      <c r="I9">
        <v>17</v>
      </c>
      <c r="J9">
        <v>6.7</v>
      </c>
      <c r="K9">
        <v>156.19999999999999</v>
      </c>
      <c r="L9">
        <v>0.71</v>
      </c>
      <c r="M9">
        <v>17</v>
      </c>
      <c r="N9">
        <v>0.67</v>
      </c>
      <c r="O9">
        <v>8.9564989517819704</v>
      </c>
      <c r="P9">
        <v>33644.892833656879</v>
      </c>
      <c r="Q9">
        <v>6.783343734104871E-5</v>
      </c>
      <c r="R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9">
        <f>IF(Tabela4[[#This Row],[Quartil salario_mes]]=4,9,IF(Tabela4[[#This Row],[Quartil salario_mes]]=3,7.5,IF(Tabela4[[#This Row],[Quartil salario_mes]]=2,6,IF(Tabela4[[#This Row],[Quartil salario_mes]]=1,4.5,0))))</f>
        <v>4.5</v>
      </c>
      <c r="T9">
        <f>Tabela4[[#This Row],[Preço ajustado salario]]*Tabela4[[#This Row],[litros]]</f>
        <v>8586</v>
      </c>
    </row>
    <row r="10" spans="1:20" x14ac:dyDescent="0.25">
      <c r="A10" t="s">
        <v>14</v>
      </c>
      <c r="B10" t="s">
        <v>15</v>
      </c>
      <c r="C10">
        <v>2016</v>
      </c>
      <c r="D10">
        <v>7359</v>
      </c>
      <c r="E10">
        <v>35390</v>
      </c>
      <c r="F10">
        <v>29154746</v>
      </c>
      <c r="G10">
        <v>946354158700</v>
      </c>
      <c r="H10">
        <v>0.71</v>
      </c>
      <c r="I10">
        <v>17</v>
      </c>
      <c r="J10">
        <v>6.7</v>
      </c>
      <c r="K10">
        <v>156.19999999999999</v>
      </c>
      <c r="L10">
        <v>0.71</v>
      </c>
      <c r="M10">
        <v>17</v>
      </c>
      <c r="N10">
        <v>0.67</v>
      </c>
      <c r="O10">
        <v>4.8090773202880825</v>
      </c>
      <c r="P10">
        <v>32459.694853798417</v>
      </c>
      <c r="Q10">
        <v>2.5241173426789585E-4</v>
      </c>
      <c r="R1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0">
        <f>IF(Tabela4[[#This Row],[Quartil salario_mes]]=4,9,IF(Tabela4[[#This Row],[Quartil salario_mes]]=3,7.5,IF(Tabela4[[#This Row],[Quartil salario_mes]]=2,6,IF(Tabela4[[#This Row],[Quartil salario_mes]]=1,4.5,0))))</f>
        <v>4.5</v>
      </c>
      <c r="T10">
        <f>Tabela4[[#This Row],[Preço ajustado salario]]*Tabela4[[#This Row],[litros]]</f>
        <v>33115.5</v>
      </c>
    </row>
    <row r="11" spans="1:20" x14ac:dyDescent="0.25">
      <c r="A11" t="s">
        <v>14</v>
      </c>
      <c r="B11" t="s">
        <v>15</v>
      </c>
      <c r="C11">
        <v>2017</v>
      </c>
      <c r="D11">
        <v>10170</v>
      </c>
      <c r="E11">
        <v>61680</v>
      </c>
      <c r="F11">
        <v>30208628</v>
      </c>
      <c r="G11">
        <v>946354158700</v>
      </c>
      <c r="H11">
        <v>0.71</v>
      </c>
      <c r="I11">
        <v>17</v>
      </c>
      <c r="J11">
        <v>6.7</v>
      </c>
      <c r="K11">
        <v>156.19999999999999</v>
      </c>
      <c r="L11">
        <v>0.71</v>
      </c>
      <c r="M11">
        <v>17</v>
      </c>
      <c r="N11">
        <v>0.67</v>
      </c>
      <c r="O11">
        <v>6.0648967551622421</v>
      </c>
      <c r="P11">
        <v>31327.280361756249</v>
      </c>
      <c r="Q11">
        <v>3.3665878503320309E-4</v>
      </c>
      <c r="R1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1">
        <f>IF(Tabela4[[#This Row],[Quartil salario_mes]]=4,9,IF(Tabela4[[#This Row],[Quartil salario_mes]]=3,7.5,IF(Tabela4[[#This Row],[Quartil salario_mes]]=2,6,IF(Tabela4[[#This Row],[Quartil salario_mes]]=1,4.5,0))))</f>
        <v>4.5</v>
      </c>
      <c r="T11">
        <f>Tabela4[[#This Row],[Preço ajustado salario]]*Tabela4[[#This Row],[litros]]</f>
        <v>45765</v>
      </c>
    </row>
    <row r="12" spans="1:20" x14ac:dyDescent="0.25">
      <c r="A12" t="s">
        <v>14</v>
      </c>
      <c r="B12" t="s">
        <v>15</v>
      </c>
      <c r="C12">
        <v>2018</v>
      </c>
      <c r="D12">
        <v>477</v>
      </c>
      <c r="E12">
        <v>709</v>
      </c>
      <c r="F12">
        <v>31273533</v>
      </c>
      <c r="G12">
        <v>946354158700</v>
      </c>
      <c r="H12">
        <v>0.71</v>
      </c>
      <c r="I12">
        <v>17</v>
      </c>
      <c r="J12">
        <v>6.7</v>
      </c>
      <c r="K12">
        <v>156.19999999999999</v>
      </c>
      <c r="L12">
        <v>0.71</v>
      </c>
      <c r="M12">
        <v>17</v>
      </c>
      <c r="N12">
        <v>0.67</v>
      </c>
      <c r="O12">
        <v>1.4863731656184487</v>
      </c>
      <c r="P12">
        <v>30260.545193278929</v>
      </c>
      <c r="Q12">
        <v>1.5252514002815095E-5</v>
      </c>
      <c r="R1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2">
        <f>IF(Tabela4[[#This Row],[Quartil salario_mes]]=4,9,IF(Tabela4[[#This Row],[Quartil salario_mes]]=3,7.5,IF(Tabela4[[#This Row],[Quartil salario_mes]]=2,6,IF(Tabela4[[#This Row],[Quartil salario_mes]]=1,4.5,0))))</f>
        <v>4.5</v>
      </c>
      <c r="T12">
        <f>Tabela4[[#This Row],[Preço ajustado salario]]*Tabela4[[#This Row],[litros]]</f>
        <v>2146.5</v>
      </c>
    </row>
    <row r="13" spans="1:20" x14ac:dyDescent="0.25">
      <c r="A13" t="s">
        <v>14</v>
      </c>
      <c r="B13" t="s">
        <v>15</v>
      </c>
      <c r="C13">
        <v>2019</v>
      </c>
      <c r="D13">
        <v>345</v>
      </c>
      <c r="E13">
        <v>1065</v>
      </c>
      <c r="F13">
        <v>32353588</v>
      </c>
      <c r="G13">
        <v>946354158700</v>
      </c>
      <c r="H13">
        <v>0.71</v>
      </c>
      <c r="I13">
        <v>17</v>
      </c>
      <c r="J13">
        <v>6.7</v>
      </c>
      <c r="K13">
        <v>156.19999999999999</v>
      </c>
      <c r="L13">
        <v>0.71</v>
      </c>
      <c r="M13">
        <v>17</v>
      </c>
      <c r="N13">
        <v>0.67</v>
      </c>
      <c r="O13">
        <v>3.0869565217391304</v>
      </c>
      <c r="P13">
        <v>29250.361928945873</v>
      </c>
      <c r="Q13">
        <v>1.0663423172725078E-5</v>
      </c>
      <c r="R1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3">
        <f>IF(Tabela4[[#This Row],[Quartil salario_mes]]=4,9,IF(Tabela4[[#This Row],[Quartil salario_mes]]=3,7.5,IF(Tabela4[[#This Row],[Quartil salario_mes]]=2,6,IF(Tabela4[[#This Row],[Quartil salario_mes]]=1,4.5,0))))</f>
        <v>4.5</v>
      </c>
      <c r="T13">
        <f>Tabela4[[#This Row],[Preço ajustado salario]]*Tabela4[[#This Row],[litros]]</f>
        <v>1552.5</v>
      </c>
    </row>
    <row r="14" spans="1:20" x14ac:dyDescent="0.25">
      <c r="A14" t="s">
        <v>14</v>
      </c>
      <c r="B14" t="s">
        <v>15</v>
      </c>
      <c r="C14">
        <v>2022</v>
      </c>
      <c r="D14">
        <v>4068</v>
      </c>
      <c r="E14">
        <v>4761</v>
      </c>
      <c r="F14">
        <v>35588987</v>
      </c>
      <c r="G14">
        <v>946354158700</v>
      </c>
      <c r="H14">
        <v>0.71</v>
      </c>
      <c r="I14">
        <v>17</v>
      </c>
      <c r="J14">
        <v>6.7</v>
      </c>
      <c r="K14">
        <v>156.19999999999999</v>
      </c>
      <c r="L14">
        <v>0.71</v>
      </c>
      <c r="M14">
        <v>17</v>
      </c>
      <c r="N14">
        <v>0.67</v>
      </c>
      <c r="O14">
        <v>1.1703539823008851</v>
      </c>
      <c r="P14">
        <v>26591.208080747001</v>
      </c>
      <c r="Q14">
        <v>1.1430502362992237E-4</v>
      </c>
      <c r="R1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4">
        <f>IF(Tabela4[[#This Row],[Quartil salario_mes]]=4,9,IF(Tabela4[[#This Row],[Quartil salario_mes]]=3,7.5,IF(Tabela4[[#This Row],[Quartil salario_mes]]=2,6,IF(Tabela4[[#This Row],[Quartil salario_mes]]=1,4.5,0))))</f>
        <v>4.5</v>
      </c>
      <c r="T14">
        <f>Tabela4[[#This Row],[Preço ajustado salario]]*Tabela4[[#This Row],[litros]]</f>
        <v>18306</v>
      </c>
    </row>
    <row r="15" spans="1:20" x14ac:dyDescent="0.25">
      <c r="A15" t="s">
        <v>14</v>
      </c>
      <c r="B15" t="s">
        <v>57</v>
      </c>
      <c r="C15">
        <v>2008</v>
      </c>
      <c r="D15">
        <v>218726</v>
      </c>
      <c r="E15">
        <v>99280</v>
      </c>
      <c r="F15">
        <v>21247873</v>
      </c>
      <c r="G15">
        <v>13926805893290</v>
      </c>
      <c r="H15">
        <v>13.59</v>
      </c>
      <c r="I15">
        <v>38</v>
      </c>
      <c r="J15">
        <v>8.6</v>
      </c>
      <c r="K15">
        <v>2989.8</v>
      </c>
      <c r="L15">
        <v>13.59</v>
      </c>
      <c r="M15">
        <v>38</v>
      </c>
      <c r="N15">
        <v>0.86</v>
      </c>
      <c r="O15">
        <v>0.45390122802044569</v>
      </c>
      <c r="P15">
        <v>655444.70702032151</v>
      </c>
      <c r="Q15">
        <v>1.0294018606003527E-2</v>
      </c>
      <c r="R1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5">
        <f>IF(Tabela4[[#This Row],[Quartil salario_mes]]=4,9,IF(Tabela4[[#This Row],[Quartil salario_mes]]=3,7.5,IF(Tabela4[[#This Row],[Quartil salario_mes]]=2,6,IF(Tabela4[[#This Row],[Quartil salario_mes]]=1,4.5,0))))</f>
        <v>9</v>
      </c>
      <c r="T15">
        <f>Tabela4[[#This Row],[Preço ajustado salario]]*Tabela4[[#This Row],[litros]]</f>
        <v>1968534</v>
      </c>
    </row>
    <row r="16" spans="1:20" x14ac:dyDescent="0.25">
      <c r="A16" t="s">
        <v>14</v>
      </c>
      <c r="B16" t="s">
        <v>57</v>
      </c>
      <c r="C16">
        <v>2009</v>
      </c>
      <c r="D16">
        <v>1014</v>
      </c>
      <c r="E16">
        <v>9195</v>
      </c>
      <c r="F16">
        <v>21660892</v>
      </c>
      <c r="G16">
        <v>13926805893290</v>
      </c>
      <c r="H16">
        <v>13.59</v>
      </c>
      <c r="I16">
        <v>38</v>
      </c>
      <c r="J16">
        <v>8.6</v>
      </c>
      <c r="K16">
        <v>2989.8</v>
      </c>
      <c r="L16">
        <v>13.59</v>
      </c>
      <c r="M16">
        <v>38</v>
      </c>
      <c r="N16">
        <v>0.86</v>
      </c>
      <c r="O16">
        <v>9.0680473372781059</v>
      </c>
      <c r="P16">
        <v>642947.01683060883</v>
      </c>
      <c r="Q16">
        <v>4.6812476605303236E-5</v>
      </c>
      <c r="R1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6">
        <f>IF(Tabela4[[#This Row],[Quartil salario_mes]]=4,9,IF(Tabela4[[#This Row],[Quartil salario_mes]]=3,7.5,IF(Tabela4[[#This Row],[Quartil salario_mes]]=2,6,IF(Tabela4[[#This Row],[Quartil salario_mes]]=1,4.5,0))))</f>
        <v>9</v>
      </c>
      <c r="T16">
        <f>Tabela4[[#This Row],[Preço ajustado salario]]*Tabela4[[#This Row],[litros]]</f>
        <v>9126</v>
      </c>
    </row>
    <row r="17" spans="1:20" x14ac:dyDescent="0.25">
      <c r="A17" t="s">
        <v>14</v>
      </c>
      <c r="B17" t="s">
        <v>57</v>
      </c>
      <c r="C17">
        <v>2010</v>
      </c>
      <c r="D17">
        <v>1823</v>
      </c>
      <c r="E17">
        <v>17960</v>
      </c>
      <c r="F17">
        <v>22019168</v>
      </c>
      <c r="G17">
        <v>13926805893290</v>
      </c>
      <c r="H17">
        <v>13.59</v>
      </c>
      <c r="I17">
        <v>38</v>
      </c>
      <c r="J17">
        <v>8.6</v>
      </c>
      <c r="K17">
        <v>2989.8</v>
      </c>
      <c r="L17">
        <v>13.59</v>
      </c>
      <c r="M17">
        <v>38</v>
      </c>
      <c r="N17">
        <v>0.86</v>
      </c>
      <c r="O17">
        <v>9.8518924849149752</v>
      </c>
      <c r="P17">
        <v>632485.56409079581</v>
      </c>
      <c r="Q17">
        <v>8.2791502385557892E-5</v>
      </c>
      <c r="R1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7">
        <f>IF(Tabela4[[#This Row],[Quartil salario_mes]]=4,9,IF(Tabela4[[#This Row],[Quartil salario_mes]]=3,7.5,IF(Tabela4[[#This Row],[Quartil salario_mes]]=2,6,IF(Tabela4[[#This Row],[Quartil salario_mes]]=1,4.5,0))))</f>
        <v>9</v>
      </c>
      <c r="T17">
        <f>Tabela4[[#This Row],[Preço ajustado salario]]*Tabela4[[#This Row],[litros]]</f>
        <v>16407</v>
      </c>
    </row>
    <row r="18" spans="1:20" x14ac:dyDescent="0.25">
      <c r="A18" t="s">
        <v>14</v>
      </c>
      <c r="B18" t="s">
        <v>57</v>
      </c>
      <c r="C18">
        <v>2011</v>
      </c>
      <c r="D18">
        <v>3632</v>
      </c>
      <c r="E18">
        <v>40704</v>
      </c>
      <c r="F18">
        <v>22357034</v>
      </c>
      <c r="G18">
        <v>13926805893290</v>
      </c>
      <c r="H18">
        <v>13.59</v>
      </c>
      <c r="I18">
        <v>38</v>
      </c>
      <c r="J18">
        <v>8.6</v>
      </c>
      <c r="K18">
        <v>2989.8</v>
      </c>
      <c r="L18">
        <v>13.59</v>
      </c>
      <c r="M18">
        <v>38</v>
      </c>
      <c r="N18">
        <v>0.86</v>
      </c>
      <c r="O18">
        <v>11.20704845814978</v>
      </c>
      <c r="P18">
        <v>622927.25829776889</v>
      </c>
      <c r="Q18">
        <v>1.6245446511375347E-4</v>
      </c>
      <c r="R1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8">
        <f>IF(Tabela4[[#This Row],[Quartil salario_mes]]=4,9,IF(Tabela4[[#This Row],[Quartil salario_mes]]=3,7.5,IF(Tabela4[[#This Row],[Quartil salario_mes]]=2,6,IF(Tabela4[[#This Row],[Quartil salario_mes]]=1,4.5,0))))</f>
        <v>9</v>
      </c>
      <c r="T18">
        <f>Tabela4[[#This Row],[Preço ajustado salario]]*Tabela4[[#This Row],[litros]]</f>
        <v>32688</v>
      </c>
    </row>
    <row r="19" spans="1:20" x14ac:dyDescent="0.25">
      <c r="A19" t="s">
        <v>14</v>
      </c>
      <c r="B19" t="s">
        <v>57</v>
      </c>
      <c r="C19">
        <v>2012</v>
      </c>
      <c r="D19">
        <v>9345</v>
      </c>
      <c r="E19">
        <v>56045</v>
      </c>
      <c r="F19">
        <v>22729269</v>
      </c>
      <c r="G19">
        <v>13926805893290</v>
      </c>
      <c r="H19">
        <v>13.59</v>
      </c>
      <c r="I19">
        <v>38</v>
      </c>
      <c r="J19">
        <v>8.6</v>
      </c>
      <c r="K19">
        <v>2989.8</v>
      </c>
      <c r="L19">
        <v>13.59</v>
      </c>
      <c r="M19">
        <v>38</v>
      </c>
      <c r="N19">
        <v>0.86</v>
      </c>
      <c r="O19">
        <v>5.9973247726056718</v>
      </c>
      <c r="P19">
        <v>612725.63993545063</v>
      </c>
      <c r="Q19">
        <v>4.1114388676556207E-4</v>
      </c>
      <c r="R1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9">
        <f>IF(Tabela4[[#This Row],[Quartil salario_mes]]=4,9,IF(Tabela4[[#This Row],[Quartil salario_mes]]=3,7.5,IF(Tabela4[[#This Row],[Quartil salario_mes]]=2,6,IF(Tabela4[[#This Row],[Quartil salario_mes]]=1,4.5,0))))</f>
        <v>9</v>
      </c>
      <c r="T19">
        <f>Tabela4[[#This Row],[Preço ajustado salario]]*Tabela4[[#This Row],[litros]]</f>
        <v>84105</v>
      </c>
    </row>
    <row r="20" spans="1:20" x14ac:dyDescent="0.25">
      <c r="A20" t="s">
        <v>14</v>
      </c>
      <c r="B20" t="s">
        <v>57</v>
      </c>
      <c r="C20">
        <v>2013</v>
      </c>
      <c r="D20">
        <v>16707</v>
      </c>
      <c r="E20">
        <v>101715</v>
      </c>
      <c r="F20">
        <v>23111782</v>
      </c>
      <c r="G20">
        <v>13926805893290</v>
      </c>
      <c r="H20">
        <v>13.59</v>
      </c>
      <c r="I20">
        <v>38</v>
      </c>
      <c r="J20">
        <v>8.6</v>
      </c>
      <c r="K20">
        <v>2989.8</v>
      </c>
      <c r="L20">
        <v>13.59</v>
      </c>
      <c r="M20">
        <v>38</v>
      </c>
      <c r="N20">
        <v>0.86</v>
      </c>
      <c r="O20">
        <v>6.088166636739091</v>
      </c>
      <c r="P20">
        <v>602584.68573691114</v>
      </c>
      <c r="Q20">
        <v>7.2287805414571671E-4</v>
      </c>
      <c r="R2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0">
        <f>IF(Tabela4[[#This Row],[Quartil salario_mes]]=4,9,IF(Tabela4[[#This Row],[Quartil salario_mes]]=3,7.5,IF(Tabela4[[#This Row],[Quartil salario_mes]]=2,6,IF(Tabela4[[#This Row],[Quartil salario_mes]]=1,4.5,0))))</f>
        <v>9</v>
      </c>
      <c r="T20">
        <f>Tabela4[[#This Row],[Preço ajustado salario]]*Tabela4[[#This Row],[litros]]</f>
        <v>150363</v>
      </c>
    </row>
    <row r="21" spans="1:20" x14ac:dyDescent="0.25">
      <c r="A21" t="s">
        <v>14</v>
      </c>
      <c r="B21" t="s">
        <v>57</v>
      </c>
      <c r="C21">
        <v>2014</v>
      </c>
      <c r="D21">
        <v>6308</v>
      </c>
      <c r="E21">
        <v>43709</v>
      </c>
      <c r="F21">
        <v>23469579</v>
      </c>
      <c r="G21">
        <v>13926805893290</v>
      </c>
      <c r="H21">
        <v>13.59</v>
      </c>
      <c r="I21">
        <v>38</v>
      </c>
      <c r="J21">
        <v>8.6</v>
      </c>
      <c r="K21">
        <v>2989.8</v>
      </c>
      <c r="L21">
        <v>13.59</v>
      </c>
      <c r="M21">
        <v>38</v>
      </c>
      <c r="N21">
        <v>0.86</v>
      </c>
      <c r="O21">
        <v>6.9291376030437544</v>
      </c>
      <c r="P21">
        <v>593398.19829277718</v>
      </c>
      <c r="Q21">
        <v>2.6877346202077167E-4</v>
      </c>
      <c r="R2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1">
        <f>IF(Tabela4[[#This Row],[Quartil salario_mes]]=4,9,IF(Tabela4[[#This Row],[Quartil salario_mes]]=3,7.5,IF(Tabela4[[#This Row],[Quartil salario_mes]]=2,6,IF(Tabela4[[#This Row],[Quartil salario_mes]]=1,4.5,0))))</f>
        <v>9</v>
      </c>
      <c r="T21">
        <f>Tabela4[[#This Row],[Preço ajustado salario]]*Tabela4[[#This Row],[litros]]</f>
        <v>56772</v>
      </c>
    </row>
    <row r="22" spans="1:20" x14ac:dyDescent="0.25">
      <c r="A22" t="s">
        <v>14</v>
      </c>
      <c r="B22" t="s">
        <v>57</v>
      </c>
      <c r="C22">
        <v>2015</v>
      </c>
      <c r="D22">
        <v>7437</v>
      </c>
      <c r="E22">
        <v>48011</v>
      </c>
      <c r="F22">
        <v>23820236</v>
      </c>
      <c r="G22">
        <v>13926805893290</v>
      </c>
      <c r="H22">
        <v>13.59</v>
      </c>
      <c r="I22">
        <v>38</v>
      </c>
      <c r="J22">
        <v>8.6</v>
      </c>
      <c r="K22">
        <v>2989.8</v>
      </c>
      <c r="L22">
        <v>13.59</v>
      </c>
      <c r="M22">
        <v>38</v>
      </c>
      <c r="N22">
        <v>0.86</v>
      </c>
      <c r="O22">
        <v>6.4556945004706199</v>
      </c>
      <c r="P22">
        <v>584662.80070818774</v>
      </c>
      <c r="Q22">
        <v>3.1221353138566723E-4</v>
      </c>
      <c r="R2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2">
        <f>IF(Tabela4[[#This Row],[Quartil salario_mes]]=4,9,IF(Tabela4[[#This Row],[Quartil salario_mes]]=3,7.5,IF(Tabela4[[#This Row],[Quartil salario_mes]]=2,6,IF(Tabela4[[#This Row],[Quartil salario_mes]]=1,4.5,0))))</f>
        <v>9</v>
      </c>
      <c r="T22">
        <f>Tabela4[[#This Row],[Preço ajustado salario]]*Tabela4[[#This Row],[litros]]</f>
        <v>66933</v>
      </c>
    </row>
    <row r="23" spans="1:20" x14ac:dyDescent="0.25">
      <c r="A23" t="s">
        <v>14</v>
      </c>
      <c r="B23" t="s">
        <v>57</v>
      </c>
      <c r="C23">
        <v>2016</v>
      </c>
      <c r="D23">
        <v>1954</v>
      </c>
      <c r="E23">
        <v>13799</v>
      </c>
      <c r="F23">
        <v>24195701</v>
      </c>
      <c r="G23">
        <v>13926805893290</v>
      </c>
      <c r="H23">
        <v>13.59</v>
      </c>
      <c r="I23">
        <v>38</v>
      </c>
      <c r="J23">
        <v>8.6</v>
      </c>
      <c r="K23">
        <v>2989.8</v>
      </c>
      <c r="L23">
        <v>13.59</v>
      </c>
      <c r="M23">
        <v>38</v>
      </c>
      <c r="N23">
        <v>0.86</v>
      </c>
      <c r="O23">
        <v>7.0619242579324464</v>
      </c>
      <c r="P23">
        <v>575590.09731894103</v>
      </c>
      <c r="Q23">
        <v>8.0758147904042951E-5</v>
      </c>
      <c r="R2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3">
        <f>IF(Tabela4[[#This Row],[Quartil salario_mes]]=4,9,IF(Tabela4[[#This Row],[Quartil salario_mes]]=3,7.5,IF(Tabela4[[#This Row],[Quartil salario_mes]]=2,6,IF(Tabela4[[#This Row],[Quartil salario_mes]]=1,4.5,0))))</f>
        <v>9</v>
      </c>
      <c r="T23">
        <f>Tabela4[[#This Row],[Preço ajustado salario]]*Tabela4[[#This Row],[litros]]</f>
        <v>17586</v>
      </c>
    </row>
    <row r="24" spans="1:20" x14ac:dyDescent="0.25">
      <c r="A24" t="s">
        <v>14</v>
      </c>
      <c r="B24" t="s">
        <v>57</v>
      </c>
      <c r="C24">
        <v>2017</v>
      </c>
      <c r="D24">
        <v>1350</v>
      </c>
      <c r="E24">
        <v>7500</v>
      </c>
      <c r="F24">
        <v>24590334</v>
      </c>
      <c r="G24">
        <v>13926805893290</v>
      </c>
      <c r="H24">
        <v>13.59</v>
      </c>
      <c r="I24">
        <v>38</v>
      </c>
      <c r="J24">
        <v>8.6</v>
      </c>
      <c r="K24">
        <v>2989.8</v>
      </c>
      <c r="L24">
        <v>13.59</v>
      </c>
      <c r="M24">
        <v>38</v>
      </c>
      <c r="N24">
        <v>0.86</v>
      </c>
      <c r="O24">
        <v>5.5555555555555554</v>
      </c>
      <c r="P24">
        <v>566352.85609744058</v>
      </c>
      <c r="Q24">
        <v>5.4899620314225906E-5</v>
      </c>
      <c r="R2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4">
        <f>IF(Tabela4[[#This Row],[Quartil salario_mes]]=4,9,IF(Tabela4[[#This Row],[Quartil salario_mes]]=3,7.5,IF(Tabela4[[#This Row],[Quartil salario_mes]]=2,6,IF(Tabela4[[#This Row],[Quartil salario_mes]]=1,4.5,0))))</f>
        <v>9</v>
      </c>
      <c r="T24">
        <f>Tabela4[[#This Row],[Preço ajustado salario]]*Tabela4[[#This Row],[litros]]</f>
        <v>12150</v>
      </c>
    </row>
    <row r="25" spans="1:20" x14ac:dyDescent="0.25">
      <c r="A25" t="s">
        <v>14</v>
      </c>
      <c r="B25" t="s">
        <v>57</v>
      </c>
      <c r="C25">
        <v>2018</v>
      </c>
      <c r="D25">
        <v>2055</v>
      </c>
      <c r="E25">
        <v>6902</v>
      </c>
      <c r="F25">
        <v>24979230</v>
      </c>
      <c r="G25">
        <v>13926805893290</v>
      </c>
      <c r="H25">
        <v>13.59</v>
      </c>
      <c r="I25">
        <v>38</v>
      </c>
      <c r="J25">
        <v>8.6</v>
      </c>
      <c r="K25">
        <v>2989.8</v>
      </c>
      <c r="L25">
        <v>13.59</v>
      </c>
      <c r="M25">
        <v>38</v>
      </c>
      <c r="N25">
        <v>0.86</v>
      </c>
      <c r="O25">
        <v>3.3586374695863745</v>
      </c>
      <c r="P25">
        <v>557535.43617197173</v>
      </c>
      <c r="Q25">
        <v>8.226834854397033E-5</v>
      </c>
      <c r="R2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5">
        <f>IF(Tabela4[[#This Row],[Quartil salario_mes]]=4,9,IF(Tabela4[[#This Row],[Quartil salario_mes]]=3,7.5,IF(Tabela4[[#This Row],[Quartil salario_mes]]=2,6,IF(Tabela4[[#This Row],[Quartil salario_mes]]=1,4.5,0))))</f>
        <v>9</v>
      </c>
      <c r="T25">
        <f>Tabela4[[#This Row],[Preço ajustado salario]]*Tabela4[[#This Row],[litros]]</f>
        <v>18495</v>
      </c>
    </row>
    <row r="26" spans="1:20" x14ac:dyDescent="0.25">
      <c r="A26" t="s">
        <v>14</v>
      </c>
      <c r="B26" t="s">
        <v>57</v>
      </c>
      <c r="C26">
        <v>2019</v>
      </c>
      <c r="D26">
        <v>1161</v>
      </c>
      <c r="E26">
        <v>4682</v>
      </c>
      <c r="F26">
        <v>25357170</v>
      </c>
      <c r="G26">
        <v>13926805893290</v>
      </c>
      <c r="H26">
        <v>13.59</v>
      </c>
      <c r="I26">
        <v>38</v>
      </c>
      <c r="J26">
        <v>8.6</v>
      </c>
      <c r="K26">
        <v>2989.8</v>
      </c>
      <c r="L26">
        <v>13.59</v>
      </c>
      <c r="M26">
        <v>38</v>
      </c>
      <c r="N26">
        <v>0.86</v>
      </c>
      <c r="O26">
        <v>4.032730404823428</v>
      </c>
      <c r="P26">
        <v>549225.56000097806</v>
      </c>
      <c r="Q26">
        <v>4.578586648273447E-5</v>
      </c>
      <c r="R2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6">
        <f>IF(Tabela4[[#This Row],[Quartil salario_mes]]=4,9,IF(Tabela4[[#This Row],[Quartil salario_mes]]=3,7.5,IF(Tabela4[[#This Row],[Quartil salario_mes]]=2,6,IF(Tabela4[[#This Row],[Quartil salario_mes]]=1,4.5,0))))</f>
        <v>9</v>
      </c>
      <c r="T26">
        <f>Tabela4[[#This Row],[Preço ajustado salario]]*Tabela4[[#This Row],[litros]]</f>
        <v>10449</v>
      </c>
    </row>
    <row r="27" spans="1:20" x14ac:dyDescent="0.25">
      <c r="A27" t="s">
        <v>14</v>
      </c>
      <c r="B27" t="s">
        <v>57</v>
      </c>
      <c r="C27">
        <v>2020</v>
      </c>
      <c r="D27">
        <v>1013</v>
      </c>
      <c r="E27">
        <v>3413</v>
      </c>
      <c r="F27">
        <v>25670051</v>
      </c>
      <c r="G27">
        <v>13926805893290</v>
      </c>
      <c r="H27">
        <v>13.59</v>
      </c>
      <c r="I27">
        <v>38</v>
      </c>
      <c r="J27">
        <v>8.6</v>
      </c>
      <c r="K27">
        <v>2989.8</v>
      </c>
      <c r="L27">
        <v>13.59</v>
      </c>
      <c r="M27">
        <v>38</v>
      </c>
      <c r="N27">
        <v>0.86</v>
      </c>
      <c r="O27">
        <v>3.3692003948667324</v>
      </c>
      <c r="P27">
        <v>542531.2903854379</v>
      </c>
      <c r="Q27">
        <v>3.9462329077569809E-5</v>
      </c>
      <c r="R2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7">
        <f>IF(Tabela4[[#This Row],[Quartil salario_mes]]=4,9,IF(Tabela4[[#This Row],[Quartil salario_mes]]=3,7.5,IF(Tabela4[[#This Row],[Quartil salario_mes]]=2,6,IF(Tabela4[[#This Row],[Quartil salario_mes]]=1,4.5,0))))</f>
        <v>9</v>
      </c>
      <c r="T27">
        <f>Tabela4[[#This Row],[Preço ajustado salario]]*Tabela4[[#This Row],[litros]]</f>
        <v>9117</v>
      </c>
    </row>
    <row r="28" spans="1:20" x14ac:dyDescent="0.25">
      <c r="A28" t="s">
        <v>14</v>
      </c>
      <c r="B28" t="s">
        <v>57</v>
      </c>
      <c r="C28">
        <v>2021</v>
      </c>
      <c r="D28">
        <v>705</v>
      </c>
      <c r="E28">
        <v>4034</v>
      </c>
      <c r="F28">
        <v>25921089</v>
      </c>
      <c r="G28">
        <v>13926805893290</v>
      </c>
      <c r="H28">
        <v>13.59</v>
      </c>
      <c r="I28">
        <v>38</v>
      </c>
      <c r="J28">
        <v>8.6</v>
      </c>
      <c r="K28">
        <v>2989.8</v>
      </c>
      <c r="L28">
        <v>13.59</v>
      </c>
      <c r="M28">
        <v>38</v>
      </c>
      <c r="N28">
        <v>0.86</v>
      </c>
      <c r="O28">
        <v>5.7219858156028369</v>
      </c>
      <c r="P28">
        <v>537277.03698289837</v>
      </c>
      <c r="Q28">
        <v>2.7197931383206932E-5</v>
      </c>
      <c r="R2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8">
        <f>IF(Tabela4[[#This Row],[Quartil salario_mes]]=4,9,IF(Tabela4[[#This Row],[Quartil salario_mes]]=3,7.5,IF(Tabela4[[#This Row],[Quartil salario_mes]]=2,6,IF(Tabela4[[#This Row],[Quartil salario_mes]]=1,4.5,0))))</f>
        <v>9</v>
      </c>
      <c r="T28">
        <f>Tabela4[[#This Row],[Preço ajustado salario]]*Tabela4[[#This Row],[litros]]</f>
        <v>6345</v>
      </c>
    </row>
    <row r="29" spans="1:20" x14ac:dyDescent="0.25">
      <c r="A29" t="s">
        <v>14</v>
      </c>
      <c r="B29" t="s">
        <v>57</v>
      </c>
      <c r="C29">
        <v>2022</v>
      </c>
      <c r="D29">
        <v>1424</v>
      </c>
      <c r="E29">
        <v>12299</v>
      </c>
      <c r="F29">
        <v>26177413</v>
      </c>
      <c r="G29">
        <v>13926805893290</v>
      </c>
      <c r="H29">
        <v>13.59</v>
      </c>
      <c r="I29">
        <v>38</v>
      </c>
      <c r="J29">
        <v>8.6</v>
      </c>
      <c r="K29">
        <v>2989.8</v>
      </c>
      <c r="L29">
        <v>13.59</v>
      </c>
      <c r="M29">
        <v>38</v>
      </c>
      <c r="N29">
        <v>0.86</v>
      </c>
      <c r="O29">
        <v>8.6369382022471903</v>
      </c>
      <c r="P29">
        <v>532016.12754056335</v>
      </c>
      <c r="Q29">
        <v>5.4398041548261471E-5</v>
      </c>
      <c r="R2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9">
        <f>IF(Tabela4[[#This Row],[Quartil salario_mes]]=4,9,IF(Tabela4[[#This Row],[Quartil salario_mes]]=3,7.5,IF(Tabela4[[#This Row],[Quartil salario_mes]]=2,6,IF(Tabela4[[#This Row],[Quartil salario_mes]]=1,4.5,0))))</f>
        <v>9</v>
      </c>
      <c r="T29">
        <f>Tabela4[[#This Row],[Preço ajustado salario]]*Tabela4[[#This Row],[litros]]</f>
        <v>12816</v>
      </c>
    </row>
    <row r="30" spans="1:20" x14ac:dyDescent="0.25">
      <c r="A30" t="s">
        <v>14</v>
      </c>
      <c r="B30" t="s">
        <v>58</v>
      </c>
      <c r="C30">
        <v>2008</v>
      </c>
      <c r="D30">
        <v>3523</v>
      </c>
      <c r="E30">
        <v>12969</v>
      </c>
      <c r="F30">
        <v>10726716</v>
      </c>
      <c r="G30">
        <v>5296067104180</v>
      </c>
      <c r="H30">
        <v>10.31</v>
      </c>
      <c r="I30">
        <v>42</v>
      </c>
      <c r="J30">
        <v>9.8000000000000007</v>
      </c>
      <c r="K30">
        <v>2268200000000000.5</v>
      </c>
      <c r="L30">
        <v>10.31</v>
      </c>
      <c r="M30">
        <v>42</v>
      </c>
      <c r="N30">
        <v>0.98</v>
      </c>
      <c r="O30">
        <v>3.6812375816065854</v>
      </c>
      <c r="P30">
        <v>493726.79431244382</v>
      </c>
      <c r="Q30">
        <v>3.2843229931695775E-4</v>
      </c>
      <c r="R3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0">
        <f>IF(Tabela4[[#This Row],[Quartil salario_mes]]=4,9,IF(Tabela4[[#This Row],[Quartil salario_mes]]=3,7.5,IF(Tabela4[[#This Row],[Quartil salario_mes]]=2,6,IF(Tabela4[[#This Row],[Quartil salario_mes]]=1,4.5,0))))</f>
        <v>9</v>
      </c>
      <c r="T30">
        <f>Tabela4[[#This Row],[Preço ajustado salario]]*Tabela4[[#This Row],[litros]]</f>
        <v>31707</v>
      </c>
    </row>
    <row r="31" spans="1:20" x14ac:dyDescent="0.25">
      <c r="A31" t="s">
        <v>14</v>
      </c>
      <c r="B31" t="s">
        <v>58</v>
      </c>
      <c r="C31">
        <v>2009</v>
      </c>
      <c r="D31">
        <v>125962</v>
      </c>
      <c r="E31">
        <v>58764</v>
      </c>
      <c r="F31">
        <v>10801356</v>
      </c>
      <c r="G31">
        <v>5296067104180</v>
      </c>
      <c r="H31">
        <v>10.31</v>
      </c>
      <c r="I31">
        <v>42</v>
      </c>
      <c r="J31">
        <v>9.8000000000000007</v>
      </c>
      <c r="K31">
        <v>2268200000000000.5</v>
      </c>
      <c r="L31">
        <v>10.31</v>
      </c>
      <c r="M31">
        <v>42</v>
      </c>
      <c r="N31">
        <v>0.98</v>
      </c>
      <c r="O31">
        <v>0.46652164938632285</v>
      </c>
      <c r="P31">
        <v>490315.02194539277</v>
      </c>
      <c r="Q31">
        <v>1.166168395893997E-2</v>
      </c>
      <c r="R3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1">
        <f>IF(Tabela4[[#This Row],[Quartil salario_mes]]=4,9,IF(Tabela4[[#This Row],[Quartil salario_mes]]=3,7.5,IF(Tabela4[[#This Row],[Quartil salario_mes]]=2,6,IF(Tabela4[[#This Row],[Quartil salario_mes]]=1,4.5,0))))</f>
        <v>9</v>
      </c>
      <c r="T31">
        <f>Tabela4[[#This Row],[Preço ajustado salario]]*Tabela4[[#This Row],[litros]]</f>
        <v>1133658</v>
      </c>
    </row>
    <row r="32" spans="1:20" x14ac:dyDescent="0.25">
      <c r="A32" t="s">
        <v>14</v>
      </c>
      <c r="B32" t="s">
        <v>58</v>
      </c>
      <c r="C32">
        <v>2010</v>
      </c>
      <c r="D32">
        <v>42532</v>
      </c>
      <c r="E32">
        <v>185411</v>
      </c>
      <c r="F32">
        <v>10877947</v>
      </c>
      <c r="G32">
        <v>5296067104180</v>
      </c>
      <c r="H32">
        <v>10.31</v>
      </c>
      <c r="I32">
        <v>42</v>
      </c>
      <c r="J32">
        <v>9.8000000000000007</v>
      </c>
      <c r="K32">
        <v>2268200000000000.5</v>
      </c>
      <c r="L32">
        <v>10.31</v>
      </c>
      <c r="M32">
        <v>42</v>
      </c>
      <c r="N32">
        <v>0.98</v>
      </c>
      <c r="O32">
        <v>4.3593294460641401</v>
      </c>
      <c r="P32">
        <v>486862.74203946756</v>
      </c>
      <c r="Q32">
        <v>3.9099289599406947E-3</v>
      </c>
      <c r="R3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2">
        <f>IF(Tabela4[[#This Row],[Quartil salario_mes]]=4,9,IF(Tabela4[[#This Row],[Quartil salario_mes]]=3,7.5,IF(Tabela4[[#This Row],[Quartil salario_mes]]=2,6,IF(Tabela4[[#This Row],[Quartil salario_mes]]=1,4.5,0))))</f>
        <v>9</v>
      </c>
      <c r="T32">
        <f>Tabela4[[#This Row],[Preço ajustado salario]]*Tabela4[[#This Row],[litros]]</f>
        <v>382788</v>
      </c>
    </row>
    <row r="33" spans="1:20" x14ac:dyDescent="0.25">
      <c r="A33" t="s">
        <v>14</v>
      </c>
      <c r="B33" t="s">
        <v>58</v>
      </c>
      <c r="C33">
        <v>2011</v>
      </c>
      <c r="D33">
        <v>11802</v>
      </c>
      <c r="E33">
        <v>62339</v>
      </c>
      <c r="F33">
        <v>10955743</v>
      </c>
      <c r="G33">
        <v>5296067104180</v>
      </c>
      <c r="H33">
        <v>10.31</v>
      </c>
      <c r="I33">
        <v>42</v>
      </c>
      <c r="J33">
        <v>9.8000000000000007</v>
      </c>
      <c r="K33">
        <v>2268200000000000.5</v>
      </c>
      <c r="L33">
        <v>10.31</v>
      </c>
      <c r="M33">
        <v>42</v>
      </c>
      <c r="N33">
        <v>0.98</v>
      </c>
      <c r="O33">
        <v>5.2820708354516182</v>
      </c>
      <c r="P33">
        <v>483405.56219509715</v>
      </c>
      <c r="Q33">
        <v>1.0772432321568698E-3</v>
      </c>
      <c r="R3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3">
        <f>IF(Tabela4[[#This Row],[Quartil salario_mes]]=4,9,IF(Tabela4[[#This Row],[Quartil salario_mes]]=3,7.5,IF(Tabela4[[#This Row],[Quartil salario_mes]]=2,6,IF(Tabela4[[#This Row],[Quartil salario_mes]]=1,4.5,0))))</f>
        <v>9</v>
      </c>
      <c r="T33">
        <f>Tabela4[[#This Row],[Preço ajustado salario]]*Tabela4[[#This Row],[litros]]</f>
        <v>106218</v>
      </c>
    </row>
    <row r="34" spans="1:20" x14ac:dyDescent="0.25">
      <c r="A34" t="s">
        <v>14</v>
      </c>
      <c r="B34" t="s">
        <v>58</v>
      </c>
      <c r="C34">
        <v>2012</v>
      </c>
      <c r="D34">
        <v>16132</v>
      </c>
      <c r="E34">
        <v>90718</v>
      </c>
      <c r="F34">
        <v>11031139</v>
      </c>
      <c r="G34">
        <v>5296067104180</v>
      </c>
      <c r="H34">
        <v>10.31</v>
      </c>
      <c r="I34">
        <v>42</v>
      </c>
      <c r="J34">
        <v>9.8000000000000007</v>
      </c>
      <c r="K34">
        <v>2268200000000000.5</v>
      </c>
      <c r="L34">
        <v>10.31</v>
      </c>
      <c r="M34">
        <v>42</v>
      </c>
      <c r="N34">
        <v>0.98</v>
      </c>
      <c r="O34">
        <v>5.6234812794445821</v>
      </c>
      <c r="P34">
        <v>480101.56559354387</v>
      </c>
      <c r="Q34">
        <v>1.4624056500421216E-3</v>
      </c>
      <c r="R3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4">
        <f>IF(Tabela4[[#This Row],[Quartil salario_mes]]=4,9,IF(Tabela4[[#This Row],[Quartil salario_mes]]=3,7.5,IF(Tabela4[[#This Row],[Quartil salario_mes]]=2,6,IF(Tabela4[[#This Row],[Quartil salario_mes]]=1,4.5,0))))</f>
        <v>9</v>
      </c>
      <c r="T34">
        <f>Tabela4[[#This Row],[Preço ajustado salario]]*Tabela4[[#This Row],[litros]]</f>
        <v>145188</v>
      </c>
    </row>
    <row r="35" spans="1:20" x14ac:dyDescent="0.25">
      <c r="A35" t="s">
        <v>14</v>
      </c>
      <c r="B35" t="s">
        <v>58</v>
      </c>
      <c r="C35">
        <v>2013</v>
      </c>
      <c r="D35">
        <v>22461</v>
      </c>
      <c r="E35">
        <v>95893</v>
      </c>
      <c r="F35">
        <v>11103257</v>
      </c>
      <c r="G35">
        <v>5296067104180</v>
      </c>
      <c r="H35">
        <v>10.31</v>
      </c>
      <c r="I35">
        <v>42</v>
      </c>
      <c r="J35">
        <v>9.8000000000000007</v>
      </c>
      <c r="K35">
        <v>2268200000000000.5</v>
      </c>
      <c r="L35">
        <v>10.31</v>
      </c>
      <c r="M35">
        <v>42</v>
      </c>
      <c r="N35">
        <v>0.98</v>
      </c>
      <c r="O35">
        <v>4.269311250612172</v>
      </c>
      <c r="P35">
        <v>476983.20449396066</v>
      </c>
      <c r="Q35">
        <v>2.0229199414189907E-3</v>
      </c>
      <c r="R3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5">
        <f>IF(Tabela4[[#This Row],[Quartil salario_mes]]=4,9,IF(Tabela4[[#This Row],[Quartil salario_mes]]=3,7.5,IF(Tabela4[[#This Row],[Quartil salario_mes]]=2,6,IF(Tabela4[[#This Row],[Quartil salario_mes]]=1,4.5,0))))</f>
        <v>9</v>
      </c>
      <c r="T35">
        <f>Tabela4[[#This Row],[Preço ajustado salario]]*Tabela4[[#This Row],[litros]]</f>
        <v>202149</v>
      </c>
    </row>
    <row r="36" spans="1:20" x14ac:dyDescent="0.25">
      <c r="A36" t="s">
        <v>14</v>
      </c>
      <c r="B36" t="s">
        <v>58</v>
      </c>
      <c r="C36">
        <v>2014</v>
      </c>
      <c r="D36">
        <v>151320</v>
      </c>
      <c r="E36">
        <v>704093</v>
      </c>
      <c r="F36">
        <v>11176723</v>
      </c>
      <c r="G36">
        <v>5296067104180</v>
      </c>
      <c r="H36">
        <v>10.31</v>
      </c>
      <c r="I36">
        <v>42</v>
      </c>
      <c r="J36">
        <v>9.8000000000000007</v>
      </c>
      <c r="K36">
        <v>2268200000000000.5</v>
      </c>
      <c r="L36">
        <v>10.31</v>
      </c>
      <c r="M36">
        <v>42</v>
      </c>
      <c r="N36">
        <v>0.98</v>
      </c>
      <c r="O36">
        <v>4.6530068728522336</v>
      </c>
      <c r="P36">
        <v>473847.93415565544</v>
      </c>
      <c r="Q36">
        <v>1.3538852130450044E-2</v>
      </c>
      <c r="R3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6">
        <f>IF(Tabela4[[#This Row],[Quartil salario_mes]]=4,9,IF(Tabela4[[#This Row],[Quartil salario_mes]]=3,7.5,IF(Tabela4[[#This Row],[Quartil salario_mes]]=2,6,IF(Tabela4[[#This Row],[Quartil salario_mes]]=1,4.5,0))))</f>
        <v>9</v>
      </c>
      <c r="T36">
        <f>Tabela4[[#This Row],[Preço ajustado salario]]*Tabela4[[#This Row],[litros]]</f>
        <v>1361880</v>
      </c>
    </row>
    <row r="37" spans="1:20" x14ac:dyDescent="0.25">
      <c r="A37" t="s">
        <v>14</v>
      </c>
      <c r="B37" t="s">
        <v>58</v>
      </c>
      <c r="C37">
        <v>2015</v>
      </c>
      <c r="D37">
        <v>4473</v>
      </c>
      <c r="E37">
        <v>26399</v>
      </c>
      <c r="F37">
        <v>11248303</v>
      </c>
      <c r="G37">
        <v>5296067104180</v>
      </c>
      <c r="H37">
        <v>10.31</v>
      </c>
      <c r="I37">
        <v>42</v>
      </c>
      <c r="J37">
        <v>9.8000000000000007</v>
      </c>
      <c r="K37">
        <v>2268200000000000.5</v>
      </c>
      <c r="L37">
        <v>10.31</v>
      </c>
      <c r="M37">
        <v>42</v>
      </c>
      <c r="N37">
        <v>0.98</v>
      </c>
      <c r="O37">
        <v>5.901855577911916</v>
      </c>
      <c r="P37">
        <v>470832.54284490738</v>
      </c>
      <c r="Q37">
        <v>3.9765998479948488E-4</v>
      </c>
      <c r="R3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7">
        <f>IF(Tabela4[[#This Row],[Quartil salario_mes]]=4,9,IF(Tabela4[[#This Row],[Quartil salario_mes]]=3,7.5,IF(Tabela4[[#This Row],[Quartil salario_mes]]=2,6,IF(Tabela4[[#This Row],[Quartil salario_mes]]=1,4.5,0))))</f>
        <v>9</v>
      </c>
      <c r="T37">
        <f>Tabela4[[#This Row],[Preço ajustado salario]]*Tabela4[[#This Row],[litros]]</f>
        <v>40257</v>
      </c>
    </row>
    <row r="38" spans="1:20" x14ac:dyDescent="0.25">
      <c r="A38" t="s">
        <v>14</v>
      </c>
      <c r="B38" t="s">
        <v>58</v>
      </c>
      <c r="C38">
        <v>2016</v>
      </c>
      <c r="D38">
        <v>7200</v>
      </c>
      <c r="E38">
        <v>46534</v>
      </c>
      <c r="F38">
        <v>11316836</v>
      </c>
      <c r="G38">
        <v>5296067104180</v>
      </c>
      <c r="H38">
        <v>10.31</v>
      </c>
      <c r="I38">
        <v>42</v>
      </c>
      <c r="J38">
        <v>9.8000000000000007</v>
      </c>
      <c r="K38">
        <v>2268200000000000.5</v>
      </c>
      <c r="L38">
        <v>10.31</v>
      </c>
      <c r="M38">
        <v>42</v>
      </c>
      <c r="N38">
        <v>0.98</v>
      </c>
      <c r="O38">
        <v>6.463055555555556</v>
      </c>
      <c r="P38">
        <v>467981.25414029154</v>
      </c>
      <c r="Q38">
        <v>6.3622022975326324E-4</v>
      </c>
      <c r="R3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8">
        <f>IF(Tabela4[[#This Row],[Quartil salario_mes]]=4,9,IF(Tabela4[[#This Row],[Quartil salario_mes]]=3,7.5,IF(Tabela4[[#This Row],[Quartil salario_mes]]=2,6,IF(Tabela4[[#This Row],[Quartil salario_mes]]=1,4.5,0))))</f>
        <v>9</v>
      </c>
      <c r="T38">
        <f>Tabela4[[#This Row],[Preço ajustado salario]]*Tabela4[[#This Row],[litros]]</f>
        <v>64800</v>
      </c>
    </row>
    <row r="39" spans="1:20" x14ac:dyDescent="0.25">
      <c r="A39" t="s">
        <v>14</v>
      </c>
      <c r="B39" t="s">
        <v>58</v>
      </c>
      <c r="C39">
        <v>2017</v>
      </c>
      <c r="D39">
        <v>2790</v>
      </c>
      <c r="E39">
        <v>16405</v>
      </c>
      <c r="F39">
        <v>11384489</v>
      </c>
      <c r="G39">
        <v>5296067104180</v>
      </c>
      <c r="H39">
        <v>10.31</v>
      </c>
      <c r="I39">
        <v>42</v>
      </c>
      <c r="J39">
        <v>9.8000000000000007</v>
      </c>
      <c r="K39">
        <v>2268200000000000.5</v>
      </c>
      <c r="L39">
        <v>10.31</v>
      </c>
      <c r="M39">
        <v>42</v>
      </c>
      <c r="N39">
        <v>0.98</v>
      </c>
      <c r="O39">
        <v>5.8799283154121866</v>
      </c>
      <c r="P39">
        <v>465200.24782667012</v>
      </c>
      <c r="Q39">
        <v>2.4507028817894242E-4</v>
      </c>
      <c r="R3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9">
        <f>IF(Tabela4[[#This Row],[Quartil salario_mes]]=4,9,IF(Tabela4[[#This Row],[Quartil salario_mes]]=3,7.5,IF(Tabela4[[#This Row],[Quartil salario_mes]]=2,6,IF(Tabela4[[#This Row],[Quartil salario_mes]]=1,4.5,0))))</f>
        <v>9</v>
      </c>
      <c r="T39">
        <f>Tabela4[[#This Row],[Preço ajustado salario]]*Tabela4[[#This Row],[litros]]</f>
        <v>25110</v>
      </c>
    </row>
    <row r="40" spans="1:20" x14ac:dyDescent="0.25">
      <c r="A40" t="s">
        <v>14</v>
      </c>
      <c r="B40" t="s">
        <v>58</v>
      </c>
      <c r="C40">
        <v>2018</v>
      </c>
      <c r="D40">
        <v>7497</v>
      </c>
      <c r="E40">
        <v>52799</v>
      </c>
      <c r="F40">
        <v>11448595</v>
      </c>
      <c r="G40">
        <v>5296067104180</v>
      </c>
      <c r="H40">
        <v>10.31</v>
      </c>
      <c r="I40">
        <v>42</v>
      </c>
      <c r="J40">
        <v>9.8000000000000007</v>
      </c>
      <c r="K40">
        <v>2268200000000000.5</v>
      </c>
      <c r="L40">
        <v>10.31</v>
      </c>
      <c r="M40">
        <v>42</v>
      </c>
      <c r="N40">
        <v>0.98</v>
      </c>
      <c r="O40">
        <v>7.0426837401627314</v>
      </c>
      <c r="P40">
        <v>462595.37560547824</v>
      </c>
      <c r="Q40">
        <v>6.5484017907874289E-4</v>
      </c>
      <c r="R4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0">
        <f>IF(Tabela4[[#This Row],[Quartil salario_mes]]=4,9,IF(Tabela4[[#This Row],[Quartil salario_mes]]=3,7.5,IF(Tabela4[[#This Row],[Quartil salario_mes]]=2,6,IF(Tabela4[[#This Row],[Quartil salario_mes]]=1,4.5,0))))</f>
        <v>9</v>
      </c>
      <c r="T40">
        <f>Tabela4[[#This Row],[Preço ajustado salario]]*Tabela4[[#This Row],[litros]]</f>
        <v>67473</v>
      </c>
    </row>
    <row r="41" spans="1:20" x14ac:dyDescent="0.25">
      <c r="A41" t="s">
        <v>14</v>
      </c>
      <c r="B41" t="s">
        <v>58</v>
      </c>
      <c r="C41">
        <v>2019</v>
      </c>
      <c r="D41">
        <v>2498</v>
      </c>
      <c r="E41">
        <v>12548</v>
      </c>
      <c r="F41">
        <v>11510568</v>
      </c>
      <c r="G41">
        <v>5296067104180</v>
      </c>
      <c r="H41">
        <v>10.31</v>
      </c>
      <c r="I41">
        <v>42</v>
      </c>
      <c r="J41">
        <v>9.8000000000000007</v>
      </c>
      <c r="K41">
        <v>2268200000000000.5</v>
      </c>
      <c r="L41">
        <v>10.31</v>
      </c>
      <c r="M41">
        <v>42</v>
      </c>
      <c r="N41">
        <v>0.98</v>
      </c>
      <c r="O41">
        <v>5.0232185748598877</v>
      </c>
      <c r="P41">
        <v>460104.75800846663</v>
      </c>
      <c r="Q41">
        <v>2.1701796123353774E-4</v>
      </c>
      <c r="R4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1">
        <f>IF(Tabela4[[#This Row],[Quartil salario_mes]]=4,9,IF(Tabela4[[#This Row],[Quartil salario_mes]]=3,7.5,IF(Tabela4[[#This Row],[Quartil salario_mes]]=2,6,IF(Tabela4[[#This Row],[Quartil salario_mes]]=1,4.5,0))))</f>
        <v>9</v>
      </c>
      <c r="T41">
        <f>Tabela4[[#This Row],[Preço ajustado salario]]*Tabela4[[#This Row],[litros]]</f>
        <v>22482</v>
      </c>
    </row>
    <row r="42" spans="1:20" x14ac:dyDescent="0.25">
      <c r="A42" t="s">
        <v>14</v>
      </c>
      <c r="B42" t="s">
        <v>58</v>
      </c>
      <c r="C42">
        <v>2020</v>
      </c>
      <c r="D42">
        <v>3166</v>
      </c>
      <c r="E42">
        <v>20460</v>
      </c>
      <c r="F42">
        <v>11561717</v>
      </c>
      <c r="G42">
        <v>5296067104180</v>
      </c>
      <c r="H42">
        <v>10.31</v>
      </c>
      <c r="I42">
        <v>42</v>
      </c>
      <c r="J42">
        <v>9.8000000000000007</v>
      </c>
      <c r="K42">
        <v>2268200000000000.5</v>
      </c>
      <c r="L42">
        <v>10.31</v>
      </c>
      <c r="M42">
        <v>42</v>
      </c>
      <c r="N42">
        <v>0.98</v>
      </c>
      <c r="O42">
        <v>6.4624131396083389</v>
      </c>
      <c r="P42">
        <v>458069.25599199499</v>
      </c>
      <c r="Q42">
        <v>2.7383476001012654E-4</v>
      </c>
      <c r="R4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2">
        <f>IF(Tabela4[[#This Row],[Quartil salario_mes]]=4,9,IF(Tabela4[[#This Row],[Quartil salario_mes]]=3,7.5,IF(Tabela4[[#This Row],[Quartil salario_mes]]=2,6,IF(Tabela4[[#This Row],[Quartil salario_mes]]=1,4.5,0))))</f>
        <v>9</v>
      </c>
      <c r="T42">
        <f>Tabela4[[#This Row],[Preço ajustado salario]]*Tabela4[[#This Row],[litros]]</f>
        <v>28494</v>
      </c>
    </row>
    <row r="43" spans="1:20" x14ac:dyDescent="0.25">
      <c r="A43" t="s">
        <v>14</v>
      </c>
      <c r="B43" t="s">
        <v>58</v>
      </c>
      <c r="C43">
        <v>2021</v>
      </c>
      <c r="D43">
        <v>483</v>
      </c>
      <c r="E43">
        <v>3749</v>
      </c>
      <c r="F43">
        <v>11611419</v>
      </c>
      <c r="G43">
        <v>5296067104180</v>
      </c>
      <c r="H43">
        <v>10.31</v>
      </c>
      <c r="I43">
        <v>42</v>
      </c>
      <c r="J43">
        <v>9.8000000000000007</v>
      </c>
      <c r="K43">
        <v>2268200000000000.5</v>
      </c>
      <c r="L43">
        <v>10.31</v>
      </c>
      <c r="M43">
        <v>42</v>
      </c>
      <c r="N43">
        <v>0.98</v>
      </c>
      <c r="O43">
        <v>7.7619047619047619</v>
      </c>
      <c r="P43">
        <v>456108.51732936344</v>
      </c>
      <c r="Q43">
        <v>4.1596983107749362E-5</v>
      </c>
      <c r="R4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3">
        <f>IF(Tabela4[[#This Row],[Quartil salario_mes]]=4,9,IF(Tabela4[[#This Row],[Quartil salario_mes]]=3,7.5,IF(Tabela4[[#This Row],[Quartil salario_mes]]=2,6,IF(Tabela4[[#This Row],[Quartil salario_mes]]=1,4.5,0))))</f>
        <v>9</v>
      </c>
      <c r="T43">
        <f>Tabela4[[#This Row],[Preço ajustado salario]]*Tabela4[[#This Row],[litros]]</f>
        <v>4347</v>
      </c>
    </row>
    <row r="44" spans="1:20" x14ac:dyDescent="0.25">
      <c r="A44" t="s">
        <v>14</v>
      </c>
      <c r="B44" t="s">
        <v>58</v>
      </c>
      <c r="C44">
        <v>2022</v>
      </c>
      <c r="D44">
        <v>828</v>
      </c>
      <c r="E44">
        <v>6145</v>
      </c>
      <c r="F44">
        <v>11655930</v>
      </c>
      <c r="G44">
        <v>5296067104180</v>
      </c>
      <c r="H44">
        <v>10.31</v>
      </c>
      <c r="I44">
        <v>42</v>
      </c>
      <c r="J44">
        <v>9.8000000000000007</v>
      </c>
      <c r="K44">
        <v>2268200000000000.5</v>
      </c>
      <c r="L44">
        <v>10.31</v>
      </c>
      <c r="M44">
        <v>42</v>
      </c>
      <c r="N44">
        <v>0.98</v>
      </c>
      <c r="O44">
        <v>7.4214975845410631</v>
      </c>
      <c r="P44">
        <v>454366.75616445875</v>
      </c>
      <c r="Q44">
        <v>7.103680272616599E-5</v>
      </c>
      <c r="R4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4">
        <f>IF(Tabela4[[#This Row],[Quartil salario_mes]]=4,9,IF(Tabela4[[#This Row],[Quartil salario_mes]]=3,7.5,IF(Tabela4[[#This Row],[Quartil salario_mes]]=2,6,IF(Tabela4[[#This Row],[Quartil salario_mes]]=1,4.5,0))))</f>
        <v>9</v>
      </c>
      <c r="T44">
        <f>Tabela4[[#This Row],[Preço ajustado salario]]*Tabela4[[#This Row],[litros]]</f>
        <v>7452</v>
      </c>
    </row>
    <row r="45" spans="1:20" x14ac:dyDescent="0.25">
      <c r="A45" t="s">
        <v>14</v>
      </c>
      <c r="B45" t="s">
        <v>59</v>
      </c>
      <c r="C45">
        <v>2008</v>
      </c>
      <c r="D45">
        <v>3979</v>
      </c>
      <c r="E45">
        <v>3990</v>
      </c>
      <c r="F45">
        <v>9880593</v>
      </c>
      <c r="G45">
        <v>408953228650</v>
      </c>
      <c r="H45">
        <v>1.36</v>
      </c>
      <c r="I45">
        <v>26</v>
      </c>
      <c r="J45">
        <v>6.9</v>
      </c>
      <c r="K45">
        <v>2992000000000000.5</v>
      </c>
      <c r="L45">
        <v>1.36</v>
      </c>
      <c r="M45">
        <v>26</v>
      </c>
      <c r="N45">
        <v>0.69</v>
      </c>
      <c r="O45">
        <v>1.0027645136969088</v>
      </c>
      <c r="P45">
        <v>41389.542980871694</v>
      </c>
      <c r="Q45">
        <v>4.0270862285289962E-4</v>
      </c>
      <c r="R4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5">
        <f>IF(Tabela4[[#This Row],[Quartil salario_mes]]=4,9,IF(Tabela4[[#This Row],[Quartil salario_mes]]=3,7.5,IF(Tabela4[[#This Row],[Quartil salario_mes]]=2,6,IF(Tabela4[[#This Row],[Quartil salario_mes]]=1,4.5,0))))</f>
        <v>9</v>
      </c>
      <c r="T45">
        <f>Tabela4[[#This Row],[Preço ajustado salario]]*Tabela4[[#This Row],[litros]]</f>
        <v>35811</v>
      </c>
    </row>
    <row r="46" spans="1:20" x14ac:dyDescent="0.25">
      <c r="A46" t="s">
        <v>14</v>
      </c>
      <c r="B46" t="s">
        <v>59</v>
      </c>
      <c r="C46">
        <v>2009</v>
      </c>
      <c r="D46">
        <v>40463</v>
      </c>
      <c r="E46">
        <v>20729</v>
      </c>
      <c r="F46">
        <v>10051317</v>
      </c>
      <c r="G46">
        <v>408953228650</v>
      </c>
      <c r="H46">
        <v>1.36</v>
      </c>
      <c r="I46">
        <v>26</v>
      </c>
      <c r="J46">
        <v>6.9</v>
      </c>
      <c r="K46">
        <v>2992000000000000.5</v>
      </c>
      <c r="L46">
        <v>1.36</v>
      </c>
      <c r="M46">
        <v>26</v>
      </c>
      <c r="N46">
        <v>0.69</v>
      </c>
      <c r="O46">
        <v>0.51229518325383683</v>
      </c>
      <c r="P46">
        <v>40686.531789814209</v>
      </c>
      <c r="Q46">
        <v>4.025641614924691E-3</v>
      </c>
      <c r="R4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6">
        <f>IF(Tabela4[[#This Row],[Quartil salario_mes]]=4,9,IF(Tabela4[[#This Row],[Quartil salario_mes]]=3,7.5,IF(Tabela4[[#This Row],[Quartil salario_mes]]=2,6,IF(Tabela4[[#This Row],[Quartil salario_mes]]=1,4.5,0))))</f>
        <v>9</v>
      </c>
      <c r="T46">
        <f>Tabela4[[#This Row],[Preço ajustado salario]]*Tabela4[[#This Row],[litros]]</f>
        <v>364167</v>
      </c>
    </row>
    <row r="47" spans="1:20" x14ac:dyDescent="0.25">
      <c r="A47" t="s">
        <v>14</v>
      </c>
      <c r="B47" t="s">
        <v>59</v>
      </c>
      <c r="C47">
        <v>2010</v>
      </c>
      <c r="D47">
        <v>54</v>
      </c>
      <c r="E47">
        <v>282</v>
      </c>
      <c r="F47">
        <v>10223270</v>
      </c>
      <c r="G47">
        <v>408953228650</v>
      </c>
      <c r="H47">
        <v>1.36</v>
      </c>
      <c r="I47">
        <v>26</v>
      </c>
      <c r="J47">
        <v>6.9</v>
      </c>
      <c r="K47">
        <v>2992000000000000.5</v>
      </c>
      <c r="L47">
        <v>1.36</v>
      </c>
      <c r="M47">
        <v>26</v>
      </c>
      <c r="N47">
        <v>0.69</v>
      </c>
      <c r="O47">
        <v>5.2222222222222223</v>
      </c>
      <c r="P47">
        <v>40002.193882192296</v>
      </c>
      <c r="Q47">
        <v>5.2820672837555888E-6</v>
      </c>
      <c r="R4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7">
        <f>IF(Tabela4[[#This Row],[Quartil salario_mes]]=4,9,IF(Tabela4[[#This Row],[Quartil salario_mes]]=3,7.5,IF(Tabela4[[#This Row],[Quartil salario_mes]]=2,6,IF(Tabela4[[#This Row],[Quartil salario_mes]]=1,4.5,0))))</f>
        <v>9</v>
      </c>
      <c r="T47">
        <f>Tabela4[[#This Row],[Preço ajustado salario]]*Tabela4[[#This Row],[litros]]</f>
        <v>486</v>
      </c>
    </row>
    <row r="48" spans="1:20" x14ac:dyDescent="0.25">
      <c r="A48" t="s">
        <v>14</v>
      </c>
      <c r="B48" t="s">
        <v>59</v>
      </c>
      <c r="C48">
        <v>2011</v>
      </c>
      <c r="D48">
        <v>12775</v>
      </c>
      <c r="E48">
        <v>20215</v>
      </c>
      <c r="F48">
        <v>10396246</v>
      </c>
      <c r="G48">
        <v>408953228650</v>
      </c>
      <c r="H48">
        <v>1.36</v>
      </c>
      <c r="I48">
        <v>26</v>
      </c>
      <c r="J48">
        <v>6.9</v>
      </c>
      <c r="K48">
        <v>2992000000000000.5</v>
      </c>
      <c r="L48">
        <v>1.36</v>
      </c>
      <c r="M48">
        <v>26</v>
      </c>
      <c r="N48">
        <v>0.69</v>
      </c>
      <c r="O48">
        <v>1.5823874755381604</v>
      </c>
      <c r="P48">
        <v>39336.624840351025</v>
      </c>
      <c r="Q48">
        <v>1.2288089373798966E-3</v>
      </c>
      <c r="R4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8">
        <f>IF(Tabela4[[#This Row],[Quartil salario_mes]]=4,9,IF(Tabela4[[#This Row],[Quartil salario_mes]]=3,7.5,IF(Tabela4[[#This Row],[Quartil salario_mes]]=2,6,IF(Tabela4[[#This Row],[Quartil salario_mes]]=1,4.5,0))))</f>
        <v>9</v>
      </c>
      <c r="T48">
        <f>Tabela4[[#This Row],[Preço ajustado salario]]*Tabela4[[#This Row],[litros]]</f>
        <v>114975</v>
      </c>
    </row>
    <row r="49" spans="1:20" x14ac:dyDescent="0.25">
      <c r="A49" t="s">
        <v>14</v>
      </c>
      <c r="B49" t="s">
        <v>59</v>
      </c>
      <c r="C49">
        <v>2012</v>
      </c>
      <c r="D49">
        <v>11868</v>
      </c>
      <c r="E49">
        <v>16804</v>
      </c>
      <c r="F49">
        <v>10569697</v>
      </c>
      <c r="G49">
        <v>408953228650</v>
      </c>
      <c r="H49">
        <v>1.36</v>
      </c>
      <c r="I49">
        <v>26</v>
      </c>
      <c r="J49">
        <v>6.9</v>
      </c>
      <c r="K49">
        <v>2992000000000000.5</v>
      </c>
      <c r="L49">
        <v>1.36</v>
      </c>
      <c r="M49">
        <v>26</v>
      </c>
      <c r="N49">
        <v>0.69</v>
      </c>
      <c r="O49">
        <v>1.4159083249073139</v>
      </c>
      <c r="P49">
        <v>38691.102370295004</v>
      </c>
      <c r="Q49">
        <v>1.1228325655882093E-3</v>
      </c>
      <c r="R4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9">
        <f>IF(Tabela4[[#This Row],[Quartil salario_mes]]=4,9,IF(Tabela4[[#This Row],[Quartil salario_mes]]=3,7.5,IF(Tabela4[[#This Row],[Quartil salario_mes]]=2,6,IF(Tabela4[[#This Row],[Quartil salario_mes]]=1,4.5,0))))</f>
        <v>9</v>
      </c>
      <c r="T49">
        <f>Tabela4[[#This Row],[Preço ajustado salario]]*Tabela4[[#This Row],[litros]]</f>
        <v>106812</v>
      </c>
    </row>
    <row r="50" spans="1:20" x14ac:dyDescent="0.25">
      <c r="A50" t="s">
        <v>14</v>
      </c>
      <c r="B50" t="s">
        <v>59</v>
      </c>
      <c r="C50">
        <v>2013</v>
      </c>
      <c r="D50">
        <v>19147</v>
      </c>
      <c r="E50">
        <v>25998</v>
      </c>
      <c r="F50">
        <v>10743349</v>
      </c>
      <c r="G50">
        <v>408953228650</v>
      </c>
      <c r="H50">
        <v>1.36</v>
      </c>
      <c r="I50">
        <v>26</v>
      </c>
      <c r="J50">
        <v>6.9</v>
      </c>
      <c r="K50">
        <v>2992000000000000.5</v>
      </c>
      <c r="L50">
        <v>1.36</v>
      </c>
      <c r="M50">
        <v>26</v>
      </c>
      <c r="N50">
        <v>0.69</v>
      </c>
      <c r="O50">
        <v>1.3578106230741109</v>
      </c>
      <c r="P50">
        <v>38065.711972123405</v>
      </c>
      <c r="Q50">
        <v>1.7822189337794016E-3</v>
      </c>
      <c r="R5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0">
        <f>IF(Tabela4[[#This Row],[Quartil salario_mes]]=4,9,IF(Tabela4[[#This Row],[Quartil salario_mes]]=3,7.5,IF(Tabela4[[#This Row],[Quartil salario_mes]]=2,6,IF(Tabela4[[#This Row],[Quartil salario_mes]]=1,4.5,0))))</f>
        <v>9</v>
      </c>
      <c r="T50">
        <f>Tabela4[[#This Row],[Preço ajustado salario]]*Tabela4[[#This Row],[litros]]</f>
        <v>172323</v>
      </c>
    </row>
    <row r="51" spans="1:20" x14ac:dyDescent="0.25">
      <c r="A51" t="s">
        <v>14</v>
      </c>
      <c r="B51" t="s">
        <v>59</v>
      </c>
      <c r="C51">
        <v>2014</v>
      </c>
      <c r="D51">
        <v>12534</v>
      </c>
      <c r="E51">
        <v>18303</v>
      </c>
      <c r="F51">
        <v>10916987</v>
      </c>
      <c r="G51">
        <v>408953228650</v>
      </c>
      <c r="H51">
        <v>1.36</v>
      </c>
      <c r="I51">
        <v>26</v>
      </c>
      <c r="J51">
        <v>6.9</v>
      </c>
      <c r="K51">
        <v>2992000000000000.5</v>
      </c>
      <c r="L51">
        <v>1.36</v>
      </c>
      <c r="M51">
        <v>26</v>
      </c>
      <c r="N51">
        <v>0.69</v>
      </c>
      <c r="O51">
        <v>1.4602680708472953</v>
      </c>
      <c r="P51">
        <v>37460.265240766523</v>
      </c>
      <c r="Q51">
        <v>1.1481189819132331E-3</v>
      </c>
      <c r="R5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1">
        <f>IF(Tabela4[[#This Row],[Quartil salario_mes]]=4,9,IF(Tabela4[[#This Row],[Quartil salario_mes]]=3,7.5,IF(Tabela4[[#This Row],[Quartil salario_mes]]=2,6,IF(Tabela4[[#This Row],[Quartil salario_mes]]=1,4.5,0))))</f>
        <v>9</v>
      </c>
      <c r="T51">
        <f>Tabela4[[#This Row],[Preço ajustado salario]]*Tabela4[[#This Row],[litros]]</f>
        <v>112806</v>
      </c>
    </row>
    <row r="52" spans="1:20" x14ac:dyDescent="0.25">
      <c r="A52" t="s">
        <v>14</v>
      </c>
      <c r="B52" t="s">
        <v>59</v>
      </c>
      <c r="C52">
        <v>2015</v>
      </c>
      <c r="D52">
        <v>10674</v>
      </c>
      <c r="E52">
        <v>12990</v>
      </c>
      <c r="F52">
        <v>11090085</v>
      </c>
      <c r="G52">
        <v>408953228650</v>
      </c>
      <c r="H52">
        <v>1.36</v>
      </c>
      <c r="I52">
        <v>26</v>
      </c>
      <c r="J52">
        <v>6.9</v>
      </c>
      <c r="K52">
        <v>2992000000000000.5</v>
      </c>
      <c r="L52">
        <v>1.36</v>
      </c>
      <c r="M52">
        <v>26</v>
      </c>
      <c r="N52">
        <v>0.69</v>
      </c>
      <c r="O52">
        <v>1.2169758291174817</v>
      </c>
      <c r="P52">
        <v>36875.57206730156</v>
      </c>
      <c r="Q52">
        <v>9.6248135158567318E-4</v>
      </c>
      <c r="R5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2">
        <f>IF(Tabela4[[#This Row],[Quartil salario_mes]]=4,9,IF(Tabela4[[#This Row],[Quartil salario_mes]]=3,7.5,IF(Tabela4[[#This Row],[Quartil salario_mes]]=2,6,IF(Tabela4[[#This Row],[Quartil salario_mes]]=1,4.5,0))))</f>
        <v>9</v>
      </c>
      <c r="T52">
        <f>Tabela4[[#This Row],[Preço ajustado salario]]*Tabela4[[#This Row],[litros]]</f>
        <v>96066</v>
      </c>
    </row>
    <row r="53" spans="1:20" x14ac:dyDescent="0.25">
      <c r="A53" t="s">
        <v>14</v>
      </c>
      <c r="B53" t="s">
        <v>59</v>
      </c>
      <c r="C53">
        <v>2016</v>
      </c>
      <c r="D53">
        <v>13586</v>
      </c>
      <c r="E53">
        <v>16902</v>
      </c>
      <c r="F53">
        <v>11263015</v>
      </c>
      <c r="G53">
        <v>408953228650</v>
      </c>
      <c r="H53">
        <v>1.36</v>
      </c>
      <c r="I53">
        <v>26</v>
      </c>
      <c r="J53">
        <v>6.9</v>
      </c>
      <c r="K53">
        <v>2992000000000000.5</v>
      </c>
      <c r="L53">
        <v>1.36</v>
      </c>
      <c r="M53">
        <v>26</v>
      </c>
      <c r="N53">
        <v>0.69</v>
      </c>
      <c r="O53">
        <v>1.2440747828647136</v>
      </c>
      <c r="P53">
        <v>36309.392169858605</v>
      </c>
      <c r="Q53">
        <v>1.2062489484387618E-3</v>
      </c>
      <c r="R5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3">
        <f>IF(Tabela4[[#This Row],[Quartil salario_mes]]=4,9,IF(Tabela4[[#This Row],[Quartil salario_mes]]=3,7.5,IF(Tabela4[[#This Row],[Quartil salario_mes]]=2,6,IF(Tabela4[[#This Row],[Quartil salario_mes]]=1,4.5,0))))</f>
        <v>9</v>
      </c>
      <c r="T53">
        <f>Tabela4[[#This Row],[Preço ajustado salario]]*Tabela4[[#This Row],[litros]]</f>
        <v>122274</v>
      </c>
    </row>
    <row r="54" spans="1:20" x14ac:dyDescent="0.25">
      <c r="A54" t="s">
        <v>14</v>
      </c>
      <c r="B54" t="s">
        <v>59</v>
      </c>
      <c r="C54">
        <v>2017</v>
      </c>
      <c r="D54">
        <v>9495</v>
      </c>
      <c r="E54">
        <v>23085</v>
      </c>
      <c r="F54">
        <v>11435533</v>
      </c>
      <c r="G54">
        <v>408953228650</v>
      </c>
      <c r="H54">
        <v>1.36</v>
      </c>
      <c r="I54">
        <v>26</v>
      </c>
      <c r="J54">
        <v>6.9</v>
      </c>
      <c r="K54">
        <v>2992000000000000.5</v>
      </c>
      <c r="L54">
        <v>1.36</v>
      </c>
      <c r="M54">
        <v>26</v>
      </c>
      <c r="N54">
        <v>0.69</v>
      </c>
      <c r="O54">
        <v>2.4312796208530805</v>
      </c>
      <c r="P54">
        <v>35761.623760781418</v>
      </c>
      <c r="Q54">
        <v>8.3030672903484253E-4</v>
      </c>
      <c r="R5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4">
        <f>IF(Tabela4[[#This Row],[Quartil salario_mes]]=4,9,IF(Tabela4[[#This Row],[Quartil salario_mes]]=3,7.5,IF(Tabela4[[#This Row],[Quartil salario_mes]]=2,6,IF(Tabela4[[#This Row],[Quartil salario_mes]]=1,4.5,0))))</f>
        <v>9</v>
      </c>
      <c r="T54">
        <f>Tabela4[[#This Row],[Preço ajustado salario]]*Tabela4[[#This Row],[litros]]</f>
        <v>85455</v>
      </c>
    </row>
    <row r="55" spans="1:20" x14ac:dyDescent="0.25">
      <c r="A55" t="s">
        <v>14</v>
      </c>
      <c r="B55" t="s">
        <v>59</v>
      </c>
      <c r="C55">
        <v>2018</v>
      </c>
      <c r="D55">
        <v>21566</v>
      </c>
      <c r="E55">
        <v>57424</v>
      </c>
      <c r="F55">
        <v>11606905</v>
      </c>
      <c r="G55">
        <v>408953228650</v>
      </c>
      <c r="H55">
        <v>1.36</v>
      </c>
      <c r="I55">
        <v>26</v>
      </c>
      <c r="J55">
        <v>6.9</v>
      </c>
      <c r="K55">
        <v>2992000000000000.5</v>
      </c>
      <c r="L55">
        <v>1.36</v>
      </c>
      <c r="M55">
        <v>26</v>
      </c>
      <c r="N55">
        <v>0.69</v>
      </c>
      <c r="O55">
        <v>2.6627098210145599</v>
      </c>
      <c r="P55">
        <v>35233.615563322004</v>
      </c>
      <c r="Q55">
        <v>1.8580319215156841E-3</v>
      </c>
      <c r="R5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5">
        <f>IF(Tabela4[[#This Row],[Quartil salario_mes]]=4,9,IF(Tabela4[[#This Row],[Quartil salario_mes]]=3,7.5,IF(Tabela4[[#This Row],[Quartil salario_mes]]=2,6,IF(Tabela4[[#This Row],[Quartil salario_mes]]=1,4.5,0))))</f>
        <v>9</v>
      </c>
      <c r="T55">
        <f>Tabela4[[#This Row],[Preço ajustado salario]]*Tabela4[[#This Row],[litros]]</f>
        <v>194094</v>
      </c>
    </row>
    <row r="56" spans="1:20" x14ac:dyDescent="0.25">
      <c r="A56" t="s">
        <v>14</v>
      </c>
      <c r="B56" t="s">
        <v>59</v>
      </c>
      <c r="C56">
        <v>2020</v>
      </c>
      <c r="D56">
        <v>9900</v>
      </c>
      <c r="E56">
        <v>16025</v>
      </c>
      <c r="F56">
        <v>11936162</v>
      </c>
      <c r="G56">
        <v>408953228650</v>
      </c>
      <c r="H56">
        <v>1.36</v>
      </c>
      <c r="I56">
        <v>26</v>
      </c>
      <c r="J56">
        <v>6.9</v>
      </c>
      <c r="K56">
        <v>2992000000000000.5</v>
      </c>
      <c r="L56">
        <v>1.36</v>
      </c>
      <c r="M56">
        <v>26</v>
      </c>
      <c r="N56">
        <v>0.69</v>
      </c>
      <c r="O56">
        <v>1.6186868686868687</v>
      </c>
      <c r="P56">
        <v>34261.702266607979</v>
      </c>
      <c r="Q56">
        <v>8.2941233538887961E-4</v>
      </c>
      <c r="R5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6">
        <f>IF(Tabela4[[#This Row],[Quartil salario_mes]]=4,9,IF(Tabela4[[#This Row],[Quartil salario_mes]]=3,7.5,IF(Tabela4[[#This Row],[Quartil salario_mes]]=2,6,IF(Tabela4[[#This Row],[Quartil salario_mes]]=1,4.5,0))))</f>
        <v>9</v>
      </c>
      <c r="T56">
        <f>Tabela4[[#This Row],[Preço ajustado salario]]*Tabela4[[#This Row],[litros]]</f>
        <v>89100</v>
      </c>
    </row>
    <row r="57" spans="1:20" x14ac:dyDescent="0.25">
      <c r="A57" t="s">
        <v>14</v>
      </c>
      <c r="B57" t="s">
        <v>59</v>
      </c>
      <c r="C57">
        <v>2021</v>
      </c>
      <c r="D57">
        <v>5850</v>
      </c>
      <c r="E57">
        <v>8360</v>
      </c>
      <c r="F57">
        <v>12079472</v>
      </c>
      <c r="G57">
        <v>408953228650</v>
      </c>
      <c r="H57">
        <v>1.36</v>
      </c>
      <c r="I57">
        <v>26</v>
      </c>
      <c r="J57">
        <v>6.9</v>
      </c>
      <c r="K57">
        <v>2992000000000000.5</v>
      </c>
      <c r="L57">
        <v>1.36</v>
      </c>
      <c r="M57">
        <v>26</v>
      </c>
      <c r="N57">
        <v>0.69</v>
      </c>
      <c r="O57">
        <v>1.4290598290598291</v>
      </c>
      <c r="P57">
        <v>33855.22385829447</v>
      </c>
      <c r="Q57">
        <v>4.8429269093880925E-4</v>
      </c>
      <c r="R5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7">
        <f>IF(Tabela4[[#This Row],[Quartil salario_mes]]=4,9,IF(Tabela4[[#This Row],[Quartil salario_mes]]=3,7.5,IF(Tabela4[[#This Row],[Quartil salario_mes]]=2,6,IF(Tabela4[[#This Row],[Quartil salario_mes]]=1,4.5,0))))</f>
        <v>9</v>
      </c>
      <c r="T57">
        <f>Tabela4[[#This Row],[Preço ajustado salario]]*Tabela4[[#This Row],[litros]]</f>
        <v>52650</v>
      </c>
    </row>
    <row r="58" spans="1:20" x14ac:dyDescent="0.25">
      <c r="A58" t="s">
        <v>14</v>
      </c>
      <c r="B58" t="s">
        <v>59</v>
      </c>
      <c r="C58">
        <v>2022</v>
      </c>
      <c r="D58">
        <v>32530</v>
      </c>
      <c r="E58">
        <v>49011</v>
      </c>
      <c r="F58">
        <v>12224110</v>
      </c>
      <c r="G58">
        <v>408953228650</v>
      </c>
      <c r="H58">
        <v>1.36</v>
      </c>
      <c r="I58">
        <v>26</v>
      </c>
      <c r="J58">
        <v>6.9</v>
      </c>
      <c r="K58">
        <v>2992000000000000.5</v>
      </c>
      <c r="L58">
        <v>1.36</v>
      </c>
      <c r="M58">
        <v>26</v>
      </c>
      <c r="N58">
        <v>0.69</v>
      </c>
      <c r="O58">
        <v>1.5066400245926836</v>
      </c>
      <c r="P58">
        <v>33454.642395233685</v>
      </c>
      <c r="Q58">
        <v>2.6611344302366387E-3</v>
      </c>
      <c r="R5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8">
        <f>IF(Tabela4[[#This Row],[Quartil salario_mes]]=4,9,IF(Tabela4[[#This Row],[Quartil salario_mes]]=3,7.5,IF(Tabela4[[#This Row],[Quartil salario_mes]]=2,6,IF(Tabela4[[#This Row],[Quartil salario_mes]]=1,4.5,0))))</f>
        <v>9</v>
      </c>
      <c r="T58">
        <f>Tabela4[[#This Row],[Preço ajustado salario]]*Tabela4[[#This Row],[litros]]</f>
        <v>292770</v>
      </c>
    </row>
    <row r="59" spans="1:20" x14ac:dyDescent="0.25">
      <c r="A59" t="s">
        <v>14</v>
      </c>
      <c r="B59" t="s">
        <v>60</v>
      </c>
      <c r="C59">
        <v>2008</v>
      </c>
      <c r="D59">
        <v>20949</v>
      </c>
      <c r="E59">
        <v>80476</v>
      </c>
      <c r="F59">
        <v>33218541</v>
      </c>
      <c r="G59">
        <v>17364256295200</v>
      </c>
      <c r="H59">
        <v>9.51</v>
      </c>
      <c r="I59">
        <v>41</v>
      </c>
      <c r="J59">
        <v>8.1</v>
      </c>
      <c r="K59">
        <v>2092.1999999999998</v>
      </c>
      <c r="L59">
        <v>9.51</v>
      </c>
      <c r="M59">
        <v>41</v>
      </c>
      <c r="N59">
        <v>0.81</v>
      </c>
      <c r="O59">
        <v>3.8415198816172609</v>
      </c>
      <c r="P59">
        <v>522727.84332099353</v>
      </c>
      <c r="Q59">
        <v>6.3064178526082764E-4</v>
      </c>
      <c r="R5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9">
        <f>IF(Tabela4[[#This Row],[Quartil salario_mes]]=4,9,IF(Tabela4[[#This Row],[Quartil salario_mes]]=3,7.5,IF(Tabela4[[#This Row],[Quartil salario_mes]]=2,6,IF(Tabela4[[#This Row],[Quartil salario_mes]]=1,4.5,0))))</f>
        <v>9</v>
      </c>
      <c r="T59">
        <f>Tabela4[[#This Row],[Preço ajustado salario]]*Tabela4[[#This Row],[litros]]</f>
        <v>188541</v>
      </c>
    </row>
    <row r="60" spans="1:20" x14ac:dyDescent="0.25">
      <c r="A60" t="s">
        <v>14</v>
      </c>
      <c r="B60" t="s">
        <v>60</v>
      </c>
      <c r="C60">
        <v>2009</v>
      </c>
      <c r="D60">
        <v>15664</v>
      </c>
      <c r="E60">
        <v>73445</v>
      </c>
      <c r="F60">
        <v>33593917</v>
      </c>
      <c r="G60">
        <v>17364256295200</v>
      </c>
      <c r="H60">
        <v>9.51</v>
      </c>
      <c r="I60">
        <v>41</v>
      </c>
      <c r="J60">
        <v>8.1</v>
      </c>
      <c r="K60">
        <v>2092.1999999999998</v>
      </c>
      <c r="L60">
        <v>9.51</v>
      </c>
      <c r="M60">
        <v>41</v>
      </c>
      <c r="N60">
        <v>0.81</v>
      </c>
      <c r="O60">
        <v>4.6887768130745657</v>
      </c>
      <c r="P60">
        <v>516886.92018855677</v>
      </c>
      <c r="Q60">
        <v>4.6627489137393536E-4</v>
      </c>
      <c r="R6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60">
        <f>IF(Tabela4[[#This Row],[Quartil salario_mes]]=4,9,IF(Tabela4[[#This Row],[Quartil salario_mes]]=3,7.5,IF(Tabela4[[#This Row],[Quartil salario_mes]]=2,6,IF(Tabela4[[#This Row],[Quartil salario_mes]]=1,4.5,0))))</f>
        <v>9</v>
      </c>
      <c r="T60">
        <f>Tabela4[[#This Row],[Preço ajustado salario]]*Tabela4[[#This Row],[litros]]</f>
        <v>140976</v>
      </c>
    </row>
    <row r="61" spans="1:20" x14ac:dyDescent="0.25">
      <c r="A61" t="s">
        <v>14</v>
      </c>
      <c r="B61" t="s">
        <v>60</v>
      </c>
      <c r="C61">
        <v>2011</v>
      </c>
      <c r="D61">
        <v>28906</v>
      </c>
      <c r="E61">
        <v>128076</v>
      </c>
      <c r="F61">
        <v>34323531</v>
      </c>
      <c r="G61">
        <v>17364256295200</v>
      </c>
      <c r="H61">
        <v>9.51</v>
      </c>
      <c r="I61">
        <v>41</v>
      </c>
      <c r="J61">
        <v>8.1</v>
      </c>
      <c r="K61">
        <v>2092.1999999999998</v>
      </c>
      <c r="L61">
        <v>9.51</v>
      </c>
      <c r="M61">
        <v>41</v>
      </c>
      <c r="N61">
        <v>0.81</v>
      </c>
      <c r="O61">
        <v>4.4307756175188544</v>
      </c>
      <c r="P61">
        <v>505899.47448005859</v>
      </c>
      <c r="Q61">
        <v>8.4216277165656409E-4</v>
      </c>
      <c r="R6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61">
        <f>IF(Tabela4[[#This Row],[Quartil salario_mes]]=4,9,IF(Tabela4[[#This Row],[Quartil salario_mes]]=3,7.5,IF(Tabela4[[#This Row],[Quartil salario_mes]]=2,6,IF(Tabela4[[#This Row],[Quartil salario_mes]]=1,4.5,0))))</f>
        <v>9</v>
      </c>
      <c r="T61">
        <f>Tabela4[[#This Row],[Preço ajustado salario]]*Tabela4[[#This Row],[litros]]</f>
        <v>260154</v>
      </c>
    </row>
    <row r="62" spans="1:20" x14ac:dyDescent="0.25">
      <c r="A62" t="s">
        <v>14</v>
      </c>
      <c r="B62" t="s">
        <v>60</v>
      </c>
      <c r="C62">
        <v>2012</v>
      </c>
      <c r="D62">
        <v>14304</v>
      </c>
      <c r="E62">
        <v>146035</v>
      </c>
      <c r="F62">
        <v>34691878</v>
      </c>
      <c r="G62">
        <v>17364256295200</v>
      </c>
      <c r="H62">
        <v>9.51</v>
      </c>
      <c r="I62">
        <v>41</v>
      </c>
      <c r="J62">
        <v>8.1</v>
      </c>
      <c r="K62">
        <v>2092.1999999999998</v>
      </c>
      <c r="L62">
        <v>9.51</v>
      </c>
      <c r="M62">
        <v>41</v>
      </c>
      <c r="N62">
        <v>0.81</v>
      </c>
      <c r="O62">
        <v>10.209381991051455</v>
      </c>
      <c r="P62">
        <v>500527.99952772807</v>
      </c>
      <c r="Q62">
        <v>4.1231552814753933E-4</v>
      </c>
      <c r="R6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62">
        <f>IF(Tabela4[[#This Row],[Quartil salario_mes]]=4,9,IF(Tabela4[[#This Row],[Quartil salario_mes]]=3,7.5,IF(Tabela4[[#This Row],[Quartil salario_mes]]=2,6,IF(Tabela4[[#This Row],[Quartil salario_mes]]=1,4.5,0))))</f>
        <v>9</v>
      </c>
      <c r="T62">
        <f>Tabela4[[#This Row],[Preço ajustado salario]]*Tabela4[[#This Row],[litros]]</f>
        <v>128736</v>
      </c>
    </row>
    <row r="63" spans="1:20" x14ac:dyDescent="0.25">
      <c r="A63" t="s">
        <v>14</v>
      </c>
      <c r="B63" t="s">
        <v>60</v>
      </c>
      <c r="C63">
        <v>2013</v>
      </c>
      <c r="D63">
        <v>25329</v>
      </c>
      <c r="E63">
        <v>174643</v>
      </c>
      <c r="F63">
        <v>35063691</v>
      </c>
      <c r="G63">
        <v>17364256295200</v>
      </c>
      <c r="H63">
        <v>9.51</v>
      </c>
      <c r="I63">
        <v>41</v>
      </c>
      <c r="J63">
        <v>8.1</v>
      </c>
      <c r="K63">
        <v>2092.1999999999998</v>
      </c>
      <c r="L63">
        <v>9.51</v>
      </c>
      <c r="M63">
        <v>41</v>
      </c>
      <c r="N63">
        <v>0.81</v>
      </c>
      <c r="O63">
        <v>6.8949820364009637</v>
      </c>
      <c r="P63">
        <v>495220.43458573712</v>
      </c>
      <c r="Q63">
        <v>7.223711844825464E-4</v>
      </c>
      <c r="R6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63">
        <f>IF(Tabela4[[#This Row],[Quartil salario_mes]]=4,9,IF(Tabela4[[#This Row],[Quartil salario_mes]]=3,7.5,IF(Tabela4[[#This Row],[Quartil salario_mes]]=2,6,IF(Tabela4[[#This Row],[Quartil salario_mes]]=1,4.5,0))))</f>
        <v>9</v>
      </c>
      <c r="T63">
        <f>Tabela4[[#This Row],[Preço ajustado salario]]*Tabela4[[#This Row],[litros]]</f>
        <v>227961</v>
      </c>
    </row>
    <row r="64" spans="1:20" x14ac:dyDescent="0.25">
      <c r="A64" t="s">
        <v>14</v>
      </c>
      <c r="B64" t="s">
        <v>60</v>
      </c>
      <c r="C64">
        <v>2014</v>
      </c>
      <c r="D64">
        <v>35082</v>
      </c>
      <c r="E64">
        <v>226875</v>
      </c>
      <c r="F64">
        <v>35404608</v>
      </c>
      <c r="G64">
        <v>17364256295200</v>
      </c>
      <c r="H64">
        <v>9.51</v>
      </c>
      <c r="I64">
        <v>41</v>
      </c>
      <c r="J64">
        <v>8.1</v>
      </c>
      <c r="K64">
        <v>2092.1999999999998</v>
      </c>
      <c r="L64">
        <v>9.51</v>
      </c>
      <c r="M64">
        <v>41</v>
      </c>
      <c r="N64">
        <v>0.81</v>
      </c>
      <c r="O64">
        <v>6.4669916196340003</v>
      </c>
      <c r="P64">
        <v>490451.87268278748</v>
      </c>
      <c r="Q64">
        <v>9.9088796576987941E-4</v>
      </c>
      <c r="R6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64">
        <f>IF(Tabela4[[#This Row],[Quartil salario_mes]]=4,9,IF(Tabela4[[#This Row],[Quartil salario_mes]]=3,7.5,IF(Tabela4[[#This Row],[Quartil salario_mes]]=2,6,IF(Tabela4[[#This Row],[Quartil salario_mes]]=1,4.5,0))))</f>
        <v>9</v>
      </c>
      <c r="T64">
        <f>Tabela4[[#This Row],[Preço ajustado salario]]*Tabela4[[#This Row],[litros]]</f>
        <v>315738</v>
      </c>
    </row>
    <row r="65" spans="1:20" x14ac:dyDescent="0.25">
      <c r="A65" t="s">
        <v>14</v>
      </c>
      <c r="B65" t="s">
        <v>60</v>
      </c>
      <c r="C65">
        <v>2015</v>
      </c>
      <c r="D65">
        <v>24547</v>
      </c>
      <c r="E65">
        <v>118394</v>
      </c>
      <c r="F65">
        <v>35732126</v>
      </c>
      <c r="G65">
        <v>17364256295200</v>
      </c>
      <c r="H65">
        <v>9.51</v>
      </c>
      <c r="I65">
        <v>41</v>
      </c>
      <c r="J65">
        <v>8.1</v>
      </c>
      <c r="K65">
        <v>2092.1999999999998</v>
      </c>
      <c r="L65">
        <v>9.51</v>
      </c>
      <c r="M65">
        <v>41</v>
      </c>
      <c r="N65">
        <v>0.81</v>
      </c>
      <c r="O65">
        <v>4.8231555790931679</v>
      </c>
      <c r="P65">
        <v>485956.42742332211</v>
      </c>
      <c r="Q65">
        <v>6.8697283783226331E-4</v>
      </c>
      <c r="R6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65">
        <f>IF(Tabela4[[#This Row],[Quartil salario_mes]]=4,9,IF(Tabela4[[#This Row],[Quartil salario_mes]]=3,7.5,IF(Tabela4[[#This Row],[Quartil salario_mes]]=2,6,IF(Tabela4[[#This Row],[Quartil salario_mes]]=1,4.5,0))))</f>
        <v>9</v>
      </c>
      <c r="T65">
        <f>Tabela4[[#This Row],[Preço ajustado salario]]*Tabela4[[#This Row],[litros]]</f>
        <v>220923</v>
      </c>
    </row>
    <row r="66" spans="1:20" x14ac:dyDescent="0.25">
      <c r="A66" t="s">
        <v>14</v>
      </c>
      <c r="B66" t="s">
        <v>60</v>
      </c>
      <c r="C66">
        <v>2016</v>
      </c>
      <c r="D66">
        <v>13711</v>
      </c>
      <c r="E66">
        <v>71096</v>
      </c>
      <c r="F66">
        <v>36113532</v>
      </c>
      <c r="G66">
        <v>17364256295200</v>
      </c>
      <c r="H66">
        <v>9.51</v>
      </c>
      <c r="I66">
        <v>41</v>
      </c>
      <c r="J66">
        <v>8.1</v>
      </c>
      <c r="K66">
        <v>2092.1999999999998</v>
      </c>
      <c r="L66">
        <v>9.51</v>
      </c>
      <c r="M66">
        <v>41</v>
      </c>
      <c r="N66">
        <v>0.81</v>
      </c>
      <c r="O66">
        <v>5.1853256509372034</v>
      </c>
      <c r="P66">
        <v>480824.09372752573</v>
      </c>
      <c r="Q66">
        <v>3.7966377810954628E-4</v>
      </c>
      <c r="R6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66">
        <f>IF(Tabela4[[#This Row],[Quartil salario_mes]]=4,9,IF(Tabela4[[#This Row],[Quartil salario_mes]]=3,7.5,IF(Tabela4[[#This Row],[Quartil salario_mes]]=2,6,IF(Tabela4[[#This Row],[Quartil salario_mes]]=1,4.5,0))))</f>
        <v>9</v>
      </c>
      <c r="T66">
        <f>Tabela4[[#This Row],[Preço ajustado salario]]*Tabela4[[#This Row],[litros]]</f>
        <v>123399</v>
      </c>
    </row>
    <row r="67" spans="1:20" x14ac:dyDescent="0.25">
      <c r="A67" t="s">
        <v>14</v>
      </c>
      <c r="B67" t="s">
        <v>60</v>
      </c>
      <c r="C67">
        <v>2017</v>
      </c>
      <c r="D67">
        <v>6075</v>
      </c>
      <c r="E67">
        <v>30658</v>
      </c>
      <c r="F67">
        <v>36554348</v>
      </c>
      <c r="G67">
        <v>17364256295200</v>
      </c>
      <c r="H67">
        <v>9.51</v>
      </c>
      <c r="I67">
        <v>41</v>
      </c>
      <c r="J67">
        <v>8.1</v>
      </c>
      <c r="K67">
        <v>2092.1999999999998</v>
      </c>
      <c r="L67">
        <v>9.51</v>
      </c>
      <c r="M67">
        <v>41</v>
      </c>
      <c r="N67">
        <v>0.81</v>
      </c>
      <c r="O67">
        <v>5.0465843621399173</v>
      </c>
      <c r="P67">
        <v>475025.74236038898</v>
      </c>
      <c r="Q67">
        <v>1.6619090019058744E-4</v>
      </c>
      <c r="R6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67">
        <f>IF(Tabela4[[#This Row],[Quartil salario_mes]]=4,9,IF(Tabela4[[#This Row],[Quartil salario_mes]]=3,7.5,IF(Tabela4[[#This Row],[Quartil salario_mes]]=2,6,IF(Tabela4[[#This Row],[Quartil salario_mes]]=1,4.5,0))))</f>
        <v>9</v>
      </c>
      <c r="T67">
        <f>Tabela4[[#This Row],[Preço ajustado salario]]*Tabela4[[#This Row],[litros]]</f>
        <v>54675</v>
      </c>
    </row>
    <row r="68" spans="1:20" x14ac:dyDescent="0.25">
      <c r="A68" t="s">
        <v>14</v>
      </c>
      <c r="B68" t="s">
        <v>60</v>
      </c>
      <c r="C68">
        <v>2018</v>
      </c>
      <c r="D68">
        <v>5308</v>
      </c>
      <c r="E68">
        <v>20414</v>
      </c>
      <c r="F68">
        <v>37035254</v>
      </c>
      <c r="G68">
        <v>17364256295200</v>
      </c>
      <c r="H68">
        <v>9.51</v>
      </c>
      <c r="I68">
        <v>41</v>
      </c>
      <c r="J68">
        <v>8.1</v>
      </c>
      <c r="K68">
        <v>2092.1999999999998</v>
      </c>
      <c r="L68">
        <v>9.51</v>
      </c>
      <c r="M68">
        <v>41</v>
      </c>
      <c r="N68">
        <v>0.81</v>
      </c>
      <c r="O68">
        <v>3.8458929917106253</v>
      </c>
      <c r="P68">
        <v>468857.49170776579</v>
      </c>
      <c r="Q68">
        <v>1.4332289985104462E-4</v>
      </c>
      <c r="R6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68">
        <f>IF(Tabela4[[#This Row],[Quartil salario_mes]]=4,9,IF(Tabela4[[#This Row],[Quartil salario_mes]]=3,7.5,IF(Tabela4[[#This Row],[Quartil salario_mes]]=2,6,IF(Tabela4[[#This Row],[Quartil salario_mes]]=1,4.5,0))))</f>
        <v>9</v>
      </c>
      <c r="T68">
        <f>Tabela4[[#This Row],[Preço ajustado salario]]*Tabela4[[#This Row],[litros]]</f>
        <v>47772</v>
      </c>
    </row>
    <row r="69" spans="1:20" x14ac:dyDescent="0.25">
      <c r="A69" t="s">
        <v>14</v>
      </c>
      <c r="B69" t="s">
        <v>60</v>
      </c>
      <c r="C69">
        <v>2019</v>
      </c>
      <c r="D69">
        <v>1589</v>
      </c>
      <c r="E69">
        <v>6933</v>
      </c>
      <c r="F69">
        <v>37522584</v>
      </c>
      <c r="G69">
        <v>17364256295200</v>
      </c>
      <c r="H69">
        <v>9.51</v>
      </c>
      <c r="I69">
        <v>41</v>
      </c>
      <c r="J69">
        <v>8.1</v>
      </c>
      <c r="K69">
        <v>2092.1999999999998</v>
      </c>
      <c r="L69">
        <v>9.51</v>
      </c>
      <c r="M69">
        <v>41</v>
      </c>
      <c r="N69">
        <v>0.81</v>
      </c>
      <c r="O69">
        <v>4.3631214600377595</v>
      </c>
      <c r="P69">
        <v>462768.13705580618</v>
      </c>
      <c r="Q69">
        <v>4.2347829776328838E-5</v>
      </c>
      <c r="R6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69">
        <f>IF(Tabela4[[#This Row],[Quartil salario_mes]]=4,9,IF(Tabela4[[#This Row],[Quartil salario_mes]]=3,7.5,IF(Tabela4[[#This Row],[Quartil salario_mes]]=2,6,IF(Tabela4[[#This Row],[Quartil salario_mes]]=1,4.5,0))))</f>
        <v>9</v>
      </c>
      <c r="T69">
        <f>Tabela4[[#This Row],[Preço ajustado salario]]*Tabela4[[#This Row],[litros]]</f>
        <v>14301</v>
      </c>
    </row>
    <row r="70" spans="1:20" x14ac:dyDescent="0.25">
      <c r="A70" t="s">
        <v>14</v>
      </c>
      <c r="B70" t="s">
        <v>60</v>
      </c>
      <c r="C70">
        <v>2020</v>
      </c>
      <c r="D70">
        <v>1672</v>
      </c>
      <c r="E70">
        <v>8431</v>
      </c>
      <c r="F70">
        <v>37888705</v>
      </c>
      <c r="G70">
        <v>17364256295200</v>
      </c>
      <c r="H70">
        <v>9.51</v>
      </c>
      <c r="I70">
        <v>41</v>
      </c>
      <c r="J70">
        <v>8.1</v>
      </c>
      <c r="K70">
        <v>2092.1999999999998</v>
      </c>
      <c r="L70">
        <v>9.51</v>
      </c>
      <c r="M70">
        <v>41</v>
      </c>
      <c r="N70">
        <v>0.81</v>
      </c>
      <c r="O70">
        <v>5.0424641148325362</v>
      </c>
      <c r="P70">
        <v>458296.37870177935</v>
      </c>
      <c r="Q70">
        <v>4.4129246433732691E-5</v>
      </c>
      <c r="R7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70">
        <f>IF(Tabela4[[#This Row],[Quartil salario_mes]]=4,9,IF(Tabela4[[#This Row],[Quartil salario_mes]]=3,7.5,IF(Tabela4[[#This Row],[Quartil salario_mes]]=2,6,IF(Tabela4[[#This Row],[Quartil salario_mes]]=1,4.5,0))))</f>
        <v>9</v>
      </c>
      <c r="T70">
        <f>Tabela4[[#This Row],[Preço ajustado salario]]*Tabela4[[#This Row],[litros]]</f>
        <v>15048</v>
      </c>
    </row>
    <row r="71" spans="1:20" x14ac:dyDescent="0.25">
      <c r="A71" t="s">
        <v>14</v>
      </c>
      <c r="B71" t="s">
        <v>60</v>
      </c>
      <c r="C71">
        <v>2021</v>
      </c>
      <c r="D71">
        <v>1172</v>
      </c>
      <c r="E71">
        <v>6157</v>
      </c>
      <c r="F71">
        <v>38155012</v>
      </c>
      <c r="G71">
        <v>17364256295200</v>
      </c>
      <c r="H71">
        <v>9.51</v>
      </c>
      <c r="I71">
        <v>41</v>
      </c>
      <c r="J71">
        <v>8.1</v>
      </c>
      <c r="K71">
        <v>2092.1999999999998</v>
      </c>
      <c r="L71">
        <v>9.51</v>
      </c>
      <c r="M71">
        <v>41</v>
      </c>
      <c r="N71">
        <v>0.81</v>
      </c>
      <c r="O71">
        <v>5.2534129692832767</v>
      </c>
      <c r="P71">
        <v>455097.64995487354</v>
      </c>
      <c r="Q71">
        <v>3.0716803338968943E-5</v>
      </c>
      <c r="R7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71">
        <f>IF(Tabela4[[#This Row],[Quartil salario_mes]]=4,9,IF(Tabela4[[#This Row],[Quartil salario_mes]]=3,7.5,IF(Tabela4[[#This Row],[Quartil salario_mes]]=2,6,IF(Tabela4[[#This Row],[Quartil salario_mes]]=1,4.5,0))))</f>
        <v>9</v>
      </c>
      <c r="T71">
        <f>Tabela4[[#This Row],[Preço ajustado salario]]*Tabela4[[#This Row],[litros]]</f>
        <v>10548</v>
      </c>
    </row>
    <row r="72" spans="1:20" x14ac:dyDescent="0.25">
      <c r="A72" t="s">
        <v>14</v>
      </c>
      <c r="B72" t="s">
        <v>60</v>
      </c>
      <c r="C72">
        <v>2022</v>
      </c>
      <c r="D72">
        <v>1183</v>
      </c>
      <c r="E72">
        <v>5784</v>
      </c>
      <c r="F72">
        <v>38454327</v>
      </c>
      <c r="G72">
        <v>17364256295200</v>
      </c>
      <c r="H72">
        <v>9.51</v>
      </c>
      <c r="I72">
        <v>41</v>
      </c>
      <c r="J72">
        <v>8.1</v>
      </c>
      <c r="K72">
        <v>2092.1999999999998</v>
      </c>
      <c r="L72">
        <v>9.51</v>
      </c>
      <c r="M72">
        <v>41</v>
      </c>
      <c r="N72">
        <v>0.81</v>
      </c>
      <c r="O72">
        <v>4.8892645815722737</v>
      </c>
      <c r="P72">
        <v>451555.32939635118</v>
      </c>
      <c r="Q72">
        <v>3.0763768144999651E-5</v>
      </c>
      <c r="R7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72">
        <f>IF(Tabela4[[#This Row],[Quartil salario_mes]]=4,9,IF(Tabela4[[#This Row],[Quartil salario_mes]]=3,7.5,IF(Tabela4[[#This Row],[Quartil salario_mes]]=2,6,IF(Tabela4[[#This Row],[Quartil salario_mes]]=1,4.5,0))))</f>
        <v>9</v>
      </c>
      <c r="T72">
        <f>Tabela4[[#This Row],[Preço ajustado salario]]*Tabela4[[#This Row],[litros]]</f>
        <v>10647</v>
      </c>
    </row>
    <row r="73" spans="1:20" x14ac:dyDescent="0.25">
      <c r="A73" t="s">
        <v>14</v>
      </c>
      <c r="B73" t="s">
        <v>16</v>
      </c>
      <c r="C73">
        <v>2008</v>
      </c>
      <c r="D73">
        <v>8689</v>
      </c>
      <c r="E73">
        <v>25926</v>
      </c>
      <c r="F73">
        <v>1330167148</v>
      </c>
      <c r="G73">
        <v>199100000000000</v>
      </c>
      <c r="H73">
        <v>0.87</v>
      </c>
      <c r="I73">
        <v>38</v>
      </c>
      <c r="J73">
        <v>6.1</v>
      </c>
      <c r="K73">
        <v>191.4</v>
      </c>
      <c r="L73">
        <v>0.87</v>
      </c>
      <c r="M73">
        <v>38</v>
      </c>
      <c r="N73">
        <v>0.61</v>
      </c>
      <c r="O73">
        <v>2.9837725860283117</v>
      </c>
      <c r="P73">
        <v>149680.43700324494</v>
      </c>
      <c r="Q73">
        <v>6.5322617635419152E-6</v>
      </c>
      <c r="R7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73">
        <f>IF(Tabela4[[#This Row],[Quartil salario_mes]]=4,9,IF(Tabela4[[#This Row],[Quartil salario_mes]]=3,7.5,IF(Tabela4[[#This Row],[Quartil salario_mes]]=2,6,IF(Tabela4[[#This Row],[Quartil salario_mes]]=1,4.5,0))))</f>
        <v>6</v>
      </c>
      <c r="T73">
        <f>Tabela4[[#This Row],[Preço ajustado salario]]*Tabela4[[#This Row],[litros]]</f>
        <v>52134</v>
      </c>
    </row>
    <row r="74" spans="1:20" x14ac:dyDescent="0.25">
      <c r="A74" t="s">
        <v>14</v>
      </c>
      <c r="B74" t="s">
        <v>16</v>
      </c>
      <c r="C74">
        <v>2009</v>
      </c>
      <c r="D74">
        <v>1553416</v>
      </c>
      <c r="E74">
        <v>482400</v>
      </c>
      <c r="F74">
        <v>1339125595</v>
      </c>
      <c r="G74">
        <v>199100000000000</v>
      </c>
      <c r="H74">
        <v>0.87</v>
      </c>
      <c r="I74">
        <v>38</v>
      </c>
      <c r="J74">
        <v>6.1</v>
      </c>
      <c r="K74">
        <v>191.4</v>
      </c>
      <c r="L74">
        <v>0.87</v>
      </c>
      <c r="M74">
        <v>38</v>
      </c>
      <c r="N74">
        <v>0.61</v>
      </c>
      <c r="O74">
        <v>0.310541413246677</v>
      </c>
      <c r="P74">
        <v>148679.10877321407</v>
      </c>
      <c r="Q74">
        <v>1.1600226340233606E-3</v>
      </c>
      <c r="R7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74">
        <f>IF(Tabela4[[#This Row],[Quartil salario_mes]]=4,9,IF(Tabela4[[#This Row],[Quartil salario_mes]]=3,7.5,IF(Tabela4[[#This Row],[Quartil salario_mes]]=2,6,IF(Tabela4[[#This Row],[Quartil salario_mes]]=1,4.5,0))))</f>
        <v>6</v>
      </c>
      <c r="T74">
        <f>Tabela4[[#This Row],[Preço ajustado salario]]*Tabela4[[#This Row],[litros]]</f>
        <v>9320496</v>
      </c>
    </row>
    <row r="75" spans="1:20" x14ac:dyDescent="0.25">
      <c r="A75" t="s">
        <v>14</v>
      </c>
      <c r="B75" t="s">
        <v>16</v>
      </c>
      <c r="C75">
        <v>2010</v>
      </c>
      <c r="D75">
        <v>795</v>
      </c>
      <c r="E75">
        <v>2358</v>
      </c>
      <c r="F75">
        <v>1348191368</v>
      </c>
      <c r="G75">
        <v>199100000000000</v>
      </c>
      <c r="H75">
        <v>0.87</v>
      </c>
      <c r="I75">
        <v>38</v>
      </c>
      <c r="J75">
        <v>6.1</v>
      </c>
      <c r="K75">
        <v>191.4</v>
      </c>
      <c r="L75">
        <v>0.87</v>
      </c>
      <c r="M75">
        <v>38</v>
      </c>
      <c r="N75">
        <v>0.61</v>
      </c>
      <c r="O75">
        <v>2.9660377358490564</v>
      </c>
      <c r="P75">
        <v>147679.33152943908</v>
      </c>
      <c r="Q75">
        <v>5.8967889786993507E-7</v>
      </c>
      <c r="R7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75">
        <f>IF(Tabela4[[#This Row],[Quartil salario_mes]]=4,9,IF(Tabela4[[#This Row],[Quartil salario_mes]]=3,7.5,IF(Tabela4[[#This Row],[Quartil salario_mes]]=2,6,IF(Tabela4[[#This Row],[Quartil salario_mes]]=1,4.5,0))))</f>
        <v>6</v>
      </c>
      <c r="T75">
        <f>Tabela4[[#This Row],[Preço ajustado salario]]*Tabela4[[#This Row],[litros]]</f>
        <v>4770</v>
      </c>
    </row>
    <row r="76" spans="1:20" x14ac:dyDescent="0.25">
      <c r="A76" t="s">
        <v>14</v>
      </c>
      <c r="B76" t="s">
        <v>16</v>
      </c>
      <c r="C76">
        <v>2011</v>
      </c>
      <c r="D76">
        <v>54156</v>
      </c>
      <c r="E76">
        <v>334867</v>
      </c>
      <c r="F76">
        <v>1357095481</v>
      </c>
      <c r="G76">
        <v>199100000000000</v>
      </c>
      <c r="H76">
        <v>0.87</v>
      </c>
      <c r="I76">
        <v>38</v>
      </c>
      <c r="J76">
        <v>6.1</v>
      </c>
      <c r="K76">
        <v>191.4</v>
      </c>
      <c r="L76">
        <v>0.87</v>
      </c>
      <c r="M76">
        <v>38</v>
      </c>
      <c r="N76">
        <v>0.61</v>
      </c>
      <c r="O76">
        <v>6.1833776497525665</v>
      </c>
      <c r="P76">
        <v>146710.38463210387</v>
      </c>
      <c r="Q76">
        <v>3.9905814114194961E-5</v>
      </c>
      <c r="R7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76">
        <f>IF(Tabela4[[#This Row],[Quartil salario_mes]]=4,9,IF(Tabela4[[#This Row],[Quartil salario_mes]]=3,7.5,IF(Tabela4[[#This Row],[Quartil salario_mes]]=2,6,IF(Tabela4[[#This Row],[Quartil salario_mes]]=1,4.5,0))))</f>
        <v>6</v>
      </c>
      <c r="T76">
        <f>Tabela4[[#This Row],[Preço ajustado salario]]*Tabela4[[#This Row],[litros]]</f>
        <v>324936</v>
      </c>
    </row>
    <row r="77" spans="1:20" x14ac:dyDescent="0.25">
      <c r="A77" t="s">
        <v>14</v>
      </c>
      <c r="B77" t="s">
        <v>16</v>
      </c>
      <c r="C77">
        <v>2012</v>
      </c>
      <c r="D77">
        <v>87905</v>
      </c>
      <c r="E77">
        <v>642177</v>
      </c>
      <c r="F77">
        <v>1366560818</v>
      </c>
      <c r="G77">
        <v>199100000000000</v>
      </c>
      <c r="H77">
        <v>0.87</v>
      </c>
      <c r="I77">
        <v>38</v>
      </c>
      <c r="J77">
        <v>6.1</v>
      </c>
      <c r="K77">
        <v>191.4</v>
      </c>
      <c r="L77">
        <v>0.87</v>
      </c>
      <c r="M77">
        <v>38</v>
      </c>
      <c r="N77">
        <v>0.61</v>
      </c>
      <c r="O77">
        <v>7.305352369034753</v>
      </c>
      <c r="P77">
        <v>145694.21088143624</v>
      </c>
      <c r="Q77">
        <v>6.4325713749536177E-5</v>
      </c>
      <c r="R7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77">
        <f>IF(Tabela4[[#This Row],[Quartil salario_mes]]=4,9,IF(Tabela4[[#This Row],[Quartil salario_mes]]=3,7.5,IF(Tabela4[[#This Row],[Quartil salario_mes]]=2,6,IF(Tabela4[[#This Row],[Quartil salario_mes]]=1,4.5,0))))</f>
        <v>6</v>
      </c>
      <c r="T77">
        <f>Tabela4[[#This Row],[Preço ajustado salario]]*Tabela4[[#This Row],[litros]]</f>
        <v>527430</v>
      </c>
    </row>
    <row r="78" spans="1:20" x14ac:dyDescent="0.25">
      <c r="A78" t="s">
        <v>14</v>
      </c>
      <c r="B78" t="s">
        <v>16</v>
      </c>
      <c r="C78">
        <v>2013</v>
      </c>
      <c r="D78">
        <v>40929</v>
      </c>
      <c r="E78">
        <v>279956</v>
      </c>
      <c r="F78">
        <v>1376100308</v>
      </c>
      <c r="G78">
        <v>199100000000000</v>
      </c>
      <c r="H78">
        <v>0.87</v>
      </c>
      <c r="I78">
        <v>38</v>
      </c>
      <c r="J78">
        <v>6.1</v>
      </c>
      <c r="K78">
        <v>191.4</v>
      </c>
      <c r="L78">
        <v>0.87</v>
      </c>
      <c r="M78">
        <v>38</v>
      </c>
      <c r="N78">
        <v>0.61</v>
      </c>
      <c r="O78">
        <v>6.8400400693884533</v>
      </c>
      <c r="P78">
        <v>144684.22021456301</v>
      </c>
      <c r="Q78">
        <v>2.9742744596493469E-5</v>
      </c>
      <c r="R7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78">
        <f>IF(Tabela4[[#This Row],[Quartil salario_mes]]=4,9,IF(Tabela4[[#This Row],[Quartil salario_mes]]=3,7.5,IF(Tabela4[[#This Row],[Quartil salario_mes]]=2,6,IF(Tabela4[[#This Row],[Quartil salario_mes]]=1,4.5,0))))</f>
        <v>6</v>
      </c>
      <c r="T78">
        <f>Tabela4[[#This Row],[Preço ajustado salario]]*Tabela4[[#This Row],[litros]]</f>
        <v>245574</v>
      </c>
    </row>
    <row r="79" spans="1:20" x14ac:dyDescent="0.25">
      <c r="A79" t="s">
        <v>14</v>
      </c>
      <c r="B79" t="s">
        <v>16</v>
      </c>
      <c r="C79">
        <v>2014</v>
      </c>
      <c r="D79">
        <v>64040</v>
      </c>
      <c r="E79">
        <v>455340</v>
      </c>
      <c r="F79">
        <v>1385189668</v>
      </c>
      <c r="G79">
        <v>199100000000000</v>
      </c>
      <c r="H79">
        <v>0.87</v>
      </c>
      <c r="I79">
        <v>38</v>
      </c>
      <c r="J79">
        <v>6.1</v>
      </c>
      <c r="K79">
        <v>191.4</v>
      </c>
      <c r="L79">
        <v>0.87</v>
      </c>
      <c r="M79">
        <v>38</v>
      </c>
      <c r="N79">
        <v>0.61</v>
      </c>
      <c r="O79">
        <v>7.1102435977514054</v>
      </c>
      <c r="P79">
        <v>143734.82895484605</v>
      </c>
      <c r="Q79">
        <v>4.6231935943085592E-5</v>
      </c>
      <c r="R7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79">
        <f>IF(Tabela4[[#This Row],[Quartil salario_mes]]=4,9,IF(Tabela4[[#This Row],[Quartil salario_mes]]=3,7.5,IF(Tabela4[[#This Row],[Quartil salario_mes]]=2,6,IF(Tabela4[[#This Row],[Quartil salario_mes]]=1,4.5,0))))</f>
        <v>6</v>
      </c>
      <c r="T79">
        <f>Tabela4[[#This Row],[Preço ajustado salario]]*Tabela4[[#This Row],[litros]]</f>
        <v>384240</v>
      </c>
    </row>
    <row r="80" spans="1:20" x14ac:dyDescent="0.25">
      <c r="A80" t="s">
        <v>14</v>
      </c>
      <c r="B80" t="s">
        <v>16</v>
      </c>
      <c r="C80">
        <v>2015</v>
      </c>
      <c r="D80">
        <v>47609</v>
      </c>
      <c r="E80">
        <v>222866</v>
      </c>
      <c r="F80">
        <v>1393715448</v>
      </c>
      <c r="G80">
        <v>199100000000000</v>
      </c>
      <c r="H80">
        <v>0.87</v>
      </c>
      <c r="I80">
        <v>38</v>
      </c>
      <c r="J80">
        <v>6.1</v>
      </c>
      <c r="K80">
        <v>191.4</v>
      </c>
      <c r="L80">
        <v>0.87</v>
      </c>
      <c r="M80">
        <v>38</v>
      </c>
      <c r="N80">
        <v>0.61</v>
      </c>
      <c r="O80">
        <v>4.6811737276565353</v>
      </c>
      <c r="P80">
        <v>142855.55942262901</v>
      </c>
      <c r="Q80">
        <v>3.4159770610507002E-5</v>
      </c>
      <c r="R8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80">
        <f>IF(Tabela4[[#This Row],[Quartil salario_mes]]=4,9,IF(Tabela4[[#This Row],[Quartil salario_mes]]=3,7.5,IF(Tabela4[[#This Row],[Quartil salario_mes]]=2,6,IF(Tabela4[[#This Row],[Quartil salario_mes]]=1,4.5,0))))</f>
        <v>6</v>
      </c>
      <c r="T80">
        <f>Tabela4[[#This Row],[Preço ajustado salario]]*Tabela4[[#This Row],[litros]]</f>
        <v>285654</v>
      </c>
    </row>
    <row r="81" spans="1:20" x14ac:dyDescent="0.25">
      <c r="A81" t="s">
        <v>14</v>
      </c>
      <c r="B81" t="s">
        <v>16</v>
      </c>
      <c r="C81">
        <v>2016</v>
      </c>
      <c r="D81">
        <v>134106</v>
      </c>
      <c r="E81">
        <v>499622</v>
      </c>
      <c r="F81">
        <v>1401889681</v>
      </c>
      <c r="G81">
        <v>199100000000000</v>
      </c>
      <c r="H81">
        <v>0.87</v>
      </c>
      <c r="I81">
        <v>38</v>
      </c>
      <c r="J81">
        <v>6.1</v>
      </c>
      <c r="K81">
        <v>191.4</v>
      </c>
      <c r="L81">
        <v>0.87</v>
      </c>
      <c r="M81">
        <v>38</v>
      </c>
      <c r="N81">
        <v>0.61</v>
      </c>
      <c r="O81">
        <v>3.7255752911875679</v>
      </c>
      <c r="P81">
        <v>142022.58758191115</v>
      </c>
      <c r="Q81">
        <v>9.5660879609541836E-5</v>
      </c>
      <c r="R8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81">
        <f>IF(Tabela4[[#This Row],[Quartil salario_mes]]=4,9,IF(Tabela4[[#This Row],[Quartil salario_mes]]=3,7.5,IF(Tabela4[[#This Row],[Quartil salario_mes]]=2,6,IF(Tabela4[[#This Row],[Quartil salario_mes]]=1,4.5,0))))</f>
        <v>6</v>
      </c>
      <c r="T81">
        <f>Tabela4[[#This Row],[Preço ajustado salario]]*Tabela4[[#This Row],[litros]]</f>
        <v>804636</v>
      </c>
    </row>
    <row r="82" spans="1:20" x14ac:dyDescent="0.25">
      <c r="A82" t="s">
        <v>14</v>
      </c>
      <c r="B82" t="s">
        <v>16</v>
      </c>
      <c r="C82">
        <v>2017</v>
      </c>
      <c r="D82">
        <v>67594</v>
      </c>
      <c r="E82">
        <v>266086</v>
      </c>
      <c r="F82">
        <v>1410275957</v>
      </c>
      <c r="G82">
        <v>199100000000000</v>
      </c>
      <c r="H82">
        <v>0.87</v>
      </c>
      <c r="I82">
        <v>38</v>
      </c>
      <c r="J82">
        <v>6.1</v>
      </c>
      <c r="K82">
        <v>191.4</v>
      </c>
      <c r="L82">
        <v>0.87</v>
      </c>
      <c r="M82">
        <v>38</v>
      </c>
      <c r="N82">
        <v>0.61</v>
      </c>
      <c r="O82">
        <v>3.9365328283575467</v>
      </c>
      <c r="P82">
        <v>141178.04321328297</v>
      </c>
      <c r="Q82">
        <v>4.7929626584423149E-5</v>
      </c>
      <c r="R8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82">
        <f>IF(Tabela4[[#This Row],[Quartil salario_mes]]=4,9,IF(Tabela4[[#This Row],[Quartil salario_mes]]=3,7.5,IF(Tabela4[[#This Row],[Quartil salario_mes]]=2,6,IF(Tabela4[[#This Row],[Quartil salario_mes]]=1,4.5,0))))</f>
        <v>6</v>
      </c>
      <c r="T82">
        <f>Tabela4[[#This Row],[Preço ajustado salario]]*Tabela4[[#This Row],[litros]]</f>
        <v>405564</v>
      </c>
    </row>
    <row r="83" spans="1:20" x14ac:dyDescent="0.25">
      <c r="A83" t="s">
        <v>14</v>
      </c>
      <c r="B83" t="s">
        <v>16</v>
      </c>
      <c r="C83">
        <v>2018</v>
      </c>
      <c r="D83">
        <v>30835</v>
      </c>
      <c r="E83">
        <v>126336</v>
      </c>
      <c r="F83">
        <v>1417069468</v>
      </c>
      <c r="G83">
        <v>199100000000000</v>
      </c>
      <c r="H83">
        <v>0.87</v>
      </c>
      <c r="I83">
        <v>38</v>
      </c>
      <c r="J83">
        <v>6.1</v>
      </c>
      <c r="K83">
        <v>191.4</v>
      </c>
      <c r="L83">
        <v>0.87</v>
      </c>
      <c r="M83">
        <v>38</v>
      </c>
      <c r="N83">
        <v>0.61</v>
      </c>
      <c r="O83">
        <v>4.097162315550511</v>
      </c>
      <c r="P83">
        <v>140501.22770692565</v>
      </c>
      <c r="Q83">
        <v>2.1759695411065056E-5</v>
      </c>
      <c r="R8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83">
        <f>IF(Tabela4[[#This Row],[Quartil salario_mes]]=4,9,IF(Tabela4[[#This Row],[Quartil salario_mes]]=3,7.5,IF(Tabela4[[#This Row],[Quartil salario_mes]]=2,6,IF(Tabela4[[#This Row],[Quartil salario_mes]]=1,4.5,0))))</f>
        <v>6</v>
      </c>
      <c r="T83">
        <f>Tabela4[[#This Row],[Preço ajustado salario]]*Tabela4[[#This Row],[litros]]</f>
        <v>185010</v>
      </c>
    </row>
    <row r="84" spans="1:20" x14ac:dyDescent="0.25">
      <c r="A84" t="s">
        <v>14</v>
      </c>
      <c r="B84" t="s">
        <v>16</v>
      </c>
      <c r="C84">
        <v>2019</v>
      </c>
      <c r="D84">
        <v>129852</v>
      </c>
      <c r="E84">
        <v>376828</v>
      </c>
      <c r="F84">
        <v>1421864031</v>
      </c>
      <c r="G84">
        <v>199100000000000</v>
      </c>
      <c r="H84">
        <v>0.87</v>
      </c>
      <c r="I84">
        <v>38</v>
      </c>
      <c r="J84">
        <v>6.1</v>
      </c>
      <c r="K84">
        <v>191.4</v>
      </c>
      <c r="L84">
        <v>0.87</v>
      </c>
      <c r="M84">
        <v>38</v>
      </c>
      <c r="N84">
        <v>0.61</v>
      </c>
      <c r="O84">
        <v>2.9019807165080245</v>
      </c>
      <c r="P84">
        <v>140027.45386278079</v>
      </c>
      <c r="Q84">
        <v>9.1325188041134147E-5</v>
      </c>
      <c r="R8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84">
        <f>IF(Tabela4[[#This Row],[Quartil salario_mes]]=4,9,IF(Tabela4[[#This Row],[Quartil salario_mes]]=3,7.5,IF(Tabela4[[#This Row],[Quartil salario_mes]]=2,6,IF(Tabela4[[#This Row],[Quartil salario_mes]]=1,4.5,0))))</f>
        <v>6</v>
      </c>
      <c r="T84">
        <f>Tabela4[[#This Row],[Preço ajustado salario]]*Tabela4[[#This Row],[litros]]</f>
        <v>779112</v>
      </c>
    </row>
    <row r="85" spans="1:20" x14ac:dyDescent="0.25">
      <c r="A85" t="s">
        <v>14</v>
      </c>
      <c r="B85" t="s">
        <v>16</v>
      </c>
      <c r="C85">
        <v>2020</v>
      </c>
      <c r="D85">
        <v>122253</v>
      </c>
      <c r="E85">
        <v>363000</v>
      </c>
      <c r="F85">
        <v>1424929781</v>
      </c>
      <c r="G85">
        <v>199100000000000</v>
      </c>
      <c r="H85">
        <v>0.87</v>
      </c>
      <c r="I85">
        <v>38</v>
      </c>
      <c r="J85">
        <v>6.1</v>
      </c>
      <c r="K85">
        <v>191.4</v>
      </c>
      <c r="L85">
        <v>0.87</v>
      </c>
      <c r="M85">
        <v>38</v>
      </c>
      <c r="N85">
        <v>0.61</v>
      </c>
      <c r="O85">
        <v>2.9692522882874042</v>
      </c>
      <c r="P85">
        <v>139726.18346166771</v>
      </c>
      <c r="Q85">
        <v>8.5795806663682887E-5</v>
      </c>
      <c r="R8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85">
        <f>IF(Tabela4[[#This Row],[Quartil salario_mes]]=4,9,IF(Tabela4[[#This Row],[Quartil salario_mes]]=3,7.5,IF(Tabela4[[#This Row],[Quartil salario_mes]]=2,6,IF(Tabela4[[#This Row],[Quartil salario_mes]]=1,4.5,0))))</f>
        <v>6</v>
      </c>
      <c r="T85">
        <f>Tabela4[[#This Row],[Preço ajustado salario]]*Tabela4[[#This Row],[litros]]</f>
        <v>733518</v>
      </c>
    </row>
    <row r="86" spans="1:20" x14ac:dyDescent="0.25">
      <c r="A86" t="s">
        <v>14</v>
      </c>
      <c r="B86" t="s">
        <v>16</v>
      </c>
      <c r="C86">
        <v>2021</v>
      </c>
      <c r="D86">
        <v>61884</v>
      </c>
      <c r="E86">
        <v>264116</v>
      </c>
      <c r="F86">
        <v>1425893465</v>
      </c>
      <c r="G86">
        <v>199100000000000</v>
      </c>
      <c r="H86">
        <v>0.87</v>
      </c>
      <c r="I86">
        <v>38</v>
      </c>
      <c r="J86">
        <v>6.1</v>
      </c>
      <c r="K86">
        <v>191.4</v>
      </c>
      <c r="L86">
        <v>0.87</v>
      </c>
      <c r="M86">
        <v>38</v>
      </c>
      <c r="N86">
        <v>0.61</v>
      </c>
      <c r="O86">
        <v>4.2679206256867692</v>
      </c>
      <c r="P86">
        <v>139631.75011816187</v>
      </c>
      <c r="Q86">
        <v>4.3400156827284426E-5</v>
      </c>
      <c r="R8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86">
        <f>IF(Tabela4[[#This Row],[Quartil salario_mes]]=4,9,IF(Tabela4[[#This Row],[Quartil salario_mes]]=3,7.5,IF(Tabela4[[#This Row],[Quartil salario_mes]]=2,6,IF(Tabela4[[#This Row],[Quartil salario_mes]]=1,4.5,0))))</f>
        <v>6</v>
      </c>
      <c r="T86">
        <f>Tabela4[[#This Row],[Preço ajustado salario]]*Tabela4[[#This Row],[litros]]</f>
        <v>371304</v>
      </c>
    </row>
    <row r="87" spans="1:20" x14ac:dyDescent="0.25">
      <c r="A87" t="s">
        <v>14</v>
      </c>
      <c r="B87" t="s">
        <v>16</v>
      </c>
      <c r="C87">
        <v>2022</v>
      </c>
      <c r="D87">
        <v>105395</v>
      </c>
      <c r="E87">
        <v>404647</v>
      </c>
      <c r="F87">
        <v>1425887337</v>
      </c>
      <c r="G87">
        <v>199100000000000</v>
      </c>
      <c r="H87">
        <v>0.87</v>
      </c>
      <c r="I87">
        <v>38</v>
      </c>
      <c r="J87">
        <v>6.1</v>
      </c>
      <c r="K87">
        <v>191.4</v>
      </c>
      <c r="L87">
        <v>0.87</v>
      </c>
      <c r="M87">
        <v>38</v>
      </c>
      <c r="N87">
        <v>0.61</v>
      </c>
      <c r="O87">
        <v>3.8393377294938089</v>
      </c>
      <c r="P87">
        <v>139632.35021000821</v>
      </c>
      <c r="Q87">
        <v>7.3915376948185908E-5</v>
      </c>
      <c r="R8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87">
        <f>IF(Tabela4[[#This Row],[Quartil salario_mes]]=4,9,IF(Tabela4[[#This Row],[Quartil salario_mes]]=3,7.5,IF(Tabela4[[#This Row],[Quartil salario_mes]]=2,6,IF(Tabela4[[#This Row],[Quartil salario_mes]]=1,4.5,0))))</f>
        <v>6</v>
      </c>
      <c r="T87">
        <f>Tabela4[[#This Row],[Preço ajustado salario]]*Tabela4[[#This Row],[litros]]</f>
        <v>632370</v>
      </c>
    </row>
    <row r="88" spans="1:20" x14ac:dyDescent="0.25">
      <c r="A88" t="s">
        <v>14</v>
      </c>
      <c r="B88" t="s">
        <v>17</v>
      </c>
      <c r="C88">
        <v>2008</v>
      </c>
      <c r="D88">
        <v>1233</v>
      </c>
      <c r="E88">
        <v>4699</v>
      </c>
      <c r="F88">
        <v>4838402</v>
      </c>
      <c r="G88">
        <v>3720625274890</v>
      </c>
      <c r="H88">
        <v>0</v>
      </c>
      <c r="I88">
        <v>42</v>
      </c>
      <c r="J88">
        <v>0</v>
      </c>
      <c r="K88">
        <v>0</v>
      </c>
      <c r="L88">
        <v>0</v>
      </c>
      <c r="M88">
        <v>42</v>
      </c>
      <c r="N88">
        <v>0</v>
      </c>
      <c r="O88">
        <v>3.8110300081103001</v>
      </c>
      <c r="P88">
        <v>768978.12023267185</v>
      </c>
      <c r="Q88">
        <v>2.548362041847701E-4</v>
      </c>
      <c r="R8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88">
        <f>IF(Tabela4[[#This Row],[Quartil salario_mes]]=4,9,IF(Tabela4[[#This Row],[Quartil salario_mes]]=3,7.5,IF(Tabela4[[#This Row],[Quartil salario_mes]]=2,6,IF(Tabela4[[#This Row],[Quartil salario_mes]]=1,4.5,0))))</f>
        <v>4.5</v>
      </c>
      <c r="T88">
        <f>Tabela4[[#This Row],[Preço ajustado salario]]*Tabela4[[#This Row],[litros]]</f>
        <v>5548.5</v>
      </c>
    </row>
    <row r="89" spans="1:20" x14ac:dyDescent="0.25">
      <c r="A89" t="s">
        <v>14</v>
      </c>
      <c r="B89" t="s">
        <v>17</v>
      </c>
      <c r="C89">
        <v>2009</v>
      </c>
      <c r="D89">
        <v>2419</v>
      </c>
      <c r="E89">
        <v>6110</v>
      </c>
      <c r="F89">
        <v>5010704</v>
      </c>
      <c r="G89">
        <v>3720625274890</v>
      </c>
      <c r="H89">
        <v>0</v>
      </c>
      <c r="I89">
        <v>42</v>
      </c>
      <c r="J89">
        <v>0</v>
      </c>
      <c r="K89">
        <v>0</v>
      </c>
      <c r="L89">
        <v>0</v>
      </c>
      <c r="M89">
        <v>42</v>
      </c>
      <c r="N89">
        <v>0</v>
      </c>
      <c r="O89">
        <v>2.5258371227780074</v>
      </c>
      <c r="P89">
        <v>742535.43511849828</v>
      </c>
      <c r="Q89">
        <v>4.8276649349073502E-4</v>
      </c>
      <c r="R8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89">
        <f>IF(Tabela4[[#This Row],[Quartil salario_mes]]=4,9,IF(Tabela4[[#This Row],[Quartil salario_mes]]=3,7.5,IF(Tabela4[[#This Row],[Quartil salario_mes]]=2,6,IF(Tabela4[[#This Row],[Quartil salario_mes]]=1,4.5,0))))</f>
        <v>4.5</v>
      </c>
      <c r="T89">
        <f>Tabela4[[#This Row],[Preço ajustado salario]]*Tabela4[[#This Row],[litros]]</f>
        <v>10885.5</v>
      </c>
    </row>
    <row r="90" spans="1:20" x14ac:dyDescent="0.25">
      <c r="A90" t="s">
        <v>14</v>
      </c>
      <c r="B90" t="s">
        <v>17</v>
      </c>
      <c r="C90">
        <v>2010</v>
      </c>
      <c r="D90">
        <v>1533</v>
      </c>
      <c r="E90">
        <v>5504</v>
      </c>
      <c r="F90">
        <v>5163590</v>
      </c>
      <c r="G90">
        <v>3720625274890</v>
      </c>
      <c r="H90">
        <v>0</v>
      </c>
      <c r="I90">
        <v>42</v>
      </c>
      <c r="J90">
        <v>0</v>
      </c>
      <c r="K90">
        <v>0</v>
      </c>
      <c r="L90">
        <v>0</v>
      </c>
      <c r="M90">
        <v>42</v>
      </c>
      <c r="N90">
        <v>0</v>
      </c>
      <c r="O90">
        <v>3.5903457273320285</v>
      </c>
      <c r="P90">
        <v>720550.09690738423</v>
      </c>
      <c r="Q90">
        <v>2.9688646852286878E-4</v>
      </c>
      <c r="R9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90">
        <f>IF(Tabela4[[#This Row],[Quartil salario_mes]]=4,9,IF(Tabela4[[#This Row],[Quartil salario_mes]]=3,7.5,IF(Tabela4[[#This Row],[Quartil salario_mes]]=2,6,IF(Tabela4[[#This Row],[Quartil salario_mes]]=1,4.5,0))))</f>
        <v>4.5</v>
      </c>
      <c r="T90">
        <f>Tabela4[[#This Row],[Preço ajustado salario]]*Tabela4[[#This Row],[litros]]</f>
        <v>6898.5</v>
      </c>
    </row>
    <row r="91" spans="1:20" x14ac:dyDescent="0.25">
      <c r="A91" t="s">
        <v>14</v>
      </c>
      <c r="B91" t="s">
        <v>17</v>
      </c>
      <c r="C91">
        <v>2011</v>
      </c>
      <c r="D91">
        <v>911</v>
      </c>
      <c r="E91">
        <v>3317</v>
      </c>
      <c r="F91">
        <v>5281344</v>
      </c>
      <c r="G91">
        <v>3720625274890</v>
      </c>
      <c r="H91">
        <v>0</v>
      </c>
      <c r="I91">
        <v>42</v>
      </c>
      <c r="J91">
        <v>0</v>
      </c>
      <c r="K91">
        <v>0</v>
      </c>
      <c r="L91">
        <v>0</v>
      </c>
      <c r="M91">
        <v>42</v>
      </c>
      <c r="N91">
        <v>0</v>
      </c>
      <c r="O91">
        <v>3.6410537870472011</v>
      </c>
      <c r="P91">
        <v>704484.55447893566</v>
      </c>
      <c r="Q91">
        <v>1.724939712315653E-4</v>
      </c>
      <c r="R9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91">
        <f>IF(Tabela4[[#This Row],[Quartil salario_mes]]=4,9,IF(Tabela4[[#This Row],[Quartil salario_mes]]=3,7.5,IF(Tabela4[[#This Row],[Quartil salario_mes]]=2,6,IF(Tabela4[[#This Row],[Quartil salario_mes]]=1,4.5,0))))</f>
        <v>4.5</v>
      </c>
      <c r="T91">
        <f>Tabela4[[#This Row],[Preço ajustado salario]]*Tabela4[[#This Row],[litros]]</f>
        <v>4099.5</v>
      </c>
    </row>
    <row r="92" spans="1:20" x14ac:dyDescent="0.25">
      <c r="A92" t="s">
        <v>14</v>
      </c>
      <c r="B92" t="s">
        <v>17</v>
      </c>
      <c r="C92">
        <v>2012</v>
      </c>
      <c r="D92">
        <v>1212</v>
      </c>
      <c r="E92">
        <v>5310</v>
      </c>
      <c r="F92">
        <v>5381005</v>
      </c>
      <c r="G92">
        <v>3720625274890</v>
      </c>
      <c r="H92">
        <v>0</v>
      </c>
      <c r="I92">
        <v>42</v>
      </c>
      <c r="J92">
        <v>0</v>
      </c>
      <c r="K92">
        <v>0</v>
      </c>
      <c r="L92">
        <v>0</v>
      </c>
      <c r="M92">
        <v>42</v>
      </c>
      <c r="N92">
        <v>0</v>
      </c>
      <c r="O92">
        <v>4.3811881188118811</v>
      </c>
      <c r="P92">
        <v>691436.87376057077</v>
      </c>
      <c r="Q92">
        <v>2.2523673551687836E-4</v>
      </c>
      <c r="R9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92">
        <f>IF(Tabela4[[#This Row],[Quartil salario_mes]]=4,9,IF(Tabela4[[#This Row],[Quartil salario_mes]]=3,7.5,IF(Tabela4[[#This Row],[Quartil salario_mes]]=2,6,IF(Tabela4[[#This Row],[Quartil salario_mes]]=1,4.5,0))))</f>
        <v>4.5</v>
      </c>
      <c r="T92">
        <f>Tabela4[[#This Row],[Preço ajustado salario]]*Tabela4[[#This Row],[litros]]</f>
        <v>5454</v>
      </c>
    </row>
    <row r="93" spans="1:20" x14ac:dyDescent="0.25">
      <c r="A93" t="s">
        <v>14</v>
      </c>
      <c r="B93" t="s">
        <v>17</v>
      </c>
      <c r="C93">
        <v>2013</v>
      </c>
      <c r="D93">
        <v>766</v>
      </c>
      <c r="E93">
        <v>5779</v>
      </c>
      <c r="F93">
        <v>5478055</v>
      </c>
      <c r="G93">
        <v>3720625274890</v>
      </c>
      <c r="H93">
        <v>0</v>
      </c>
      <c r="I93">
        <v>42</v>
      </c>
      <c r="J93">
        <v>0</v>
      </c>
      <c r="K93">
        <v>0</v>
      </c>
      <c r="L93">
        <v>0</v>
      </c>
      <c r="M93">
        <v>42</v>
      </c>
      <c r="N93">
        <v>0</v>
      </c>
      <c r="O93">
        <v>7.5443864229765012</v>
      </c>
      <c r="P93">
        <v>679187.27995429037</v>
      </c>
      <c r="Q93">
        <v>1.3983065157250154E-4</v>
      </c>
      <c r="R9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93">
        <f>IF(Tabela4[[#This Row],[Quartil salario_mes]]=4,9,IF(Tabela4[[#This Row],[Quartil salario_mes]]=3,7.5,IF(Tabela4[[#This Row],[Quartil salario_mes]]=2,6,IF(Tabela4[[#This Row],[Quartil salario_mes]]=1,4.5,0))))</f>
        <v>4.5</v>
      </c>
      <c r="T93">
        <f>Tabela4[[#This Row],[Preço ajustado salario]]*Tabela4[[#This Row],[litros]]</f>
        <v>3447</v>
      </c>
    </row>
    <row r="94" spans="1:20" x14ac:dyDescent="0.25">
      <c r="A94" t="s">
        <v>14</v>
      </c>
      <c r="B94" t="s">
        <v>17</v>
      </c>
      <c r="C94">
        <v>2014</v>
      </c>
      <c r="D94">
        <v>541</v>
      </c>
      <c r="E94">
        <v>3887</v>
      </c>
      <c r="F94">
        <v>5570502</v>
      </c>
      <c r="G94">
        <v>3720625274890</v>
      </c>
      <c r="H94">
        <v>0</v>
      </c>
      <c r="I94">
        <v>42</v>
      </c>
      <c r="J94">
        <v>0</v>
      </c>
      <c r="K94">
        <v>0</v>
      </c>
      <c r="L94">
        <v>0</v>
      </c>
      <c r="M94">
        <v>42</v>
      </c>
      <c r="N94">
        <v>0</v>
      </c>
      <c r="O94">
        <v>7.184842883548983</v>
      </c>
      <c r="P94">
        <v>667915.61602347507</v>
      </c>
      <c r="Q94">
        <v>9.7118715692050736E-5</v>
      </c>
      <c r="R9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94">
        <f>IF(Tabela4[[#This Row],[Quartil salario_mes]]=4,9,IF(Tabela4[[#This Row],[Quartil salario_mes]]=3,7.5,IF(Tabela4[[#This Row],[Quartil salario_mes]]=2,6,IF(Tabela4[[#This Row],[Quartil salario_mes]]=1,4.5,0))))</f>
        <v>4.5</v>
      </c>
      <c r="T94">
        <f>Tabela4[[#This Row],[Preço ajustado salario]]*Tabela4[[#This Row],[litros]]</f>
        <v>2434.5</v>
      </c>
    </row>
    <row r="95" spans="1:20" x14ac:dyDescent="0.25">
      <c r="A95" t="s">
        <v>14</v>
      </c>
      <c r="B95" t="s">
        <v>17</v>
      </c>
      <c r="C95">
        <v>2015</v>
      </c>
      <c r="D95">
        <v>1116</v>
      </c>
      <c r="E95">
        <v>2774</v>
      </c>
      <c r="F95">
        <v>5650018</v>
      </c>
      <c r="G95">
        <v>3720625274890</v>
      </c>
      <c r="H95">
        <v>0</v>
      </c>
      <c r="I95">
        <v>42</v>
      </c>
      <c r="J95">
        <v>0</v>
      </c>
      <c r="K95">
        <v>0</v>
      </c>
      <c r="L95">
        <v>0</v>
      </c>
      <c r="M95">
        <v>42</v>
      </c>
      <c r="N95">
        <v>0</v>
      </c>
      <c r="O95">
        <v>2.4856630824372759</v>
      </c>
      <c r="P95">
        <v>658515.64984217752</v>
      </c>
      <c r="Q95">
        <v>1.9752149462178706E-4</v>
      </c>
      <c r="R9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95">
        <f>IF(Tabela4[[#This Row],[Quartil salario_mes]]=4,9,IF(Tabela4[[#This Row],[Quartil salario_mes]]=3,7.5,IF(Tabela4[[#This Row],[Quartil salario_mes]]=2,6,IF(Tabela4[[#This Row],[Quartil salario_mes]]=1,4.5,0))))</f>
        <v>4.5</v>
      </c>
      <c r="T95">
        <f>Tabela4[[#This Row],[Preço ajustado salario]]*Tabela4[[#This Row],[litros]]</f>
        <v>5022</v>
      </c>
    </row>
    <row r="96" spans="1:20" x14ac:dyDescent="0.25">
      <c r="A96" t="s">
        <v>14</v>
      </c>
      <c r="B96" t="s">
        <v>17</v>
      </c>
      <c r="C96">
        <v>2016</v>
      </c>
      <c r="D96">
        <v>5445</v>
      </c>
      <c r="E96">
        <v>13199</v>
      </c>
      <c r="F96">
        <v>5711933</v>
      </c>
      <c r="G96">
        <v>3720625274890</v>
      </c>
      <c r="H96">
        <v>0</v>
      </c>
      <c r="I96">
        <v>42</v>
      </c>
      <c r="J96">
        <v>0</v>
      </c>
      <c r="K96">
        <v>0</v>
      </c>
      <c r="L96">
        <v>0</v>
      </c>
      <c r="M96">
        <v>42</v>
      </c>
      <c r="N96">
        <v>0</v>
      </c>
      <c r="O96">
        <v>2.4240587695133149</v>
      </c>
      <c r="P96">
        <v>651377.61155286664</v>
      </c>
      <c r="Q96">
        <v>9.5326748405487251E-4</v>
      </c>
      <c r="R9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96">
        <f>IF(Tabela4[[#This Row],[Quartil salario_mes]]=4,9,IF(Tabela4[[#This Row],[Quartil salario_mes]]=3,7.5,IF(Tabela4[[#This Row],[Quartil salario_mes]]=2,6,IF(Tabela4[[#This Row],[Quartil salario_mes]]=1,4.5,0))))</f>
        <v>4.5</v>
      </c>
      <c r="T96">
        <f>Tabela4[[#This Row],[Preço ajustado salario]]*Tabela4[[#This Row],[litros]]</f>
        <v>24502.5</v>
      </c>
    </row>
    <row r="97" spans="1:20" x14ac:dyDescent="0.25">
      <c r="A97" t="s">
        <v>14</v>
      </c>
      <c r="B97" t="s">
        <v>17</v>
      </c>
      <c r="C97">
        <v>2018</v>
      </c>
      <c r="D97">
        <v>3298</v>
      </c>
      <c r="E97">
        <v>11616</v>
      </c>
      <c r="F97">
        <v>5814537</v>
      </c>
      <c r="G97">
        <v>3720625274890</v>
      </c>
      <c r="H97">
        <v>0</v>
      </c>
      <c r="I97">
        <v>42</v>
      </c>
      <c r="J97">
        <v>0</v>
      </c>
      <c r="K97">
        <v>0</v>
      </c>
      <c r="L97">
        <v>0</v>
      </c>
      <c r="M97">
        <v>42</v>
      </c>
      <c r="N97">
        <v>0</v>
      </c>
      <c r="O97">
        <v>3.5221346270466949</v>
      </c>
      <c r="P97">
        <v>639883.32603094622</v>
      </c>
      <c r="Q97">
        <v>5.6719907363217393E-4</v>
      </c>
      <c r="R9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97">
        <f>IF(Tabela4[[#This Row],[Quartil salario_mes]]=4,9,IF(Tabela4[[#This Row],[Quartil salario_mes]]=3,7.5,IF(Tabela4[[#This Row],[Quartil salario_mes]]=2,6,IF(Tabela4[[#This Row],[Quartil salario_mes]]=1,4.5,0))))</f>
        <v>4.5</v>
      </c>
      <c r="T97">
        <f>Tabela4[[#This Row],[Preço ajustado salario]]*Tabela4[[#This Row],[litros]]</f>
        <v>14841</v>
      </c>
    </row>
    <row r="98" spans="1:20" x14ac:dyDescent="0.25">
      <c r="A98" t="s">
        <v>14</v>
      </c>
      <c r="B98" t="s">
        <v>17</v>
      </c>
      <c r="C98">
        <v>2019</v>
      </c>
      <c r="D98">
        <v>5044</v>
      </c>
      <c r="E98">
        <v>19099</v>
      </c>
      <c r="F98">
        <v>5866405</v>
      </c>
      <c r="G98">
        <v>3720625274890</v>
      </c>
      <c r="H98">
        <v>0</v>
      </c>
      <c r="I98">
        <v>42</v>
      </c>
      <c r="J98">
        <v>0</v>
      </c>
      <c r="K98">
        <v>0</v>
      </c>
      <c r="L98">
        <v>0</v>
      </c>
      <c r="M98">
        <v>42</v>
      </c>
      <c r="N98">
        <v>0</v>
      </c>
      <c r="O98">
        <v>3.7864789849325931</v>
      </c>
      <c r="P98">
        <v>634225.77794918697</v>
      </c>
      <c r="Q98">
        <v>8.5981107680086865E-4</v>
      </c>
      <c r="R9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98">
        <f>IF(Tabela4[[#This Row],[Quartil salario_mes]]=4,9,IF(Tabela4[[#This Row],[Quartil salario_mes]]=3,7.5,IF(Tabela4[[#This Row],[Quartil salario_mes]]=2,6,IF(Tabela4[[#This Row],[Quartil salario_mes]]=1,4.5,0))))</f>
        <v>4.5</v>
      </c>
      <c r="T98">
        <f>Tabela4[[#This Row],[Preço ajustado salario]]*Tabela4[[#This Row],[litros]]</f>
        <v>22698</v>
      </c>
    </row>
    <row r="99" spans="1:20" x14ac:dyDescent="0.25">
      <c r="A99" t="s">
        <v>14</v>
      </c>
      <c r="B99" t="s">
        <v>17</v>
      </c>
      <c r="C99">
        <v>2020</v>
      </c>
      <c r="D99">
        <v>4049</v>
      </c>
      <c r="E99">
        <v>9316</v>
      </c>
      <c r="F99">
        <v>5909869</v>
      </c>
      <c r="G99">
        <v>3720625274890</v>
      </c>
      <c r="H99">
        <v>0</v>
      </c>
      <c r="I99">
        <v>42</v>
      </c>
      <c r="J99">
        <v>0</v>
      </c>
      <c r="K99">
        <v>0</v>
      </c>
      <c r="L99">
        <v>0</v>
      </c>
      <c r="M99">
        <v>42</v>
      </c>
      <c r="N99">
        <v>0</v>
      </c>
      <c r="O99">
        <v>2.3008150160533467</v>
      </c>
      <c r="P99">
        <v>629561.37858385697</v>
      </c>
      <c r="Q99">
        <v>6.851251694411501E-4</v>
      </c>
      <c r="R9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99">
        <f>IF(Tabela4[[#This Row],[Quartil salario_mes]]=4,9,IF(Tabela4[[#This Row],[Quartil salario_mes]]=3,7.5,IF(Tabela4[[#This Row],[Quartil salario_mes]]=2,6,IF(Tabela4[[#This Row],[Quartil salario_mes]]=1,4.5,0))))</f>
        <v>4.5</v>
      </c>
      <c r="T99">
        <f>Tabela4[[#This Row],[Preço ajustado salario]]*Tabela4[[#This Row],[litros]]</f>
        <v>18220.5</v>
      </c>
    </row>
    <row r="100" spans="1:20" x14ac:dyDescent="0.25">
      <c r="A100" t="s">
        <v>14</v>
      </c>
      <c r="B100" t="s">
        <v>18</v>
      </c>
      <c r="C100">
        <v>2008</v>
      </c>
      <c r="D100">
        <v>55</v>
      </c>
      <c r="E100">
        <v>200</v>
      </c>
      <c r="F100">
        <v>4501921</v>
      </c>
      <c r="G100">
        <v>617739441740</v>
      </c>
      <c r="H100">
        <v>1.84</v>
      </c>
      <c r="I100">
        <v>33</v>
      </c>
      <c r="J100">
        <v>0.8</v>
      </c>
      <c r="K100">
        <v>404.8</v>
      </c>
      <c r="L100">
        <v>1.84</v>
      </c>
      <c r="M100">
        <v>33</v>
      </c>
      <c r="N100">
        <v>0.08</v>
      </c>
      <c r="O100">
        <v>3.6363636363636362</v>
      </c>
      <c r="P100">
        <v>137216.85514694726</v>
      </c>
      <c r="Q100">
        <v>1.2217006917713572E-5</v>
      </c>
      <c r="R10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100">
        <f>IF(Tabela4[[#This Row],[Quartil salario_mes]]=4,9,IF(Tabela4[[#This Row],[Quartil salario_mes]]=3,7.5,IF(Tabela4[[#This Row],[Quartil salario_mes]]=2,6,IF(Tabela4[[#This Row],[Quartil salario_mes]]=1,4.5,0))))</f>
        <v>7.5</v>
      </c>
      <c r="T100">
        <f>Tabela4[[#This Row],[Preço ajustado salario]]*Tabela4[[#This Row],[litros]]</f>
        <v>412.5</v>
      </c>
    </row>
    <row r="101" spans="1:20" x14ac:dyDescent="0.25">
      <c r="A101" t="s">
        <v>14</v>
      </c>
      <c r="B101" t="s">
        <v>19</v>
      </c>
      <c r="C101">
        <v>2008</v>
      </c>
      <c r="D101">
        <v>518</v>
      </c>
      <c r="E101">
        <v>15905</v>
      </c>
      <c r="F101">
        <v>5502751</v>
      </c>
      <c r="G101">
        <v>3480780184640</v>
      </c>
      <c r="H101">
        <v>0</v>
      </c>
      <c r="I101">
        <v>42</v>
      </c>
      <c r="J101">
        <v>8.8000000000000007</v>
      </c>
      <c r="K101">
        <v>0</v>
      </c>
      <c r="L101">
        <v>0</v>
      </c>
      <c r="M101">
        <v>42</v>
      </c>
      <c r="N101">
        <v>0.88</v>
      </c>
      <c r="O101">
        <v>30.704633204633204</v>
      </c>
      <c r="P101">
        <v>632552.73310386029</v>
      </c>
      <c r="Q101">
        <v>9.4134733699562277E-5</v>
      </c>
      <c r="R10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01">
        <f>IF(Tabela4[[#This Row],[Quartil salario_mes]]=4,9,IF(Tabela4[[#This Row],[Quartil salario_mes]]=3,7.5,IF(Tabela4[[#This Row],[Quartil salario_mes]]=2,6,IF(Tabela4[[#This Row],[Quartil salario_mes]]=1,4.5,0))))</f>
        <v>4.5</v>
      </c>
      <c r="T101">
        <f>Tabela4[[#This Row],[Preço ajustado salario]]*Tabela4[[#This Row],[litros]]</f>
        <v>2331</v>
      </c>
    </row>
    <row r="102" spans="1:20" x14ac:dyDescent="0.25">
      <c r="A102" t="s">
        <v>14</v>
      </c>
      <c r="B102" t="s">
        <v>19</v>
      </c>
      <c r="C102">
        <v>2009</v>
      </c>
      <c r="D102">
        <v>1980</v>
      </c>
      <c r="E102">
        <v>21780</v>
      </c>
      <c r="F102">
        <v>5526452</v>
      </c>
      <c r="G102">
        <v>3480780184640</v>
      </c>
      <c r="H102">
        <v>0</v>
      </c>
      <c r="I102">
        <v>42</v>
      </c>
      <c r="J102">
        <v>8.8000000000000007</v>
      </c>
      <c r="K102">
        <v>0</v>
      </c>
      <c r="L102">
        <v>0</v>
      </c>
      <c r="M102">
        <v>42</v>
      </c>
      <c r="N102">
        <v>0.88</v>
      </c>
      <c r="O102">
        <v>11</v>
      </c>
      <c r="P102">
        <v>629839.93792762514</v>
      </c>
      <c r="Q102">
        <v>3.5827688361357341E-4</v>
      </c>
      <c r="R10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02">
        <f>IF(Tabela4[[#This Row],[Quartil salario_mes]]=4,9,IF(Tabela4[[#This Row],[Quartil salario_mes]]=3,7.5,IF(Tabela4[[#This Row],[Quartil salario_mes]]=2,6,IF(Tabela4[[#This Row],[Quartil salario_mes]]=1,4.5,0))))</f>
        <v>4.5</v>
      </c>
      <c r="T102">
        <f>Tabela4[[#This Row],[Preço ajustado salario]]*Tabela4[[#This Row],[litros]]</f>
        <v>8910</v>
      </c>
    </row>
    <row r="103" spans="1:20" x14ac:dyDescent="0.25">
      <c r="A103" t="s">
        <v>14</v>
      </c>
      <c r="B103" t="s">
        <v>19</v>
      </c>
      <c r="C103">
        <v>2010</v>
      </c>
      <c r="D103">
        <v>7034</v>
      </c>
      <c r="E103">
        <v>69161</v>
      </c>
      <c r="F103">
        <v>5550849</v>
      </c>
      <c r="G103">
        <v>3480780184640</v>
      </c>
      <c r="H103">
        <v>0</v>
      </c>
      <c r="I103">
        <v>42</v>
      </c>
      <c r="J103">
        <v>8.8000000000000007</v>
      </c>
      <c r="K103">
        <v>0</v>
      </c>
      <c r="L103">
        <v>0</v>
      </c>
      <c r="M103">
        <v>42</v>
      </c>
      <c r="N103">
        <v>0.88</v>
      </c>
      <c r="O103">
        <v>9.8323855558714808</v>
      </c>
      <c r="P103">
        <v>627071.67581751908</v>
      </c>
      <c r="Q103">
        <v>1.2671935410240847E-3</v>
      </c>
      <c r="R10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03">
        <f>IF(Tabela4[[#This Row],[Quartil salario_mes]]=4,9,IF(Tabela4[[#This Row],[Quartil salario_mes]]=3,7.5,IF(Tabela4[[#This Row],[Quartil salario_mes]]=2,6,IF(Tabela4[[#This Row],[Quartil salario_mes]]=1,4.5,0))))</f>
        <v>4.5</v>
      </c>
      <c r="T103">
        <f>Tabela4[[#This Row],[Preço ajustado salario]]*Tabela4[[#This Row],[litros]]</f>
        <v>31653</v>
      </c>
    </row>
    <row r="104" spans="1:20" x14ac:dyDescent="0.25">
      <c r="A104" t="s">
        <v>14</v>
      </c>
      <c r="B104" t="s">
        <v>19</v>
      </c>
      <c r="C104">
        <v>2011</v>
      </c>
      <c r="D104">
        <v>32797</v>
      </c>
      <c r="E104">
        <v>83057</v>
      </c>
      <c r="F104">
        <v>5576016</v>
      </c>
      <c r="G104">
        <v>3480780184640</v>
      </c>
      <c r="H104">
        <v>0</v>
      </c>
      <c r="I104">
        <v>42</v>
      </c>
      <c r="J104">
        <v>8.8000000000000007</v>
      </c>
      <c r="K104">
        <v>0</v>
      </c>
      <c r="L104">
        <v>0</v>
      </c>
      <c r="M104">
        <v>42</v>
      </c>
      <c r="N104">
        <v>0.88</v>
      </c>
      <c r="O104">
        <v>2.5324572369424034</v>
      </c>
      <c r="P104">
        <v>624241.42696864577</v>
      </c>
      <c r="Q104">
        <v>5.881798043621109E-3</v>
      </c>
      <c r="R10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04">
        <f>IF(Tabela4[[#This Row],[Quartil salario_mes]]=4,9,IF(Tabela4[[#This Row],[Quartil salario_mes]]=3,7.5,IF(Tabela4[[#This Row],[Quartil salario_mes]]=2,6,IF(Tabela4[[#This Row],[Quartil salario_mes]]=1,4.5,0))))</f>
        <v>4.5</v>
      </c>
      <c r="T104">
        <f>Tabela4[[#This Row],[Preço ajustado salario]]*Tabela4[[#This Row],[litros]]</f>
        <v>147586.5</v>
      </c>
    </row>
    <row r="105" spans="1:20" x14ac:dyDescent="0.25">
      <c r="A105" t="s">
        <v>14</v>
      </c>
      <c r="B105" t="s">
        <v>19</v>
      </c>
      <c r="C105">
        <v>2012</v>
      </c>
      <c r="D105">
        <v>4716</v>
      </c>
      <c r="E105">
        <v>23802</v>
      </c>
      <c r="F105">
        <v>5600959</v>
      </c>
      <c r="G105">
        <v>3480780184640</v>
      </c>
      <c r="H105">
        <v>0</v>
      </c>
      <c r="I105">
        <v>42</v>
      </c>
      <c r="J105">
        <v>8.8000000000000007</v>
      </c>
      <c r="K105">
        <v>0</v>
      </c>
      <c r="L105">
        <v>0</v>
      </c>
      <c r="M105">
        <v>42</v>
      </c>
      <c r="N105">
        <v>0.88</v>
      </c>
      <c r="O105">
        <v>5.0470737913486001</v>
      </c>
      <c r="P105">
        <v>621461.46483843215</v>
      </c>
      <c r="Q105">
        <v>8.4199866487149786E-4</v>
      </c>
      <c r="R10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05">
        <f>IF(Tabela4[[#This Row],[Quartil salario_mes]]=4,9,IF(Tabela4[[#This Row],[Quartil salario_mes]]=3,7.5,IF(Tabela4[[#This Row],[Quartil salario_mes]]=2,6,IF(Tabela4[[#This Row],[Quartil salario_mes]]=1,4.5,0))))</f>
        <v>4.5</v>
      </c>
      <c r="T105">
        <f>Tabela4[[#This Row],[Preço ajustado salario]]*Tabela4[[#This Row],[litros]]</f>
        <v>21222</v>
      </c>
    </row>
    <row r="106" spans="1:20" x14ac:dyDescent="0.25">
      <c r="A106" t="s">
        <v>14</v>
      </c>
      <c r="B106" t="s">
        <v>19</v>
      </c>
      <c r="C106">
        <v>2013</v>
      </c>
      <c r="D106">
        <v>17892</v>
      </c>
      <c r="E106">
        <v>101915</v>
      </c>
      <c r="F106">
        <v>5625385</v>
      </c>
      <c r="G106">
        <v>3480780184640</v>
      </c>
      <c r="H106">
        <v>0</v>
      </c>
      <c r="I106">
        <v>42</v>
      </c>
      <c r="J106">
        <v>8.8000000000000007</v>
      </c>
      <c r="K106">
        <v>0</v>
      </c>
      <c r="L106">
        <v>0</v>
      </c>
      <c r="M106">
        <v>42</v>
      </c>
      <c r="N106">
        <v>0.88</v>
      </c>
      <c r="O106">
        <v>5.6961211714732842</v>
      </c>
      <c r="P106">
        <v>618763.01526739949</v>
      </c>
      <c r="Q106">
        <v>3.1805823068110006E-3</v>
      </c>
      <c r="R10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06">
        <f>IF(Tabela4[[#This Row],[Quartil salario_mes]]=4,9,IF(Tabela4[[#This Row],[Quartil salario_mes]]=3,7.5,IF(Tabela4[[#This Row],[Quartil salario_mes]]=2,6,IF(Tabela4[[#This Row],[Quartil salario_mes]]=1,4.5,0))))</f>
        <v>4.5</v>
      </c>
      <c r="T106">
        <f>Tabela4[[#This Row],[Preço ajustado salario]]*Tabela4[[#This Row],[litros]]</f>
        <v>80514</v>
      </c>
    </row>
    <row r="107" spans="1:20" x14ac:dyDescent="0.25">
      <c r="A107" t="s">
        <v>14</v>
      </c>
      <c r="B107" t="s">
        <v>19</v>
      </c>
      <c r="C107">
        <v>2014</v>
      </c>
      <c r="D107">
        <v>3240</v>
      </c>
      <c r="E107">
        <v>16871</v>
      </c>
      <c r="F107">
        <v>5650653</v>
      </c>
      <c r="G107">
        <v>3480780184640</v>
      </c>
      <c r="H107">
        <v>0</v>
      </c>
      <c r="I107">
        <v>42</v>
      </c>
      <c r="J107">
        <v>8.8000000000000007</v>
      </c>
      <c r="K107">
        <v>0</v>
      </c>
      <c r="L107">
        <v>0</v>
      </c>
      <c r="M107">
        <v>42</v>
      </c>
      <c r="N107">
        <v>0.88</v>
      </c>
      <c r="O107">
        <v>5.2070987654320984</v>
      </c>
      <c r="P107">
        <v>615996.09543180233</v>
      </c>
      <c r="Q107">
        <v>5.7338505832865683E-4</v>
      </c>
      <c r="R10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07">
        <f>IF(Tabela4[[#This Row],[Quartil salario_mes]]=4,9,IF(Tabela4[[#This Row],[Quartil salario_mes]]=3,7.5,IF(Tabela4[[#This Row],[Quartil salario_mes]]=2,6,IF(Tabela4[[#This Row],[Quartil salario_mes]]=1,4.5,0))))</f>
        <v>4.5</v>
      </c>
      <c r="T107">
        <f>Tabela4[[#This Row],[Preço ajustado salario]]*Tabela4[[#This Row],[litros]]</f>
        <v>14580</v>
      </c>
    </row>
    <row r="108" spans="1:20" x14ac:dyDescent="0.25">
      <c r="A108" t="s">
        <v>14</v>
      </c>
      <c r="B108" t="s">
        <v>19</v>
      </c>
      <c r="C108">
        <v>2015</v>
      </c>
      <c r="D108">
        <v>7080</v>
      </c>
      <c r="E108">
        <v>29306</v>
      </c>
      <c r="F108">
        <v>5677796</v>
      </c>
      <c r="G108">
        <v>3480780184640</v>
      </c>
      <c r="H108">
        <v>0</v>
      </c>
      <c r="I108">
        <v>42</v>
      </c>
      <c r="J108">
        <v>8.8000000000000007</v>
      </c>
      <c r="K108">
        <v>0</v>
      </c>
      <c r="L108">
        <v>0</v>
      </c>
      <c r="M108">
        <v>42</v>
      </c>
      <c r="N108">
        <v>0.88</v>
      </c>
      <c r="O108">
        <v>4.1392655367231637</v>
      </c>
      <c r="P108">
        <v>613051.29395983939</v>
      </c>
      <c r="Q108">
        <v>1.2469627299043502E-3</v>
      </c>
      <c r="R10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08">
        <f>IF(Tabela4[[#This Row],[Quartil salario_mes]]=4,9,IF(Tabela4[[#This Row],[Quartil salario_mes]]=3,7.5,IF(Tabela4[[#This Row],[Quartil salario_mes]]=2,6,IF(Tabela4[[#This Row],[Quartil salario_mes]]=1,4.5,0))))</f>
        <v>4.5</v>
      </c>
      <c r="T108">
        <f>Tabela4[[#This Row],[Preço ajustado salario]]*Tabela4[[#This Row],[litros]]</f>
        <v>31860</v>
      </c>
    </row>
    <row r="109" spans="1:20" x14ac:dyDescent="0.25">
      <c r="A109" t="s">
        <v>14</v>
      </c>
      <c r="B109" t="s">
        <v>19</v>
      </c>
      <c r="C109">
        <v>2016</v>
      </c>
      <c r="D109">
        <v>1278</v>
      </c>
      <c r="E109">
        <v>8171</v>
      </c>
      <c r="F109">
        <v>5706857</v>
      </c>
      <c r="G109">
        <v>3480780184640</v>
      </c>
      <c r="H109">
        <v>0</v>
      </c>
      <c r="I109">
        <v>42</v>
      </c>
      <c r="J109">
        <v>8.8000000000000007</v>
      </c>
      <c r="K109">
        <v>0</v>
      </c>
      <c r="L109">
        <v>0</v>
      </c>
      <c r="M109">
        <v>42</v>
      </c>
      <c r="N109">
        <v>0.88</v>
      </c>
      <c r="O109">
        <v>6.3935837245696403</v>
      </c>
      <c r="P109">
        <v>609929.4558528451</v>
      </c>
      <c r="Q109">
        <v>2.2394112906631443E-4</v>
      </c>
      <c r="R10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09">
        <f>IF(Tabela4[[#This Row],[Quartil salario_mes]]=4,9,IF(Tabela4[[#This Row],[Quartil salario_mes]]=3,7.5,IF(Tabela4[[#This Row],[Quartil salario_mes]]=2,6,IF(Tabela4[[#This Row],[Quartil salario_mes]]=1,4.5,0))))</f>
        <v>4.5</v>
      </c>
      <c r="T109">
        <f>Tabela4[[#This Row],[Preço ajustado salario]]*Tabela4[[#This Row],[litros]]</f>
        <v>5751</v>
      </c>
    </row>
    <row r="110" spans="1:20" x14ac:dyDescent="0.25">
      <c r="A110" t="s">
        <v>14</v>
      </c>
      <c r="B110" t="s">
        <v>19</v>
      </c>
      <c r="C110">
        <v>2017</v>
      </c>
      <c r="D110">
        <v>581</v>
      </c>
      <c r="E110">
        <v>2829</v>
      </c>
      <c r="F110">
        <v>5737284</v>
      </c>
      <c r="G110">
        <v>3480780184640</v>
      </c>
      <c r="H110">
        <v>0</v>
      </c>
      <c r="I110">
        <v>42</v>
      </c>
      <c r="J110">
        <v>8.8000000000000007</v>
      </c>
      <c r="K110">
        <v>0</v>
      </c>
      <c r="L110">
        <v>0</v>
      </c>
      <c r="M110">
        <v>42</v>
      </c>
      <c r="N110">
        <v>0.88</v>
      </c>
      <c r="O110">
        <v>4.8691910499139412</v>
      </c>
      <c r="P110">
        <v>606694.76787971449</v>
      </c>
      <c r="Q110">
        <v>1.0126742897858986E-4</v>
      </c>
      <c r="R11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10">
        <f>IF(Tabela4[[#This Row],[Quartil salario_mes]]=4,9,IF(Tabela4[[#This Row],[Quartil salario_mes]]=3,7.5,IF(Tabela4[[#This Row],[Quartil salario_mes]]=2,6,IF(Tabela4[[#This Row],[Quartil salario_mes]]=1,4.5,0))))</f>
        <v>4.5</v>
      </c>
      <c r="T110">
        <f>Tabela4[[#This Row],[Preço ajustado salario]]*Tabela4[[#This Row],[litros]]</f>
        <v>2614.5</v>
      </c>
    </row>
    <row r="111" spans="1:20" x14ac:dyDescent="0.25">
      <c r="A111" t="s">
        <v>14</v>
      </c>
      <c r="B111" t="s">
        <v>19</v>
      </c>
      <c r="C111">
        <v>2019</v>
      </c>
      <c r="D111">
        <v>240</v>
      </c>
      <c r="E111">
        <v>306</v>
      </c>
      <c r="F111">
        <v>5795878</v>
      </c>
      <c r="G111">
        <v>3480780184640</v>
      </c>
      <c r="H111">
        <v>0</v>
      </c>
      <c r="I111">
        <v>42</v>
      </c>
      <c r="J111">
        <v>8.8000000000000007</v>
      </c>
      <c r="K111">
        <v>0</v>
      </c>
      <c r="L111">
        <v>0</v>
      </c>
      <c r="M111">
        <v>42</v>
      </c>
      <c r="N111">
        <v>0.88</v>
      </c>
      <c r="O111">
        <v>1.2749999999999999</v>
      </c>
      <c r="P111">
        <v>600561.32731572329</v>
      </c>
      <c r="Q111">
        <v>4.1408739107344908E-5</v>
      </c>
      <c r="R11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11">
        <f>IF(Tabela4[[#This Row],[Quartil salario_mes]]=4,9,IF(Tabela4[[#This Row],[Quartil salario_mes]]=3,7.5,IF(Tabela4[[#This Row],[Quartil salario_mes]]=2,6,IF(Tabela4[[#This Row],[Quartil salario_mes]]=1,4.5,0))))</f>
        <v>4.5</v>
      </c>
      <c r="T111">
        <f>Tabela4[[#This Row],[Preço ajustado salario]]*Tabela4[[#This Row],[litros]]</f>
        <v>1080</v>
      </c>
    </row>
    <row r="112" spans="1:20" x14ac:dyDescent="0.25">
      <c r="A112" t="s">
        <v>14</v>
      </c>
      <c r="B112" t="s">
        <v>19</v>
      </c>
      <c r="C112">
        <v>2020</v>
      </c>
      <c r="D112">
        <v>659</v>
      </c>
      <c r="E112">
        <v>1962</v>
      </c>
      <c r="F112">
        <v>5825641</v>
      </c>
      <c r="G112">
        <v>3480780184640</v>
      </c>
      <c r="H112">
        <v>0</v>
      </c>
      <c r="I112">
        <v>42</v>
      </c>
      <c r="J112">
        <v>8.8000000000000007</v>
      </c>
      <c r="K112">
        <v>0</v>
      </c>
      <c r="L112">
        <v>0</v>
      </c>
      <c r="M112">
        <v>42</v>
      </c>
      <c r="N112">
        <v>0.88</v>
      </c>
      <c r="O112">
        <v>2.9772382397572077</v>
      </c>
      <c r="P112">
        <v>597493.08009882516</v>
      </c>
      <c r="Q112">
        <v>1.1312059908943926E-4</v>
      </c>
      <c r="R11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12">
        <f>IF(Tabela4[[#This Row],[Quartil salario_mes]]=4,9,IF(Tabela4[[#This Row],[Quartil salario_mes]]=3,7.5,IF(Tabela4[[#This Row],[Quartil salario_mes]]=2,6,IF(Tabela4[[#This Row],[Quartil salario_mes]]=1,4.5,0))))</f>
        <v>4.5</v>
      </c>
      <c r="T112">
        <f>Tabela4[[#This Row],[Preço ajustado salario]]*Tabela4[[#This Row],[litros]]</f>
        <v>2965.5</v>
      </c>
    </row>
    <row r="113" spans="1:20" x14ac:dyDescent="0.25">
      <c r="A113" t="s">
        <v>14</v>
      </c>
      <c r="B113" t="s">
        <v>19</v>
      </c>
      <c r="C113">
        <v>2021</v>
      </c>
      <c r="D113">
        <v>87</v>
      </c>
      <c r="E113">
        <v>504</v>
      </c>
      <c r="F113">
        <v>5854240</v>
      </c>
      <c r="G113">
        <v>3480780184640</v>
      </c>
      <c r="H113">
        <v>0</v>
      </c>
      <c r="I113">
        <v>42</v>
      </c>
      <c r="J113">
        <v>8.8000000000000007</v>
      </c>
      <c r="K113">
        <v>0</v>
      </c>
      <c r="L113">
        <v>0</v>
      </c>
      <c r="M113">
        <v>42</v>
      </c>
      <c r="N113">
        <v>0.88</v>
      </c>
      <c r="O113">
        <v>5.7931034482758621</v>
      </c>
      <c r="P113">
        <v>594574.22050343</v>
      </c>
      <c r="Q113">
        <v>1.4861023804968707E-5</v>
      </c>
      <c r="R11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13">
        <f>IF(Tabela4[[#This Row],[Quartil salario_mes]]=4,9,IF(Tabela4[[#This Row],[Quartil salario_mes]]=3,7.5,IF(Tabela4[[#This Row],[Quartil salario_mes]]=2,6,IF(Tabela4[[#This Row],[Quartil salario_mes]]=1,4.5,0))))</f>
        <v>4.5</v>
      </c>
      <c r="T113">
        <f>Tabela4[[#This Row],[Preço ajustado salario]]*Tabela4[[#This Row],[litros]]</f>
        <v>391.5</v>
      </c>
    </row>
    <row r="114" spans="1:20" x14ac:dyDescent="0.25">
      <c r="A114" t="s">
        <v>14</v>
      </c>
      <c r="B114" t="s">
        <v>19</v>
      </c>
      <c r="C114">
        <v>2022</v>
      </c>
      <c r="D114">
        <v>2</v>
      </c>
      <c r="E114">
        <v>6</v>
      </c>
      <c r="F114">
        <v>5882261</v>
      </c>
      <c r="G114">
        <v>3480780184640</v>
      </c>
      <c r="H114">
        <v>0</v>
      </c>
      <c r="I114">
        <v>42</v>
      </c>
      <c r="J114">
        <v>8.8000000000000007</v>
      </c>
      <c r="K114">
        <v>0</v>
      </c>
      <c r="L114">
        <v>0</v>
      </c>
      <c r="M114">
        <v>42</v>
      </c>
      <c r="N114">
        <v>0.88</v>
      </c>
      <c r="O114">
        <v>3</v>
      </c>
      <c r="P114">
        <v>591741.88031438936</v>
      </c>
      <c r="Q114">
        <v>3.4000531428306224E-7</v>
      </c>
      <c r="R11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14">
        <f>IF(Tabela4[[#This Row],[Quartil salario_mes]]=4,9,IF(Tabela4[[#This Row],[Quartil salario_mes]]=3,7.5,IF(Tabela4[[#This Row],[Quartil salario_mes]]=2,6,IF(Tabela4[[#This Row],[Quartil salario_mes]]=1,4.5,0))))</f>
        <v>4.5</v>
      </c>
      <c r="T114">
        <f>Tabela4[[#This Row],[Preço ajustado salario]]*Tabela4[[#This Row],[litros]]</f>
        <v>9</v>
      </c>
    </row>
    <row r="115" spans="1:20" x14ac:dyDescent="0.25">
      <c r="A115" t="s">
        <v>14</v>
      </c>
      <c r="B115" t="s">
        <v>20</v>
      </c>
      <c r="C115">
        <v>2008</v>
      </c>
      <c r="D115">
        <v>2942</v>
      </c>
      <c r="E115">
        <v>6834</v>
      </c>
      <c r="F115">
        <v>45966538</v>
      </c>
      <c r="G115">
        <v>13941163107690</v>
      </c>
      <c r="H115">
        <v>0.56000000000000005</v>
      </c>
      <c r="I115">
        <v>45</v>
      </c>
      <c r="J115">
        <v>0.8</v>
      </c>
      <c r="K115">
        <v>1232</v>
      </c>
      <c r="L115">
        <v>0.56000000000000005</v>
      </c>
      <c r="M115">
        <v>45</v>
      </c>
      <c r="N115">
        <v>0.08</v>
      </c>
      <c r="O115">
        <v>2.3229095853161117</v>
      </c>
      <c r="P115">
        <v>303289.38645955891</v>
      </c>
      <c r="Q115">
        <v>6.4003079805575089E-5</v>
      </c>
      <c r="R11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15">
        <f>IF(Tabela4[[#This Row],[Quartil salario_mes]]=4,9,IF(Tabela4[[#This Row],[Quartil salario_mes]]=3,7.5,IF(Tabela4[[#This Row],[Quartil salario_mes]]=2,6,IF(Tabela4[[#This Row],[Quartil salario_mes]]=1,4.5,0))))</f>
        <v>9</v>
      </c>
      <c r="T115">
        <f>Tabela4[[#This Row],[Preço ajustado salario]]*Tabela4[[#This Row],[litros]]</f>
        <v>26478</v>
      </c>
    </row>
    <row r="116" spans="1:20" x14ac:dyDescent="0.25">
      <c r="A116" t="s">
        <v>14</v>
      </c>
      <c r="B116" t="s">
        <v>20</v>
      </c>
      <c r="C116">
        <v>2009</v>
      </c>
      <c r="D116">
        <v>2181</v>
      </c>
      <c r="E116">
        <v>4050</v>
      </c>
      <c r="F116">
        <v>46367772</v>
      </c>
      <c r="G116">
        <v>13941163107690</v>
      </c>
      <c r="H116">
        <v>0.56000000000000005</v>
      </c>
      <c r="I116">
        <v>45</v>
      </c>
      <c r="J116">
        <v>0.8</v>
      </c>
      <c r="K116">
        <v>1232</v>
      </c>
      <c r="L116">
        <v>0.56000000000000005</v>
      </c>
      <c r="M116">
        <v>45</v>
      </c>
      <c r="N116">
        <v>0.08</v>
      </c>
      <c r="O116">
        <v>1.8569463548830811</v>
      </c>
      <c r="P116">
        <v>300664.93399100564</v>
      </c>
      <c r="Q116">
        <v>4.7036980771903384E-5</v>
      </c>
      <c r="R11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16">
        <f>IF(Tabela4[[#This Row],[Quartil salario_mes]]=4,9,IF(Tabela4[[#This Row],[Quartil salario_mes]]=3,7.5,IF(Tabela4[[#This Row],[Quartil salario_mes]]=2,6,IF(Tabela4[[#This Row],[Quartil salario_mes]]=1,4.5,0))))</f>
        <v>9</v>
      </c>
      <c r="T116">
        <f>Tabela4[[#This Row],[Preço ajustado salario]]*Tabela4[[#This Row],[litros]]</f>
        <v>19629</v>
      </c>
    </row>
    <row r="117" spans="1:20" x14ac:dyDescent="0.25">
      <c r="A117" t="s">
        <v>14</v>
      </c>
      <c r="B117" t="s">
        <v>20</v>
      </c>
      <c r="C117">
        <v>2011</v>
      </c>
      <c r="D117">
        <v>5206</v>
      </c>
      <c r="E117">
        <v>24618</v>
      </c>
      <c r="F117">
        <v>46729232</v>
      </c>
      <c r="G117">
        <v>13941163107690</v>
      </c>
      <c r="H117">
        <v>0.56000000000000005</v>
      </c>
      <c r="I117">
        <v>45</v>
      </c>
      <c r="J117">
        <v>0.8</v>
      </c>
      <c r="K117">
        <v>1232</v>
      </c>
      <c r="L117">
        <v>0.56000000000000005</v>
      </c>
      <c r="M117">
        <v>45</v>
      </c>
      <c r="N117">
        <v>0.08</v>
      </c>
      <c r="O117">
        <v>4.7287744909719551</v>
      </c>
      <c r="P117">
        <v>298339.23030641722</v>
      </c>
      <c r="Q117">
        <v>1.1140778003798565E-4</v>
      </c>
      <c r="R11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17">
        <f>IF(Tabela4[[#This Row],[Quartil salario_mes]]=4,9,IF(Tabela4[[#This Row],[Quartil salario_mes]]=3,7.5,IF(Tabela4[[#This Row],[Quartil salario_mes]]=2,6,IF(Tabela4[[#This Row],[Quartil salario_mes]]=1,4.5,0))))</f>
        <v>9</v>
      </c>
      <c r="T117">
        <f>Tabela4[[#This Row],[Preço ajustado salario]]*Tabela4[[#This Row],[litros]]</f>
        <v>46854</v>
      </c>
    </row>
    <row r="118" spans="1:20" x14ac:dyDescent="0.25">
      <c r="A118" t="s">
        <v>14</v>
      </c>
      <c r="B118" t="s">
        <v>20</v>
      </c>
      <c r="C118">
        <v>2013</v>
      </c>
      <c r="D118">
        <v>1972980</v>
      </c>
      <c r="E118">
        <v>3748940</v>
      </c>
      <c r="F118">
        <v>46603459</v>
      </c>
      <c r="G118">
        <v>13941163107690</v>
      </c>
      <c r="H118">
        <v>0.56000000000000005</v>
      </c>
      <c r="I118">
        <v>45</v>
      </c>
      <c r="J118">
        <v>0.8</v>
      </c>
      <c r="K118">
        <v>1232</v>
      </c>
      <c r="L118">
        <v>0.56000000000000005</v>
      </c>
      <c r="M118">
        <v>45</v>
      </c>
      <c r="N118">
        <v>0.08</v>
      </c>
      <c r="O118">
        <v>1.9001409036077406</v>
      </c>
      <c r="P118">
        <v>299144.38556352654</v>
      </c>
      <c r="Q118">
        <v>4.2335484153654776E-2</v>
      </c>
      <c r="R11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18">
        <f>IF(Tabela4[[#This Row],[Quartil salario_mes]]=4,9,IF(Tabela4[[#This Row],[Quartil salario_mes]]=3,7.5,IF(Tabela4[[#This Row],[Quartil salario_mes]]=2,6,IF(Tabela4[[#This Row],[Quartil salario_mes]]=1,4.5,0))))</f>
        <v>9</v>
      </c>
      <c r="T118">
        <f>Tabela4[[#This Row],[Preço ajustado salario]]*Tabela4[[#This Row],[litros]]</f>
        <v>17756820</v>
      </c>
    </row>
    <row r="119" spans="1:20" x14ac:dyDescent="0.25">
      <c r="A119" t="s">
        <v>14</v>
      </c>
      <c r="B119" t="s">
        <v>20</v>
      </c>
      <c r="C119">
        <v>2018</v>
      </c>
      <c r="D119">
        <v>6123</v>
      </c>
      <c r="E119">
        <v>22631</v>
      </c>
      <c r="F119">
        <v>46792043</v>
      </c>
      <c r="G119">
        <v>13941163107690</v>
      </c>
      <c r="H119">
        <v>0.56000000000000005</v>
      </c>
      <c r="I119">
        <v>45</v>
      </c>
      <c r="J119">
        <v>0.8</v>
      </c>
      <c r="K119">
        <v>1232</v>
      </c>
      <c r="L119">
        <v>0.56000000000000005</v>
      </c>
      <c r="M119">
        <v>45</v>
      </c>
      <c r="N119">
        <v>0.08</v>
      </c>
      <c r="O119">
        <v>3.6960640209047853</v>
      </c>
      <c r="P119">
        <v>297938.75654649234</v>
      </c>
      <c r="Q119">
        <v>1.3085558157826106E-4</v>
      </c>
      <c r="R11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19">
        <f>IF(Tabela4[[#This Row],[Quartil salario_mes]]=4,9,IF(Tabela4[[#This Row],[Quartil salario_mes]]=3,7.5,IF(Tabela4[[#This Row],[Quartil salario_mes]]=2,6,IF(Tabela4[[#This Row],[Quartil salario_mes]]=1,4.5,0))))</f>
        <v>9</v>
      </c>
      <c r="T119">
        <f>Tabela4[[#This Row],[Preço ajustado salario]]*Tabela4[[#This Row],[litros]]</f>
        <v>55107</v>
      </c>
    </row>
    <row r="120" spans="1:20" x14ac:dyDescent="0.25">
      <c r="A120" t="s">
        <v>14</v>
      </c>
      <c r="B120" t="s">
        <v>20</v>
      </c>
      <c r="C120">
        <v>2019</v>
      </c>
      <c r="D120">
        <v>3540</v>
      </c>
      <c r="E120">
        <v>1353</v>
      </c>
      <c r="F120">
        <v>47131372</v>
      </c>
      <c r="G120">
        <v>13941163107690</v>
      </c>
      <c r="H120">
        <v>0.56000000000000005</v>
      </c>
      <c r="I120">
        <v>45</v>
      </c>
      <c r="J120">
        <v>0.8</v>
      </c>
      <c r="K120">
        <v>1232</v>
      </c>
      <c r="L120">
        <v>0.56000000000000005</v>
      </c>
      <c r="M120">
        <v>45</v>
      </c>
      <c r="N120">
        <v>0.08</v>
      </c>
      <c r="O120">
        <v>0.3822033898305085</v>
      </c>
      <c r="P120">
        <v>295793.70419537119</v>
      </c>
      <c r="Q120">
        <v>7.5109207514688947E-5</v>
      </c>
      <c r="R12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20">
        <f>IF(Tabela4[[#This Row],[Quartil salario_mes]]=4,9,IF(Tabela4[[#This Row],[Quartil salario_mes]]=3,7.5,IF(Tabela4[[#This Row],[Quartil salario_mes]]=2,6,IF(Tabela4[[#This Row],[Quartil salario_mes]]=1,4.5,0))))</f>
        <v>9</v>
      </c>
      <c r="T120">
        <f>Tabela4[[#This Row],[Preço ajustado salario]]*Tabela4[[#This Row],[litros]]</f>
        <v>31860</v>
      </c>
    </row>
    <row r="121" spans="1:20" x14ac:dyDescent="0.25">
      <c r="A121" t="s">
        <v>14</v>
      </c>
      <c r="B121" t="s">
        <v>20</v>
      </c>
      <c r="C121">
        <v>2020</v>
      </c>
      <c r="D121">
        <v>28</v>
      </c>
      <c r="E121">
        <v>126</v>
      </c>
      <c r="F121">
        <v>47363807</v>
      </c>
      <c r="G121">
        <v>13941163107690</v>
      </c>
      <c r="H121">
        <v>0.56000000000000005</v>
      </c>
      <c r="I121">
        <v>45</v>
      </c>
      <c r="J121">
        <v>0.8</v>
      </c>
      <c r="K121">
        <v>1232</v>
      </c>
      <c r="L121">
        <v>0.56000000000000005</v>
      </c>
      <c r="M121">
        <v>45</v>
      </c>
      <c r="N121">
        <v>0.08</v>
      </c>
      <c r="O121">
        <v>4.5</v>
      </c>
      <c r="P121">
        <v>294342.11459585588</v>
      </c>
      <c r="Q121">
        <v>5.9116869554003549E-7</v>
      </c>
      <c r="R12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21">
        <f>IF(Tabela4[[#This Row],[Quartil salario_mes]]=4,9,IF(Tabela4[[#This Row],[Quartil salario_mes]]=3,7.5,IF(Tabela4[[#This Row],[Quartil salario_mes]]=2,6,IF(Tabela4[[#This Row],[Quartil salario_mes]]=1,4.5,0))))</f>
        <v>9</v>
      </c>
      <c r="T121">
        <f>Tabela4[[#This Row],[Preço ajustado salario]]*Tabela4[[#This Row],[litros]]</f>
        <v>252</v>
      </c>
    </row>
    <row r="122" spans="1:20" x14ac:dyDescent="0.25">
      <c r="A122" t="s">
        <v>14</v>
      </c>
      <c r="B122" t="s">
        <v>21</v>
      </c>
      <c r="C122">
        <v>2008</v>
      </c>
      <c r="D122">
        <v>443895</v>
      </c>
      <c r="E122">
        <v>804607</v>
      </c>
      <c r="F122">
        <v>305694910</v>
      </c>
      <c r="G122">
        <v>214277000000000</v>
      </c>
      <c r="H122">
        <v>7.25</v>
      </c>
      <c r="I122">
        <v>38</v>
      </c>
      <c r="J122">
        <v>8.3000000000000007</v>
      </c>
      <c r="K122">
        <v>1595</v>
      </c>
      <c r="L122">
        <v>7.25</v>
      </c>
      <c r="M122">
        <v>38</v>
      </c>
      <c r="N122">
        <v>0.83</v>
      </c>
      <c r="O122">
        <v>1.812606584890571</v>
      </c>
      <c r="P122">
        <v>700950.49996089237</v>
      </c>
      <c r="Q122">
        <v>1.4520850216315345E-3</v>
      </c>
      <c r="R12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22">
        <f>IF(Tabela4[[#This Row],[Quartil salario_mes]]=4,9,IF(Tabela4[[#This Row],[Quartil salario_mes]]=3,7.5,IF(Tabela4[[#This Row],[Quartil salario_mes]]=2,6,IF(Tabela4[[#This Row],[Quartil salario_mes]]=1,4.5,0))))</f>
        <v>9</v>
      </c>
      <c r="T122">
        <f>Tabela4[[#This Row],[Preço ajustado salario]]*Tabela4[[#This Row],[litros]]</f>
        <v>3995055</v>
      </c>
    </row>
    <row r="123" spans="1:20" x14ac:dyDescent="0.25">
      <c r="A123" t="s">
        <v>14</v>
      </c>
      <c r="B123" t="s">
        <v>21</v>
      </c>
      <c r="C123">
        <v>2009</v>
      </c>
      <c r="D123">
        <v>372319</v>
      </c>
      <c r="E123">
        <v>660066</v>
      </c>
      <c r="F123">
        <v>308512035</v>
      </c>
      <c r="G123">
        <v>214277000000000</v>
      </c>
      <c r="H123">
        <v>7.25</v>
      </c>
      <c r="I123">
        <v>38</v>
      </c>
      <c r="J123">
        <v>8.3000000000000007</v>
      </c>
      <c r="K123">
        <v>1595</v>
      </c>
      <c r="L123">
        <v>7.25</v>
      </c>
      <c r="M123">
        <v>38</v>
      </c>
      <c r="N123">
        <v>0.83</v>
      </c>
      <c r="O123">
        <v>1.7728507006088865</v>
      </c>
      <c r="P123">
        <v>694549.89008775621</v>
      </c>
      <c r="Q123">
        <v>1.2068216398754103E-3</v>
      </c>
      <c r="R12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23">
        <f>IF(Tabela4[[#This Row],[Quartil salario_mes]]=4,9,IF(Tabela4[[#This Row],[Quartil salario_mes]]=3,7.5,IF(Tabela4[[#This Row],[Quartil salario_mes]]=2,6,IF(Tabela4[[#This Row],[Quartil salario_mes]]=1,4.5,0))))</f>
        <v>9</v>
      </c>
      <c r="T123">
        <f>Tabela4[[#This Row],[Preço ajustado salario]]*Tabela4[[#This Row],[litros]]</f>
        <v>3350871</v>
      </c>
    </row>
    <row r="124" spans="1:20" x14ac:dyDescent="0.25">
      <c r="A124" t="s">
        <v>14</v>
      </c>
      <c r="B124" t="s">
        <v>21</v>
      </c>
      <c r="C124">
        <v>2010</v>
      </c>
      <c r="D124">
        <v>228968</v>
      </c>
      <c r="E124">
        <v>478630</v>
      </c>
      <c r="F124">
        <v>311182845</v>
      </c>
      <c r="G124">
        <v>214277000000000</v>
      </c>
      <c r="H124">
        <v>7.25</v>
      </c>
      <c r="I124">
        <v>38</v>
      </c>
      <c r="J124">
        <v>8.3000000000000007</v>
      </c>
      <c r="K124">
        <v>1595</v>
      </c>
      <c r="L124">
        <v>7.25</v>
      </c>
      <c r="M124">
        <v>38</v>
      </c>
      <c r="N124">
        <v>0.83</v>
      </c>
      <c r="O124">
        <v>2.0903794416687047</v>
      </c>
      <c r="P124">
        <v>688588.72988322994</v>
      </c>
      <c r="Q124">
        <v>7.3579891590746268E-4</v>
      </c>
      <c r="R12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24">
        <f>IF(Tabela4[[#This Row],[Quartil salario_mes]]=4,9,IF(Tabela4[[#This Row],[Quartil salario_mes]]=3,7.5,IF(Tabela4[[#This Row],[Quartil salario_mes]]=2,6,IF(Tabela4[[#This Row],[Quartil salario_mes]]=1,4.5,0))))</f>
        <v>9</v>
      </c>
      <c r="T124">
        <f>Tabela4[[#This Row],[Preço ajustado salario]]*Tabela4[[#This Row],[litros]]</f>
        <v>2060712</v>
      </c>
    </row>
    <row r="125" spans="1:20" x14ac:dyDescent="0.25">
      <c r="A125" t="s">
        <v>14</v>
      </c>
      <c r="B125" t="s">
        <v>21</v>
      </c>
      <c r="C125">
        <v>2011</v>
      </c>
      <c r="D125">
        <v>306787</v>
      </c>
      <c r="E125">
        <v>1030254</v>
      </c>
      <c r="F125">
        <v>313876608</v>
      </c>
      <c r="G125">
        <v>214277000000000</v>
      </c>
      <c r="H125">
        <v>7.25</v>
      </c>
      <c r="I125">
        <v>38</v>
      </c>
      <c r="J125">
        <v>8.3000000000000007</v>
      </c>
      <c r="K125">
        <v>1595</v>
      </c>
      <c r="L125">
        <v>7.25</v>
      </c>
      <c r="M125">
        <v>38</v>
      </c>
      <c r="N125">
        <v>0.83</v>
      </c>
      <c r="O125">
        <v>3.3582061821393996</v>
      </c>
      <c r="P125">
        <v>682679.09917007899</v>
      </c>
      <c r="Q125">
        <v>9.774127545051079E-4</v>
      </c>
      <c r="R12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25">
        <f>IF(Tabela4[[#This Row],[Quartil salario_mes]]=4,9,IF(Tabela4[[#This Row],[Quartil salario_mes]]=3,7.5,IF(Tabela4[[#This Row],[Quartil salario_mes]]=2,6,IF(Tabela4[[#This Row],[Quartil salario_mes]]=1,4.5,0))))</f>
        <v>9</v>
      </c>
      <c r="T125">
        <f>Tabela4[[#This Row],[Preço ajustado salario]]*Tabela4[[#This Row],[litros]]</f>
        <v>2761083</v>
      </c>
    </row>
    <row r="126" spans="1:20" x14ac:dyDescent="0.25">
      <c r="A126" t="s">
        <v>14</v>
      </c>
      <c r="B126" t="s">
        <v>21</v>
      </c>
      <c r="C126">
        <v>2012</v>
      </c>
      <c r="D126">
        <v>146585</v>
      </c>
      <c r="E126">
        <v>303986</v>
      </c>
      <c r="F126">
        <v>316651321</v>
      </c>
      <c r="G126">
        <v>214277000000000</v>
      </c>
      <c r="H126">
        <v>7.25</v>
      </c>
      <c r="I126">
        <v>38</v>
      </c>
      <c r="J126">
        <v>8.3000000000000007</v>
      </c>
      <c r="K126">
        <v>1595</v>
      </c>
      <c r="L126">
        <v>7.25</v>
      </c>
      <c r="M126">
        <v>38</v>
      </c>
      <c r="N126">
        <v>0.83</v>
      </c>
      <c r="O126">
        <v>2.0737865402326294</v>
      </c>
      <c r="P126">
        <v>676697.00326309388</v>
      </c>
      <c r="Q126">
        <v>4.6292243322111387E-4</v>
      </c>
      <c r="R12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26">
        <f>IF(Tabela4[[#This Row],[Quartil salario_mes]]=4,9,IF(Tabela4[[#This Row],[Quartil salario_mes]]=3,7.5,IF(Tabela4[[#This Row],[Quartil salario_mes]]=2,6,IF(Tabela4[[#This Row],[Quartil salario_mes]]=1,4.5,0))))</f>
        <v>9</v>
      </c>
      <c r="T126">
        <f>Tabela4[[#This Row],[Preço ajustado salario]]*Tabela4[[#This Row],[litros]]</f>
        <v>1319265</v>
      </c>
    </row>
    <row r="127" spans="1:20" x14ac:dyDescent="0.25">
      <c r="A127" t="s">
        <v>14</v>
      </c>
      <c r="B127" t="s">
        <v>21</v>
      </c>
      <c r="C127">
        <v>2013</v>
      </c>
      <c r="D127">
        <v>245368</v>
      </c>
      <c r="E127">
        <v>786556</v>
      </c>
      <c r="F127">
        <v>319375166</v>
      </c>
      <c r="G127">
        <v>214277000000000</v>
      </c>
      <c r="H127">
        <v>7.25</v>
      </c>
      <c r="I127">
        <v>38</v>
      </c>
      <c r="J127">
        <v>8.3000000000000007</v>
      </c>
      <c r="K127">
        <v>1595</v>
      </c>
      <c r="L127">
        <v>7.25</v>
      </c>
      <c r="M127">
        <v>38</v>
      </c>
      <c r="N127">
        <v>0.83</v>
      </c>
      <c r="O127">
        <v>3.2056176844576312</v>
      </c>
      <c r="P127">
        <v>670925.67867346329</v>
      </c>
      <c r="Q127">
        <v>7.682751388378143E-4</v>
      </c>
      <c r="R12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27">
        <f>IF(Tabela4[[#This Row],[Quartil salario_mes]]=4,9,IF(Tabela4[[#This Row],[Quartil salario_mes]]=3,7.5,IF(Tabela4[[#This Row],[Quartil salario_mes]]=2,6,IF(Tabela4[[#This Row],[Quartil salario_mes]]=1,4.5,0))))</f>
        <v>9</v>
      </c>
      <c r="T127">
        <f>Tabela4[[#This Row],[Preço ajustado salario]]*Tabela4[[#This Row],[litros]]</f>
        <v>2208312</v>
      </c>
    </row>
    <row r="128" spans="1:20" x14ac:dyDescent="0.25">
      <c r="A128" t="s">
        <v>14</v>
      </c>
      <c r="B128" t="s">
        <v>21</v>
      </c>
      <c r="C128">
        <v>2014</v>
      </c>
      <c r="D128">
        <v>222267</v>
      </c>
      <c r="E128">
        <v>494216</v>
      </c>
      <c r="F128">
        <v>322033964</v>
      </c>
      <c r="G128">
        <v>214277000000000</v>
      </c>
      <c r="H128">
        <v>7.25</v>
      </c>
      <c r="I128">
        <v>38</v>
      </c>
      <c r="J128">
        <v>8.3000000000000007</v>
      </c>
      <c r="K128">
        <v>1595</v>
      </c>
      <c r="L128">
        <v>7.25</v>
      </c>
      <c r="M128">
        <v>38</v>
      </c>
      <c r="N128">
        <v>0.83</v>
      </c>
      <c r="O128">
        <v>2.2235239599220757</v>
      </c>
      <c r="P128">
        <v>665386.33794539759</v>
      </c>
      <c r="Q128">
        <v>6.9019738551552286E-4</v>
      </c>
      <c r="R12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28">
        <f>IF(Tabela4[[#This Row],[Quartil salario_mes]]=4,9,IF(Tabela4[[#This Row],[Quartil salario_mes]]=3,7.5,IF(Tabela4[[#This Row],[Quartil salario_mes]]=2,6,IF(Tabela4[[#This Row],[Quartil salario_mes]]=1,4.5,0))))</f>
        <v>9</v>
      </c>
      <c r="T128">
        <f>Tabela4[[#This Row],[Preço ajustado salario]]*Tabela4[[#This Row],[litros]]</f>
        <v>2000403</v>
      </c>
    </row>
    <row r="129" spans="1:20" x14ac:dyDescent="0.25">
      <c r="A129" t="s">
        <v>14</v>
      </c>
      <c r="B129" t="s">
        <v>21</v>
      </c>
      <c r="C129">
        <v>2015</v>
      </c>
      <c r="D129">
        <v>195896</v>
      </c>
      <c r="E129">
        <v>524109</v>
      </c>
      <c r="F129">
        <v>324607776</v>
      </c>
      <c r="G129">
        <v>214277000000000</v>
      </c>
      <c r="H129">
        <v>7.25</v>
      </c>
      <c r="I129">
        <v>38</v>
      </c>
      <c r="J129">
        <v>8.3000000000000007</v>
      </c>
      <c r="K129">
        <v>1595</v>
      </c>
      <c r="L129">
        <v>7.25</v>
      </c>
      <c r="M129">
        <v>38</v>
      </c>
      <c r="N129">
        <v>0.83</v>
      </c>
      <c r="O129">
        <v>2.6754451341528158</v>
      </c>
      <c r="P129">
        <v>660110.49593587057</v>
      </c>
      <c r="Q129">
        <v>6.034852350548744E-4</v>
      </c>
      <c r="R12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29">
        <f>IF(Tabela4[[#This Row],[Quartil salario_mes]]=4,9,IF(Tabela4[[#This Row],[Quartil salario_mes]]=3,7.5,IF(Tabela4[[#This Row],[Quartil salario_mes]]=2,6,IF(Tabela4[[#This Row],[Quartil salario_mes]]=1,4.5,0))))</f>
        <v>9</v>
      </c>
      <c r="T129">
        <f>Tabela4[[#This Row],[Preço ajustado salario]]*Tabela4[[#This Row],[litros]]</f>
        <v>1763064</v>
      </c>
    </row>
    <row r="130" spans="1:20" x14ac:dyDescent="0.25">
      <c r="A130" t="s">
        <v>14</v>
      </c>
      <c r="B130" t="s">
        <v>21</v>
      </c>
      <c r="C130">
        <v>2016</v>
      </c>
      <c r="D130">
        <v>258072</v>
      </c>
      <c r="E130">
        <v>687411</v>
      </c>
      <c r="F130">
        <v>327210198</v>
      </c>
      <c r="G130">
        <v>214277000000000</v>
      </c>
      <c r="H130">
        <v>7.25</v>
      </c>
      <c r="I130">
        <v>38</v>
      </c>
      <c r="J130">
        <v>8.3000000000000007</v>
      </c>
      <c r="K130">
        <v>1595</v>
      </c>
      <c r="L130">
        <v>7.25</v>
      </c>
      <c r="M130">
        <v>38</v>
      </c>
      <c r="N130">
        <v>0.83</v>
      </c>
      <c r="O130">
        <v>2.6636403794289967</v>
      </c>
      <c r="P130">
        <v>654860.39649656636</v>
      </c>
      <c r="Q130">
        <v>7.887040244387493E-4</v>
      </c>
      <c r="R13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30">
        <f>IF(Tabela4[[#This Row],[Quartil salario_mes]]=4,9,IF(Tabela4[[#This Row],[Quartil salario_mes]]=3,7.5,IF(Tabela4[[#This Row],[Quartil salario_mes]]=2,6,IF(Tabela4[[#This Row],[Quartil salario_mes]]=1,4.5,0))))</f>
        <v>9</v>
      </c>
      <c r="T130">
        <f>Tabela4[[#This Row],[Preço ajustado salario]]*Tabela4[[#This Row],[litros]]</f>
        <v>2322648</v>
      </c>
    </row>
    <row r="131" spans="1:20" x14ac:dyDescent="0.25">
      <c r="A131" t="s">
        <v>14</v>
      </c>
      <c r="B131" t="s">
        <v>21</v>
      </c>
      <c r="C131">
        <v>2017</v>
      </c>
      <c r="D131">
        <v>132688</v>
      </c>
      <c r="E131">
        <v>1523699</v>
      </c>
      <c r="F131">
        <v>329791231</v>
      </c>
      <c r="G131">
        <v>214277000000000</v>
      </c>
      <c r="H131">
        <v>7.25</v>
      </c>
      <c r="I131">
        <v>38</v>
      </c>
      <c r="J131">
        <v>8.3000000000000007</v>
      </c>
      <c r="K131">
        <v>1595</v>
      </c>
      <c r="L131">
        <v>7.25</v>
      </c>
      <c r="M131">
        <v>38</v>
      </c>
      <c r="N131">
        <v>0.83</v>
      </c>
      <c r="O131">
        <v>11.483321777402629</v>
      </c>
      <c r="P131">
        <v>649735.2866244039</v>
      </c>
      <c r="Q131">
        <v>4.0233938178908097E-4</v>
      </c>
      <c r="R13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31">
        <f>IF(Tabela4[[#This Row],[Quartil salario_mes]]=4,9,IF(Tabela4[[#This Row],[Quartil salario_mes]]=3,7.5,IF(Tabela4[[#This Row],[Quartil salario_mes]]=2,6,IF(Tabela4[[#This Row],[Quartil salario_mes]]=1,4.5,0))))</f>
        <v>9</v>
      </c>
      <c r="T131">
        <f>Tabela4[[#This Row],[Preço ajustado salario]]*Tabela4[[#This Row],[litros]]</f>
        <v>1194192</v>
      </c>
    </row>
    <row r="132" spans="1:20" x14ac:dyDescent="0.25">
      <c r="A132" t="s">
        <v>14</v>
      </c>
      <c r="B132" t="s">
        <v>21</v>
      </c>
      <c r="C132">
        <v>2018</v>
      </c>
      <c r="D132">
        <v>169109</v>
      </c>
      <c r="E132">
        <v>512519</v>
      </c>
      <c r="F132">
        <v>332140037</v>
      </c>
      <c r="G132">
        <v>214277000000000</v>
      </c>
      <c r="H132">
        <v>7.25</v>
      </c>
      <c r="I132">
        <v>38</v>
      </c>
      <c r="J132">
        <v>8.3000000000000007</v>
      </c>
      <c r="K132">
        <v>1595</v>
      </c>
      <c r="L132">
        <v>7.25</v>
      </c>
      <c r="M132">
        <v>38</v>
      </c>
      <c r="N132">
        <v>0.83</v>
      </c>
      <c r="O132">
        <v>3.0307020915504204</v>
      </c>
      <c r="P132">
        <v>645140.53149214282</v>
      </c>
      <c r="Q132">
        <v>5.09149699408265E-4</v>
      </c>
      <c r="R13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32">
        <f>IF(Tabela4[[#This Row],[Quartil salario_mes]]=4,9,IF(Tabela4[[#This Row],[Quartil salario_mes]]=3,7.5,IF(Tabela4[[#This Row],[Quartil salario_mes]]=2,6,IF(Tabela4[[#This Row],[Quartil salario_mes]]=1,4.5,0))))</f>
        <v>9</v>
      </c>
      <c r="T132">
        <f>Tabela4[[#This Row],[Preço ajustado salario]]*Tabela4[[#This Row],[litros]]</f>
        <v>1521981</v>
      </c>
    </row>
    <row r="133" spans="1:20" x14ac:dyDescent="0.25">
      <c r="A133" t="s">
        <v>14</v>
      </c>
      <c r="B133" t="s">
        <v>21</v>
      </c>
      <c r="C133">
        <v>2019</v>
      </c>
      <c r="D133">
        <v>209765</v>
      </c>
      <c r="E133">
        <v>616274</v>
      </c>
      <c r="F133">
        <v>334319671</v>
      </c>
      <c r="G133">
        <v>214277000000000</v>
      </c>
      <c r="H133">
        <v>7.25</v>
      </c>
      <c r="I133">
        <v>38</v>
      </c>
      <c r="J133">
        <v>8.3000000000000007</v>
      </c>
      <c r="K133">
        <v>1595</v>
      </c>
      <c r="L133">
        <v>7.25</v>
      </c>
      <c r="M133">
        <v>38</v>
      </c>
      <c r="N133">
        <v>0.83</v>
      </c>
      <c r="O133">
        <v>2.9379257740805187</v>
      </c>
      <c r="P133">
        <v>640934.46658123808</v>
      </c>
      <c r="Q133">
        <v>6.2743840161292815E-4</v>
      </c>
      <c r="R13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33">
        <f>IF(Tabela4[[#This Row],[Quartil salario_mes]]=4,9,IF(Tabela4[[#This Row],[Quartil salario_mes]]=3,7.5,IF(Tabela4[[#This Row],[Quartil salario_mes]]=2,6,IF(Tabela4[[#This Row],[Quartil salario_mes]]=1,4.5,0))))</f>
        <v>9</v>
      </c>
      <c r="T133">
        <f>Tabela4[[#This Row],[Preço ajustado salario]]*Tabela4[[#This Row],[litros]]</f>
        <v>1887885</v>
      </c>
    </row>
    <row r="134" spans="1:20" x14ac:dyDescent="0.25">
      <c r="A134" t="s">
        <v>14</v>
      </c>
      <c r="B134" t="s">
        <v>21</v>
      </c>
      <c r="C134">
        <v>2020</v>
      </c>
      <c r="D134">
        <v>300178</v>
      </c>
      <c r="E134">
        <v>610793</v>
      </c>
      <c r="F134">
        <v>335942003</v>
      </c>
      <c r="G134">
        <v>214277000000000</v>
      </c>
      <c r="H134">
        <v>7.25</v>
      </c>
      <c r="I134">
        <v>38</v>
      </c>
      <c r="J134">
        <v>8.3000000000000007</v>
      </c>
      <c r="K134">
        <v>1595</v>
      </c>
      <c r="L134">
        <v>7.25</v>
      </c>
      <c r="M134">
        <v>38</v>
      </c>
      <c r="N134">
        <v>0.83</v>
      </c>
      <c r="O134">
        <v>2.0347693701736969</v>
      </c>
      <c r="P134">
        <v>637839.26417798968</v>
      </c>
      <c r="Q134">
        <v>8.9354113900428224E-4</v>
      </c>
      <c r="R13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34">
        <f>IF(Tabela4[[#This Row],[Quartil salario_mes]]=4,9,IF(Tabela4[[#This Row],[Quartil salario_mes]]=3,7.5,IF(Tabela4[[#This Row],[Quartil salario_mes]]=2,6,IF(Tabela4[[#This Row],[Quartil salario_mes]]=1,4.5,0))))</f>
        <v>9</v>
      </c>
      <c r="T134">
        <f>Tabela4[[#This Row],[Preço ajustado salario]]*Tabela4[[#This Row],[litros]]</f>
        <v>2701602</v>
      </c>
    </row>
    <row r="135" spans="1:20" x14ac:dyDescent="0.25">
      <c r="A135" t="s">
        <v>14</v>
      </c>
      <c r="B135" t="s">
        <v>21</v>
      </c>
      <c r="C135">
        <v>2021</v>
      </c>
      <c r="D135">
        <v>111085</v>
      </c>
      <c r="E135">
        <v>203554</v>
      </c>
      <c r="F135">
        <v>336997624</v>
      </c>
      <c r="G135">
        <v>214277000000000</v>
      </c>
      <c r="H135">
        <v>7.25</v>
      </c>
      <c r="I135">
        <v>38</v>
      </c>
      <c r="J135">
        <v>8.3000000000000007</v>
      </c>
      <c r="K135">
        <v>1595</v>
      </c>
      <c r="L135">
        <v>7.25</v>
      </c>
      <c r="M135">
        <v>38</v>
      </c>
      <c r="N135">
        <v>0.83</v>
      </c>
      <c r="O135">
        <v>1.8324166179052077</v>
      </c>
      <c r="P135">
        <v>635841.27821625234</v>
      </c>
      <c r="Q135">
        <v>3.2963140416681394E-4</v>
      </c>
      <c r="R13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35">
        <f>IF(Tabela4[[#This Row],[Quartil salario_mes]]=4,9,IF(Tabela4[[#This Row],[Quartil salario_mes]]=3,7.5,IF(Tabela4[[#This Row],[Quartil salario_mes]]=2,6,IF(Tabela4[[#This Row],[Quartil salario_mes]]=1,4.5,0))))</f>
        <v>9</v>
      </c>
      <c r="T135">
        <f>Tabela4[[#This Row],[Preço ajustado salario]]*Tabela4[[#This Row],[litros]]</f>
        <v>999765</v>
      </c>
    </row>
    <row r="136" spans="1:20" x14ac:dyDescent="0.25">
      <c r="A136" t="s">
        <v>14</v>
      </c>
      <c r="B136" t="s">
        <v>21</v>
      </c>
      <c r="C136">
        <v>2022</v>
      </c>
      <c r="D136">
        <v>220373</v>
      </c>
      <c r="E136">
        <v>447893</v>
      </c>
      <c r="F136">
        <v>338289857</v>
      </c>
      <c r="G136">
        <v>214277000000000</v>
      </c>
      <c r="H136">
        <v>7.25</v>
      </c>
      <c r="I136">
        <v>38</v>
      </c>
      <c r="J136">
        <v>8.3000000000000007</v>
      </c>
      <c r="K136">
        <v>1595</v>
      </c>
      <c r="L136">
        <v>7.25</v>
      </c>
      <c r="M136">
        <v>38</v>
      </c>
      <c r="N136">
        <v>0.83</v>
      </c>
      <c r="O136">
        <v>2.0324313777096106</v>
      </c>
      <c r="P136">
        <v>633412.42891595175</v>
      </c>
      <c r="Q136">
        <v>6.5143247850910297E-4</v>
      </c>
      <c r="R13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36">
        <f>IF(Tabela4[[#This Row],[Quartil salario_mes]]=4,9,IF(Tabela4[[#This Row],[Quartil salario_mes]]=3,7.5,IF(Tabela4[[#This Row],[Quartil salario_mes]]=2,6,IF(Tabela4[[#This Row],[Quartil salario_mes]]=1,4.5,0))))</f>
        <v>9</v>
      </c>
      <c r="T136">
        <f>Tabela4[[#This Row],[Preço ajustado salario]]*Tabela4[[#This Row],[litros]]</f>
        <v>1983357</v>
      </c>
    </row>
    <row r="137" spans="1:20" x14ac:dyDescent="0.25">
      <c r="A137" t="s">
        <v>14</v>
      </c>
      <c r="B137" t="s">
        <v>61</v>
      </c>
      <c r="C137">
        <v>2008</v>
      </c>
      <c r="D137">
        <v>4114</v>
      </c>
      <c r="E137">
        <v>9730</v>
      </c>
      <c r="F137">
        <v>1337011</v>
      </c>
      <c r="G137">
        <v>313869499810</v>
      </c>
      <c r="H137">
        <v>3.14</v>
      </c>
      <c r="I137">
        <v>42</v>
      </c>
      <c r="J137">
        <v>6.8</v>
      </c>
      <c r="K137">
        <v>690800000000000.13</v>
      </c>
      <c r="L137">
        <v>3.14</v>
      </c>
      <c r="M137">
        <v>42</v>
      </c>
      <c r="N137">
        <v>0.68</v>
      </c>
      <c r="O137">
        <v>2.3650947982498787</v>
      </c>
      <c r="P137">
        <v>234754.61294634076</v>
      </c>
      <c r="Q137">
        <v>3.0770128293634083E-3</v>
      </c>
      <c r="R13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37">
        <f>IF(Tabela4[[#This Row],[Quartil salario_mes]]=4,9,IF(Tabela4[[#This Row],[Quartil salario_mes]]=3,7.5,IF(Tabela4[[#This Row],[Quartil salario_mes]]=2,6,IF(Tabela4[[#This Row],[Quartil salario_mes]]=1,4.5,0))))</f>
        <v>9</v>
      </c>
      <c r="T137">
        <f>Tabela4[[#This Row],[Preço ajustado salario]]*Tabela4[[#This Row],[litros]]</f>
        <v>37026</v>
      </c>
    </row>
    <row r="138" spans="1:20" x14ac:dyDescent="0.25">
      <c r="A138" t="s">
        <v>14</v>
      </c>
      <c r="B138" t="s">
        <v>61</v>
      </c>
      <c r="C138">
        <v>2009</v>
      </c>
      <c r="D138">
        <v>5438</v>
      </c>
      <c r="E138">
        <v>10802</v>
      </c>
      <c r="F138">
        <v>1334552</v>
      </c>
      <c r="G138">
        <v>313869499810</v>
      </c>
      <c r="H138">
        <v>3.14</v>
      </c>
      <c r="I138">
        <v>42</v>
      </c>
      <c r="J138">
        <v>6.8</v>
      </c>
      <c r="K138">
        <v>690800000000000.13</v>
      </c>
      <c r="L138">
        <v>3.14</v>
      </c>
      <c r="M138">
        <v>42</v>
      </c>
      <c r="N138">
        <v>0.68</v>
      </c>
      <c r="O138">
        <v>1.9863920559029056</v>
      </c>
      <c r="P138">
        <v>235187.16378979612</v>
      </c>
      <c r="Q138">
        <v>4.0747756550512833E-3</v>
      </c>
      <c r="R13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38">
        <f>IF(Tabela4[[#This Row],[Quartil salario_mes]]=4,9,IF(Tabela4[[#This Row],[Quartil salario_mes]]=3,7.5,IF(Tabela4[[#This Row],[Quartil salario_mes]]=2,6,IF(Tabela4[[#This Row],[Quartil salario_mes]]=1,4.5,0))))</f>
        <v>9</v>
      </c>
      <c r="T138">
        <f>Tabela4[[#This Row],[Preço ajustado salario]]*Tabela4[[#This Row],[litros]]</f>
        <v>48942</v>
      </c>
    </row>
    <row r="139" spans="1:20" x14ac:dyDescent="0.25">
      <c r="A139" t="s">
        <v>14</v>
      </c>
      <c r="B139" t="s">
        <v>61</v>
      </c>
      <c r="C139">
        <v>2010</v>
      </c>
      <c r="D139">
        <v>15848</v>
      </c>
      <c r="E139">
        <v>40778</v>
      </c>
      <c r="F139">
        <v>1331535</v>
      </c>
      <c r="G139">
        <v>313869499810</v>
      </c>
      <c r="H139">
        <v>3.14</v>
      </c>
      <c r="I139">
        <v>42</v>
      </c>
      <c r="J139">
        <v>6.8</v>
      </c>
      <c r="K139">
        <v>690800000000000.13</v>
      </c>
      <c r="L139">
        <v>3.14</v>
      </c>
      <c r="M139">
        <v>42</v>
      </c>
      <c r="N139">
        <v>0.68</v>
      </c>
      <c r="O139">
        <v>2.5730691569914184</v>
      </c>
      <c r="P139">
        <v>235720.05227800997</v>
      </c>
      <c r="Q139">
        <v>1.1902052893840567E-2</v>
      </c>
      <c r="R13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39">
        <f>IF(Tabela4[[#This Row],[Quartil salario_mes]]=4,9,IF(Tabela4[[#This Row],[Quartil salario_mes]]=3,7.5,IF(Tabela4[[#This Row],[Quartil salario_mes]]=2,6,IF(Tabela4[[#This Row],[Quartil salario_mes]]=1,4.5,0))))</f>
        <v>9</v>
      </c>
      <c r="T139">
        <f>Tabela4[[#This Row],[Preço ajustado salario]]*Tabela4[[#This Row],[litros]]</f>
        <v>142632</v>
      </c>
    </row>
    <row r="140" spans="1:20" x14ac:dyDescent="0.25">
      <c r="A140" t="s">
        <v>14</v>
      </c>
      <c r="B140" t="s">
        <v>61</v>
      </c>
      <c r="C140">
        <v>2011</v>
      </c>
      <c r="D140">
        <v>450</v>
      </c>
      <c r="E140">
        <v>5336</v>
      </c>
      <c r="F140">
        <v>1327429</v>
      </c>
      <c r="G140">
        <v>313869499810</v>
      </c>
      <c r="H140">
        <v>3.14</v>
      </c>
      <c r="I140">
        <v>42</v>
      </c>
      <c r="J140">
        <v>6.8</v>
      </c>
      <c r="K140">
        <v>690800000000000.13</v>
      </c>
      <c r="L140">
        <v>3.14</v>
      </c>
      <c r="M140">
        <v>42</v>
      </c>
      <c r="N140">
        <v>0.68</v>
      </c>
      <c r="O140">
        <v>11.857777777777779</v>
      </c>
      <c r="P140">
        <v>236449.1809430109</v>
      </c>
      <c r="Q140">
        <v>3.390011819841212E-4</v>
      </c>
      <c r="R14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40">
        <f>IF(Tabela4[[#This Row],[Quartil salario_mes]]=4,9,IF(Tabela4[[#This Row],[Quartil salario_mes]]=3,7.5,IF(Tabela4[[#This Row],[Quartil salario_mes]]=2,6,IF(Tabela4[[#This Row],[Quartil salario_mes]]=1,4.5,0))))</f>
        <v>9</v>
      </c>
      <c r="T140">
        <f>Tabela4[[#This Row],[Preço ajustado salario]]*Tabela4[[#This Row],[litros]]</f>
        <v>4050</v>
      </c>
    </row>
    <row r="141" spans="1:20" x14ac:dyDescent="0.25">
      <c r="A141" t="s">
        <v>14</v>
      </c>
      <c r="B141" t="s">
        <v>61</v>
      </c>
      <c r="C141">
        <v>2012</v>
      </c>
      <c r="D141">
        <v>3321</v>
      </c>
      <c r="E141">
        <v>19384</v>
      </c>
      <c r="F141">
        <v>1322682</v>
      </c>
      <c r="G141">
        <v>313869499810</v>
      </c>
      <c r="H141">
        <v>3.14</v>
      </c>
      <c r="I141">
        <v>42</v>
      </c>
      <c r="J141">
        <v>6.8</v>
      </c>
      <c r="K141">
        <v>690800000000000.13</v>
      </c>
      <c r="L141">
        <v>3.14</v>
      </c>
      <c r="M141">
        <v>42</v>
      </c>
      <c r="N141">
        <v>0.68</v>
      </c>
      <c r="O141">
        <v>5.8367961457392354</v>
      </c>
      <c r="P141">
        <v>237297.77815831773</v>
      </c>
      <c r="Q141">
        <v>2.5108075864039882E-3</v>
      </c>
      <c r="R14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41">
        <f>IF(Tabela4[[#This Row],[Quartil salario_mes]]=4,9,IF(Tabela4[[#This Row],[Quartil salario_mes]]=3,7.5,IF(Tabela4[[#This Row],[Quartil salario_mes]]=2,6,IF(Tabela4[[#This Row],[Quartil salario_mes]]=1,4.5,0))))</f>
        <v>9</v>
      </c>
      <c r="T141">
        <f>Tabela4[[#This Row],[Preço ajustado salario]]*Tabela4[[#This Row],[litros]]</f>
        <v>29889</v>
      </c>
    </row>
    <row r="142" spans="1:20" x14ac:dyDescent="0.25">
      <c r="A142" t="s">
        <v>14</v>
      </c>
      <c r="B142" t="s">
        <v>61</v>
      </c>
      <c r="C142">
        <v>2016</v>
      </c>
      <c r="D142">
        <v>900</v>
      </c>
      <c r="E142">
        <v>4800</v>
      </c>
      <c r="F142">
        <v>1315926</v>
      </c>
      <c r="G142">
        <v>313869499810</v>
      </c>
      <c r="H142">
        <v>3.14</v>
      </c>
      <c r="I142">
        <v>42</v>
      </c>
      <c r="J142">
        <v>6.8</v>
      </c>
      <c r="K142">
        <v>690800000000000.13</v>
      </c>
      <c r="L142">
        <v>3.14</v>
      </c>
      <c r="M142">
        <v>42</v>
      </c>
      <c r="N142">
        <v>0.68</v>
      </c>
      <c r="O142">
        <v>5.333333333333333</v>
      </c>
      <c r="P142">
        <v>238516.07142802863</v>
      </c>
      <c r="Q142">
        <v>6.839290355232741E-4</v>
      </c>
      <c r="R14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42">
        <f>IF(Tabela4[[#This Row],[Quartil salario_mes]]=4,9,IF(Tabela4[[#This Row],[Quartil salario_mes]]=3,7.5,IF(Tabela4[[#This Row],[Quartil salario_mes]]=2,6,IF(Tabela4[[#This Row],[Quartil salario_mes]]=1,4.5,0))))</f>
        <v>9</v>
      </c>
      <c r="T142">
        <f>Tabela4[[#This Row],[Preço ajustado salario]]*Tabela4[[#This Row],[litros]]</f>
        <v>8100</v>
      </c>
    </row>
    <row r="143" spans="1:20" x14ac:dyDescent="0.25">
      <c r="A143" t="s">
        <v>14</v>
      </c>
      <c r="B143" t="s">
        <v>62</v>
      </c>
      <c r="C143">
        <v>2008</v>
      </c>
      <c r="D143">
        <v>11078</v>
      </c>
      <c r="E143">
        <v>27500</v>
      </c>
      <c r="F143">
        <v>61721009</v>
      </c>
      <c r="G143">
        <v>27155182742270</v>
      </c>
      <c r="H143">
        <v>11.16</v>
      </c>
      <c r="I143">
        <v>42</v>
      </c>
      <c r="J143">
        <v>8.1999999999999993</v>
      </c>
      <c r="K143">
        <v>2455.1999999999998</v>
      </c>
      <c r="L143">
        <v>11.16</v>
      </c>
      <c r="M143">
        <v>42</v>
      </c>
      <c r="N143">
        <v>0.82</v>
      </c>
      <c r="O143">
        <v>2.4823975446831557</v>
      </c>
      <c r="P143">
        <v>439966.60427683545</v>
      </c>
      <c r="Q143">
        <v>1.7948507614319785E-4</v>
      </c>
      <c r="R14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43">
        <f>IF(Tabela4[[#This Row],[Quartil salario_mes]]=4,9,IF(Tabela4[[#This Row],[Quartil salario_mes]]=3,7.5,IF(Tabela4[[#This Row],[Quartil salario_mes]]=2,6,IF(Tabela4[[#This Row],[Quartil salario_mes]]=1,4.5,0))))</f>
        <v>9</v>
      </c>
      <c r="T143">
        <f>Tabela4[[#This Row],[Preço ajustado salario]]*Tabela4[[#This Row],[litros]]</f>
        <v>99702</v>
      </c>
    </row>
    <row r="144" spans="1:20" x14ac:dyDescent="0.25">
      <c r="A144" t="s">
        <v>14</v>
      </c>
      <c r="B144" t="s">
        <v>62</v>
      </c>
      <c r="C144">
        <v>2010</v>
      </c>
      <c r="D144">
        <v>3614</v>
      </c>
      <c r="E144">
        <v>18904</v>
      </c>
      <c r="F144">
        <v>62444567</v>
      </c>
      <c r="G144">
        <v>27155182742270</v>
      </c>
      <c r="H144">
        <v>11.16</v>
      </c>
      <c r="I144">
        <v>42</v>
      </c>
      <c r="J144">
        <v>8.1999999999999993</v>
      </c>
      <c r="K144">
        <v>2455.1999999999998</v>
      </c>
      <c r="L144">
        <v>11.16</v>
      </c>
      <c r="M144">
        <v>42</v>
      </c>
      <c r="N144">
        <v>0.82</v>
      </c>
      <c r="O144">
        <v>5.2307692307692308</v>
      </c>
      <c r="P144">
        <v>434868.62103263522</v>
      </c>
      <c r="Q144">
        <v>5.7875331251796491E-5</v>
      </c>
      <c r="R14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44">
        <f>IF(Tabela4[[#This Row],[Quartil salario_mes]]=4,9,IF(Tabela4[[#This Row],[Quartil salario_mes]]=3,7.5,IF(Tabela4[[#This Row],[Quartil salario_mes]]=2,6,IF(Tabela4[[#This Row],[Quartil salario_mes]]=1,4.5,0))))</f>
        <v>9</v>
      </c>
      <c r="T144">
        <f>Tabela4[[#This Row],[Preço ajustado salario]]*Tabela4[[#This Row],[litros]]</f>
        <v>32526</v>
      </c>
    </row>
    <row r="145" spans="1:20" x14ac:dyDescent="0.25">
      <c r="A145" t="s">
        <v>14</v>
      </c>
      <c r="B145" t="s">
        <v>62</v>
      </c>
      <c r="C145">
        <v>2012</v>
      </c>
      <c r="D145">
        <v>195604</v>
      </c>
      <c r="E145">
        <v>185791</v>
      </c>
      <c r="F145">
        <v>63071416</v>
      </c>
      <c r="G145">
        <v>27155182742270</v>
      </c>
      <c r="H145">
        <v>11.16</v>
      </c>
      <c r="I145">
        <v>42</v>
      </c>
      <c r="J145">
        <v>8.1999999999999993</v>
      </c>
      <c r="K145">
        <v>2455.1999999999998</v>
      </c>
      <c r="L145">
        <v>11.16</v>
      </c>
      <c r="M145">
        <v>42</v>
      </c>
      <c r="N145">
        <v>0.82</v>
      </c>
      <c r="O145">
        <v>0.94983231426760184</v>
      </c>
      <c r="P145">
        <v>430546.5845616975</v>
      </c>
      <c r="Q145">
        <v>3.1013097914275463E-3</v>
      </c>
      <c r="R14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45">
        <f>IF(Tabela4[[#This Row],[Quartil salario_mes]]=4,9,IF(Tabela4[[#This Row],[Quartil salario_mes]]=3,7.5,IF(Tabela4[[#This Row],[Quartil salario_mes]]=2,6,IF(Tabela4[[#This Row],[Quartil salario_mes]]=1,4.5,0))))</f>
        <v>9</v>
      </c>
      <c r="T145">
        <f>Tabela4[[#This Row],[Preço ajustado salario]]*Tabela4[[#This Row],[litros]]</f>
        <v>1760436</v>
      </c>
    </row>
    <row r="146" spans="1:20" x14ac:dyDescent="0.25">
      <c r="A146" t="s">
        <v>14</v>
      </c>
      <c r="B146" t="s">
        <v>62</v>
      </c>
      <c r="C146">
        <v>2013</v>
      </c>
      <c r="D146">
        <v>6885</v>
      </c>
      <c r="E146">
        <v>42256</v>
      </c>
      <c r="F146">
        <v>63335180</v>
      </c>
      <c r="G146">
        <v>27155182742270</v>
      </c>
      <c r="H146">
        <v>11.16</v>
      </c>
      <c r="I146">
        <v>42</v>
      </c>
      <c r="J146">
        <v>8.1999999999999993</v>
      </c>
      <c r="K146">
        <v>2455.1999999999998</v>
      </c>
      <c r="L146">
        <v>11.16</v>
      </c>
      <c r="M146">
        <v>42</v>
      </c>
      <c r="N146">
        <v>0.82</v>
      </c>
      <c r="O146">
        <v>6.1374001452432827</v>
      </c>
      <c r="P146">
        <v>428753.54174836166</v>
      </c>
      <c r="Q146">
        <v>1.0870735663812749E-4</v>
      </c>
      <c r="R14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46">
        <f>IF(Tabela4[[#This Row],[Quartil salario_mes]]=4,9,IF(Tabela4[[#This Row],[Quartil salario_mes]]=3,7.5,IF(Tabela4[[#This Row],[Quartil salario_mes]]=2,6,IF(Tabela4[[#This Row],[Quartil salario_mes]]=1,4.5,0))))</f>
        <v>9</v>
      </c>
      <c r="T146">
        <f>Tabela4[[#This Row],[Preço ajustado salario]]*Tabela4[[#This Row],[litros]]</f>
        <v>61965</v>
      </c>
    </row>
    <row r="147" spans="1:20" x14ac:dyDescent="0.25">
      <c r="A147" t="s">
        <v>14</v>
      </c>
      <c r="B147" t="s">
        <v>62</v>
      </c>
      <c r="C147">
        <v>2014</v>
      </c>
      <c r="D147">
        <v>33755</v>
      </c>
      <c r="E147">
        <v>167807</v>
      </c>
      <c r="F147">
        <v>63588491</v>
      </c>
      <c r="G147">
        <v>27155182742270</v>
      </c>
      <c r="H147">
        <v>11.16</v>
      </c>
      <c r="I147">
        <v>42</v>
      </c>
      <c r="J147">
        <v>8.1999999999999993</v>
      </c>
      <c r="K147">
        <v>2455.1999999999998</v>
      </c>
      <c r="L147">
        <v>11.16</v>
      </c>
      <c r="M147">
        <v>42</v>
      </c>
      <c r="N147">
        <v>0.82</v>
      </c>
      <c r="O147">
        <v>4.9713227669974822</v>
      </c>
      <c r="P147">
        <v>427045.55989966803</v>
      </c>
      <c r="Q147">
        <v>5.3083505315450869E-4</v>
      </c>
      <c r="R14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47">
        <f>IF(Tabela4[[#This Row],[Quartil salario_mes]]=4,9,IF(Tabela4[[#This Row],[Quartil salario_mes]]=3,7.5,IF(Tabela4[[#This Row],[Quartil salario_mes]]=2,6,IF(Tabela4[[#This Row],[Quartil salario_mes]]=1,4.5,0))))</f>
        <v>9</v>
      </c>
      <c r="T147">
        <f>Tabela4[[#This Row],[Preço ajustado salario]]*Tabela4[[#This Row],[litros]]</f>
        <v>303795</v>
      </c>
    </row>
    <row r="148" spans="1:20" x14ac:dyDescent="0.25">
      <c r="A148" t="s">
        <v>14</v>
      </c>
      <c r="B148" t="s">
        <v>62</v>
      </c>
      <c r="C148">
        <v>2015</v>
      </c>
      <c r="D148">
        <v>1596</v>
      </c>
      <c r="E148">
        <v>4749</v>
      </c>
      <c r="F148">
        <v>63809769</v>
      </c>
      <c r="G148">
        <v>27155182742270</v>
      </c>
      <c r="H148">
        <v>11.16</v>
      </c>
      <c r="I148">
        <v>42</v>
      </c>
      <c r="J148">
        <v>8.1999999999999993</v>
      </c>
      <c r="K148">
        <v>2455.1999999999998</v>
      </c>
      <c r="L148">
        <v>11.16</v>
      </c>
      <c r="M148">
        <v>42</v>
      </c>
      <c r="N148">
        <v>0.82</v>
      </c>
      <c r="O148">
        <v>2.975563909774436</v>
      </c>
      <c r="P148">
        <v>425564.66145912546</v>
      </c>
      <c r="Q148">
        <v>2.5011844189562887E-5</v>
      </c>
      <c r="R14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48">
        <f>IF(Tabela4[[#This Row],[Quartil salario_mes]]=4,9,IF(Tabela4[[#This Row],[Quartil salario_mes]]=3,7.5,IF(Tabela4[[#This Row],[Quartil salario_mes]]=2,6,IF(Tabela4[[#This Row],[Quartil salario_mes]]=1,4.5,0))))</f>
        <v>9</v>
      </c>
      <c r="T148">
        <f>Tabela4[[#This Row],[Preço ajustado salario]]*Tabela4[[#This Row],[litros]]</f>
        <v>14364</v>
      </c>
    </row>
    <row r="149" spans="1:20" x14ac:dyDescent="0.25">
      <c r="A149" t="s">
        <v>14</v>
      </c>
      <c r="B149" t="s">
        <v>62</v>
      </c>
      <c r="C149">
        <v>2016</v>
      </c>
      <c r="D149">
        <v>6037</v>
      </c>
      <c r="E149">
        <v>30055</v>
      </c>
      <c r="F149">
        <v>63989319</v>
      </c>
      <c r="G149">
        <v>27155182742270</v>
      </c>
      <c r="H149">
        <v>11.16</v>
      </c>
      <c r="I149">
        <v>42</v>
      </c>
      <c r="J149">
        <v>8.1999999999999993</v>
      </c>
      <c r="K149">
        <v>2455.1999999999998</v>
      </c>
      <c r="L149">
        <v>11.16</v>
      </c>
      <c r="M149">
        <v>42</v>
      </c>
      <c r="N149">
        <v>0.82</v>
      </c>
      <c r="O149">
        <v>4.9784661255590521</v>
      </c>
      <c r="P149">
        <v>424370.55381492653</v>
      </c>
      <c r="Q149">
        <v>9.4343870107447154E-5</v>
      </c>
      <c r="R14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49">
        <f>IF(Tabela4[[#This Row],[Quartil salario_mes]]=4,9,IF(Tabela4[[#This Row],[Quartil salario_mes]]=3,7.5,IF(Tabela4[[#This Row],[Quartil salario_mes]]=2,6,IF(Tabela4[[#This Row],[Quartil salario_mes]]=1,4.5,0))))</f>
        <v>9</v>
      </c>
      <c r="T149">
        <f>Tabela4[[#This Row],[Preço ajustado salario]]*Tabela4[[#This Row],[litros]]</f>
        <v>54333</v>
      </c>
    </row>
    <row r="150" spans="1:20" x14ac:dyDescent="0.25">
      <c r="A150" t="s">
        <v>14</v>
      </c>
      <c r="B150" t="s">
        <v>62</v>
      </c>
      <c r="C150">
        <v>2017</v>
      </c>
      <c r="D150">
        <v>4253</v>
      </c>
      <c r="E150">
        <v>21654</v>
      </c>
      <c r="F150">
        <v>64144086</v>
      </c>
      <c r="G150">
        <v>27155182742270</v>
      </c>
      <c r="H150">
        <v>11.16</v>
      </c>
      <c r="I150">
        <v>42</v>
      </c>
      <c r="J150">
        <v>8.1999999999999993</v>
      </c>
      <c r="K150">
        <v>2455.1999999999998</v>
      </c>
      <c r="L150">
        <v>11.16</v>
      </c>
      <c r="M150">
        <v>42</v>
      </c>
      <c r="N150">
        <v>0.82</v>
      </c>
      <c r="O150">
        <v>5.0914648483423468</v>
      </c>
      <c r="P150">
        <v>423346.63155493402</v>
      </c>
      <c r="Q150">
        <v>6.6303852236666063E-5</v>
      </c>
      <c r="R15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50">
        <f>IF(Tabela4[[#This Row],[Quartil salario_mes]]=4,9,IF(Tabela4[[#This Row],[Quartil salario_mes]]=3,7.5,IF(Tabela4[[#This Row],[Quartil salario_mes]]=2,6,IF(Tabela4[[#This Row],[Quartil salario_mes]]=1,4.5,0))))</f>
        <v>9</v>
      </c>
      <c r="T150">
        <f>Tabela4[[#This Row],[Preço ajustado salario]]*Tabela4[[#This Row],[litros]]</f>
        <v>38277</v>
      </c>
    </row>
    <row r="151" spans="1:20" x14ac:dyDescent="0.25">
      <c r="A151" t="s">
        <v>14</v>
      </c>
      <c r="B151" t="s">
        <v>62</v>
      </c>
      <c r="C151">
        <v>2018</v>
      </c>
      <c r="D151">
        <v>11077</v>
      </c>
      <c r="E151">
        <v>48677</v>
      </c>
      <c r="F151">
        <v>64277808</v>
      </c>
      <c r="G151">
        <v>27155182742270</v>
      </c>
      <c r="H151">
        <v>11.16</v>
      </c>
      <c r="I151">
        <v>42</v>
      </c>
      <c r="J151">
        <v>8.1999999999999993</v>
      </c>
      <c r="K151">
        <v>2455.1999999999998</v>
      </c>
      <c r="L151">
        <v>11.16</v>
      </c>
      <c r="M151">
        <v>42</v>
      </c>
      <c r="N151">
        <v>0.82</v>
      </c>
      <c r="O151">
        <v>4.3944208720772773</v>
      </c>
      <c r="P151">
        <v>422465.91144287313</v>
      </c>
      <c r="Q151">
        <v>1.7233008319138699E-4</v>
      </c>
      <c r="R15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51">
        <f>IF(Tabela4[[#This Row],[Quartil salario_mes]]=4,9,IF(Tabela4[[#This Row],[Quartil salario_mes]]=3,7.5,IF(Tabela4[[#This Row],[Quartil salario_mes]]=2,6,IF(Tabela4[[#This Row],[Quartil salario_mes]]=1,4.5,0))))</f>
        <v>9</v>
      </c>
      <c r="T151">
        <f>Tabela4[[#This Row],[Preço ajustado salario]]*Tabela4[[#This Row],[litros]]</f>
        <v>99693</v>
      </c>
    </row>
    <row r="152" spans="1:20" x14ac:dyDescent="0.25">
      <c r="A152" t="s">
        <v>14</v>
      </c>
      <c r="B152" t="s">
        <v>62</v>
      </c>
      <c r="C152">
        <v>2019</v>
      </c>
      <c r="D152">
        <v>18286</v>
      </c>
      <c r="E152">
        <v>67072</v>
      </c>
      <c r="F152">
        <v>64399759</v>
      </c>
      <c r="G152">
        <v>27155182742270</v>
      </c>
      <c r="H152">
        <v>11.16</v>
      </c>
      <c r="I152">
        <v>42</v>
      </c>
      <c r="J152">
        <v>8.1999999999999993</v>
      </c>
      <c r="K152">
        <v>2455.1999999999998</v>
      </c>
      <c r="L152">
        <v>11.16</v>
      </c>
      <c r="M152">
        <v>42</v>
      </c>
      <c r="N152">
        <v>0.82</v>
      </c>
      <c r="O152">
        <v>3.667942688395494</v>
      </c>
      <c r="P152">
        <v>421665.9062694629</v>
      </c>
      <c r="Q152">
        <v>2.8394516196869618E-4</v>
      </c>
      <c r="R15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52">
        <f>IF(Tabela4[[#This Row],[Quartil salario_mes]]=4,9,IF(Tabela4[[#This Row],[Quartil salario_mes]]=3,7.5,IF(Tabela4[[#This Row],[Quartil salario_mes]]=2,6,IF(Tabela4[[#This Row],[Quartil salario_mes]]=1,4.5,0))))</f>
        <v>9</v>
      </c>
      <c r="T152">
        <f>Tabela4[[#This Row],[Preço ajustado salario]]*Tabela4[[#This Row],[litros]]</f>
        <v>164574</v>
      </c>
    </row>
    <row r="153" spans="1:20" x14ac:dyDescent="0.25">
      <c r="A153" t="s">
        <v>14</v>
      </c>
      <c r="B153" t="s">
        <v>62</v>
      </c>
      <c r="C153">
        <v>2020</v>
      </c>
      <c r="D153">
        <v>12622</v>
      </c>
      <c r="E153">
        <v>57144</v>
      </c>
      <c r="F153">
        <v>64480053</v>
      </c>
      <c r="G153">
        <v>27155182742270</v>
      </c>
      <c r="H153">
        <v>11.16</v>
      </c>
      <c r="I153">
        <v>42</v>
      </c>
      <c r="J153">
        <v>8.1999999999999993</v>
      </c>
      <c r="K153">
        <v>2455.1999999999998</v>
      </c>
      <c r="L153">
        <v>11.16</v>
      </c>
      <c r="M153">
        <v>42</v>
      </c>
      <c r="N153">
        <v>0.82</v>
      </c>
      <c r="O153">
        <v>4.527333227697671</v>
      </c>
      <c r="P153">
        <v>421140.82540022105</v>
      </c>
      <c r="Q153">
        <v>1.9575045944828859E-4</v>
      </c>
      <c r="R15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53">
        <f>IF(Tabela4[[#This Row],[Quartil salario_mes]]=4,9,IF(Tabela4[[#This Row],[Quartil salario_mes]]=3,7.5,IF(Tabela4[[#This Row],[Quartil salario_mes]]=2,6,IF(Tabela4[[#This Row],[Quartil salario_mes]]=1,4.5,0))))</f>
        <v>9</v>
      </c>
      <c r="T153">
        <f>Tabela4[[#This Row],[Preço ajustado salario]]*Tabela4[[#This Row],[litros]]</f>
        <v>113598</v>
      </c>
    </row>
    <row r="154" spans="1:20" x14ac:dyDescent="0.25">
      <c r="A154" t="s">
        <v>14</v>
      </c>
      <c r="B154" t="s">
        <v>62</v>
      </c>
      <c r="C154">
        <v>2021</v>
      </c>
      <c r="D154">
        <v>7052</v>
      </c>
      <c r="E154">
        <v>23742</v>
      </c>
      <c r="F154">
        <v>64531444</v>
      </c>
      <c r="G154">
        <v>27155182742270</v>
      </c>
      <c r="H154">
        <v>11.16</v>
      </c>
      <c r="I154">
        <v>42</v>
      </c>
      <c r="J154">
        <v>8.1999999999999993</v>
      </c>
      <c r="K154">
        <v>2455.1999999999998</v>
      </c>
      <c r="L154">
        <v>11.16</v>
      </c>
      <c r="M154">
        <v>42</v>
      </c>
      <c r="N154">
        <v>0.82</v>
      </c>
      <c r="O154">
        <v>3.3667044809982984</v>
      </c>
      <c r="P154">
        <v>420805.44086802087</v>
      </c>
      <c r="Q154">
        <v>1.092800588810627E-4</v>
      </c>
      <c r="R15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54">
        <f>IF(Tabela4[[#This Row],[Quartil salario_mes]]=4,9,IF(Tabela4[[#This Row],[Quartil salario_mes]]=3,7.5,IF(Tabela4[[#This Row],[Quartil salario_mes]]=2,6,IF(Tabela4[[#This Row],[Quartil salario_mes]]=1,4.5,0))))</f>
        <v>9</v>
      </c>
      <c r="T154">
        <f>Tabela4[[#This Row],[Preço ajustado salario]]*Tabela4[[#This Row],[litros]]</f>
        <v>63468</v>
      </c>
    </row>
    <row r="155" spans="1:20" x14ac:dyDescent="0.25">
      <c r="A155" t="s">
        <v>14</v>
      </c>
      <c r="B155" t="s">
        <v>62</v>
      </c>
      <c r="C155">
        <v>2022</v>
      </c>
      <c r="D155">
        <v>5694</v>
      </c>
      <c r="E155">
        <v>25008</v>
      </c>
      <c r="F155">
        <v>64626628</v>
      </c>
      <c r="G155">
        <v>27155182742270</v>
      </c>
      <c r="H155">
        <v>11.16</v>
      </c>
      <c r="I155">
        <v>42</v>
      </c>
      <c r="J155">
        <v>8.1999999999999993</v>
      </c>
      <c r="K155">
        <v>2455.1999999999998</v>
      </c>
      <c r="L155">
        <v>11.16</v>
      </c>
      <c r="M155">
        <v>42</v>
      </c>
      <c r="N155">
        <v>0.82</v>
      </c>
      <c r="O155">
        <v>4.3919915700737615</v>
      </c>
      <c r="P155">
        <v>420185.66622832313</v>
      </c>
      <c r="Q155">
        <v>8.8106097690877509E-5</v>
      </c>
      <c r="R15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55">
        <f>IF(Tabela4[[#This Row],[Quartil salario_mes]]=4,9,IF(Tabela4[[#This Row],[Quartil salario_mes]]=3,7.5,IF(Tabela4[[#This Row],[Quartil salario_mes]]=2,6,IF(Tabela4[[#This Row],[Quartil salario_mes]]=1,4.5,0))))</f>
        <v>9</v>
      </c>
      <c r="T155">
        <f>Tabela4[[#This Row],[Preço ajustado salario]]*Tabela4[[#This Row],[litros]]</f>
        <v>51246</v>
      </c>
    </row>
    <row r="156" spans="1:20" x14ac:dyDescent="0.25">
      <c r="A156" t="s">
        <v>14</v>
      </c>
      <c r="B156" t="s">
        <v>22</v>
      </c>
      <c r="C156">
        <v>2008</v>
      </c>
      <c r="D156">
        <v>18168</v>
      </c>
      <c r="E156">
        <v>25642</v>
      </c>
      <c r="F156">
        <v>24326087</v>
      </c>
      <c r="G156">
        <v>669836342240</v>
      </c>
      <c r="H156">
        <v>0.27</v>
      </c>
      <c r="I156">
        <v>22</v>
      </c>
      <c r="J156">
        <v>5.7</v>
      </c>
      <c r="K156">
        <v>5940000000000001</v>
      </c>
      <c r="L156">
        <v>0.27</v>
      </c>
      <c r="M156">
        <v>22</v>
      </c>
      <c r="N156">
        <v>0.56999999999999995</v>
      </c>
      <c r="O156">
        <v>1.411382650814619</v>
      </c>
      <c r="P156">
        <v>27535.720900776192</v>
      </c>
      <c r="Q156">
        <v>7.46852545582033E-4</v>
      </c>
      <c r="R15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56">
        <f>IF(Tabela4[[#This Row],[Quartil salario_mes]]=4,9,IF(Tabela4[[#This Row],[Quartil salario_mes]]=3,7.5,IF(Tabela4[[#This Row],[Quartil salario_mes]]=2,6,IF(Tabela4[[#This Row],[Quartil salario_mes]]=1,4.5,0))))</f>
        <v>9</v>
      </c>
      <c r="T156">
        <f>Tabela4[[#This Row],[Preço ajustado salario]]*Tabela4[[#This Row],[litros]]</f>
        <v>163512</v>
      </c>
    </row>
    <row r="157" spans="1:20" x14ac:dyDescent="0.25">
      <c r="A157" t="s">
        <v>14</v>
      </c>
      <c r="B157" t="s">
        <v>22</v>
      </c>
      <c r="C157">
        <v>2018</v>
      </c>
      <c r="D157">
        <v>9000</v>
      </c>
      <c r="E157">
        <v>13502</v>
      </c>
      <c r="F157">
        <v>30870641</v>
      </c>
      <c r="G157">
        <v>669836342240</v>
      </c>
      <c r="H157">
        <v>0.27</v>
      </c>
      <c r="I157">
        <v>22</v>
      </c>
      <c r="J157">
        <v>5.7</v>
      </c>
      <c r="K157">
        <v>5940000000000001</v>
      </c>
      <c r="L157">
        <v>0.27</v>
      </c>
      <c r="M157">
        <v>22</v>
      </c>
      <c r="N157">
        <v>0.56999999999999995</v>
      </c>
      <c r="O157">
        <v>1.5002222222222221</v>
      </c>
      <c r="P157">
        <v>21698.167596843876</v>
      </c>
      <c r="Q157">
        <v>2.9153913584107309E-4</v>
      </c>
      <c r="R15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57">
        <f>IF(Tabela4[[#This Row],[Quartil salario_mes]]=4,9,IF(Tabela4[[#This Row],[Quartil salario_mes]]=3,7.5,IF(Tabela4[[#This Row],[Quartil salario_mes]]=2,6,IF(Tabela4[[#This Row],[Quartil salario_mes]]=1,4.5,0))))</f>
        <v>9</v>
      </c>
      <c r="T157">
        <f>Tabela4[[#This Row],[Preço ajustado salario]]*Tabela4[[#This Row],[litros]]</f>
        <v>81000</v>
      </c>
    </row>
    <row r="158" spans="1:20" x14ac:dyDescent="0.25">
      <c r="A158" t="s">
        <v>14</v>
      </c>
      <c r="B158" t="s">
        <v>22</v>
      </c>
      <c r="C158">
        <v>2019</v>
      </c>
      <c r="D158">
        <v>7673</v>
      </c>
      <c r="E158">
        <v>10010</v>
      </c>
      <c r="F158">
        <v>31522290</v>
      </c>
      <c r="G158">
        <v>669836342240</v>
      </c>
      <c r="H158">
        <v>0.27</v>
      </c>
      <c r="I158">
        <v>22</v>
      </c>
      <c r="J158">
        <v>5.7</v>
      </c>
      <c r="K158">
        <v>5940000000000001</v>
      </c>
      <c r="L158">
        <v>0.27</v>
      </c>
      <c r="M158">
        <v>22</v>
      </c>
      <c r="N158">
        <v>0.56999999999999995</v>
      </c>
      <c r="O158">
        <v>1.3045744819496938</v>
      </c>
      <c r="P158">
        <v>21249.609157202729</v>
      </c>
      <c r="Q158">
        <v>2.4341505645687544E-4</v>
      </c>
      <c r="R15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58">
        <f>IF(Tabela4[[#This Row],[Quartil salario_mes]]=4,9,IF(Tabela4[[#This Row],[Quartil salario_mes]]=3,7.5,IF(Tabela4[[#This Row],[Quartil salario_mes]]=2,6,IF(Tabela4[[#This Row],[Quartil salario_mes]]=1,4.5,0))))</f>
        <v>9</v>
      </c>
      <c r="T158">
        <f>Tabela4[[#This Row],[Preço ajustado salario]]*Tabela4[[#This Row],[litros]]</f>
        <v>69057</v>
      </c>
    </row>
    <row r="159" spans="1:20" x14ac:dyDescent="0.25">
      <c r="A159" t="s">
        <v>14</v>
      </c>
      <c r="B159" t="s">
        <v>22</v>
      </c>
      <c r="C159">
        <v>2020</v>
      </c>
      <c r="D159">
        <v>18810</v>
      </c>
      <c r="E159">
        <v>22027</v>
      </c>
      <c r="F159">
        <v>32180401</v>
      </c>
      <c r="G159">
        <v>669836342240</v>
      </c>
      <c r="H159">
        <v>0.27</v>
      </c>
      <c r="I159">
        <v>22</v>
      </c>
      <c r="J159">
        <v>5.7</v>
      </c>
      <c r="K159">
        <v>5940000000000001</v>
      </c>
      <c r="L159">
        <v>0.27</v>
      </c>
      <c r="M159">
        <v>22</v>
      </c>
      <c r="N159">
        <v>0.56999999999999995</v>
      </c>
      <c r="O159">
        <v>1.1710260499734184</v>
      </c>
      <c r="P159">
        <v>20815.04025509191</v>
      </c>
      <c r="Q159">
        <v>5.8451726564874064E-4</v>
      </c>
      <c r="R15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59">
        <f>IF(Tabela4[[#This Row],[Quartil salario_mes]]=4,9,IF(Tabela4[[#This Row],[Quartil salario_mes]]=3,7.5,IF(Tabela4[[#This Row],[Quartil salario_mes]]=2,6,IF(Tabela4[[#This Row],[Quartil salario_mes]]=1,4.5,0))))</f>
        <v>9</v>
      </c>
      <c r="T159">
        <f>Tabela4[[#This Row],[Preço ajustado salario]]*Tabela4[[#This Row],[litros]]</f>
        <v>169290</v>
      </c>
    </row>
    <row r="160" spans="1:20" x14ac:dyDescent="0.25">
      <c r="A160" t="s">
        <v>14</v>
      </c>
      <c r="B160" t="s">
        <v>22</v>
      </c>
      <c r="C160">
        <v>2021</v>
      </c>
      <c r="D160">
        <v>12578</v>
      </c>
      <c r="E160">
        <v>19196</v>
      </c>
      <c r="F160">
        <v>32833031</v>
      </c>
      <c r="G160">
        <v>669836342240</v>
      </c>
      <c r="H160">
        <v>0.27</v>
      </c>
      <c r="I160">
        <v>22</v>
      </c>
      <c r="J160">
        <v>5.7</v>
      </c>
      <c r="K160">
        <v>5940000000000001</v>
      </c>
      <c r="L160">
        <v>0.27</v>
      </c>
      <c r="M160">
        <v>22</v>
      </c>
      <c r="N160">
        <v>0.56999999999999995</v>
      </c>
      <c r="O160">
        <v>1.5261567816823025</v>
      </c>
      <c r="P160">
        <v>20401.294727861099</v>
      </c>
      <c r="Q160">
        <v>3.8308982195399502E-4</v>
      </c>
      <c r="R16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60">
        <f>IF(Tabela4[[#This Row],[Quartil salario_mes]]=4,9,IF(Tabela4[[#This Row],[Quartil salario_mes]]=3,7.5,IF(Tabela4[[#This Row],[Quartil salario_mes]]=2,6,IF(Tabela4[[#This Row],[Quartil salario_mes]]=1,4.5,0))))</f>
        <v>9</v>
      </c>
      <c r="T160">
        <f>Tabela4[[#This Row],[Preço ajustado salario]]*Tabela4[[#This Row],[litros]]</f>
        <v>113202</v>
      </c>
    </row>
    <row r="161" spans="1:20" x14ac:dyDescent="0.25">
      <c r="A161" t="s">
        <v>14</v>
      </c>
      <c r="B161" t="s">
        <v>22</v>
      </c>
      <c r="C161">
        <v>2022</v>
      </c>
      <c r="D161">
        <v>35949</v>
      </c>
      <c r="E161">
        <v>49304</v>
      </c>
      <c r="F161">
        <v>33475870</v>
      </c>
      <c r="G161">
        <v>669836342240</v>
      </c>
      <c r="H161">
        <v>0.27</v>
      </c>
      <c r="I161">
        <v>22</v>
      </c>
      <c r="J161">
        <v>5.7</v>
      </c>
      <c r="K161">
        <v>5940000000000001</v>
      </c>
      <c r="L161">
        <v>0.27</v>
      </c>
      <c r="M161">
        <v>22</v>
      </c>
      <c r="N161">
        <v>0.56999999999999995</v>
      </c>
      <c r="O161">
        <v>1.371498511780578</v>
      </c>
      <c r="P161">
        <v>20009.527526543745</v>
      </c>
      <c r="Q161">
        <v>1.0738779903255689E-3</v>
      </c>
      <c r="R16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61">
        <f>IF(Tabela4[[#This Row],[Quartil salario_mes]]=4,9,IF(Tabela4[[#This Row],[Quartil salario_mes]]=3,7.5,IF(Tabela4[[#This Row],[Quartil salario_mes]]=2,6,IF(Tabela4[[#This Row],[Quartil salario_mes]]=1,4.5,0))))</f>
        <v>9</v>
      </c>
      <c r="T161">
        <f>Tabela4[[#This Row],[Preço ajustado salario]]*Tabela4[[#This Row],[litros]]</f>
        <v>323541</v>
      </c>
    </row>
    <row r="162" spans="1:20" x14ac:dyDescent="0.25">
      <c r="A162" t="s">
        <v>14</v>
      </c>
      <c r="B162" t="s">
        <v>23</v>
      </c>
      <c r="C162">
        <v>2008</v>
      </c>
      <c r="D162">
        <v>20</v>
      </c>
      <c r="E162">
        <v>20</v>
      </c>
      <c r="F162">
        <v>9575247</v>
      </c>
      <c r="G162">
        <v>84989818210</v>
      </c>
      <c r="H162">
        <v>0.25</v>
      </c>
      <c r="I162">
        <v>24</v>
      </c>
      <c r="J162">
        <v>5.7</v>
      </c>
      <c r="K162">
        <v>55</v>
      </c>
      <c r="L162">
        <v>0.25</v>
      </c>
      <c r="M162">
        <v>24</v>
      </c>
      <c r="N162">
        <v>0.56999999999999995</v>
      </c>
      <c r="O162">
        <v>1</v>
      </c>
      <c r="P162">
        <v>8875.9922548212071</v>
      </c>
      <c r="Q162">
        <v>2.0887189646387189E-6</v>
      </c>
      <c r="R16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62">
        <f>IF(Tabela4[[#This Row],[Quartil salario_mes]]=4,9,IF(Tabela4[[#This Row],[Quartil salario_mes]]=3,7.5,IF(Tabela4[[#This Row],[Quartil salario_mes]]=2,6,IF(Tabela4[[#This Row],[Quartil salario_mes]]=1,4.5,0))))</f>
        <v>4.5</v>
      </c>
      <c r="T162">
        <f>Tabela4[[#This Row],[Preço ajustado salario]]*Tabela4[[#This Row],[litros]]</f>
        <v>90</v>
      </c>
    </row>
    <row r="163" spans="1:20" x14ac:dyDescent="0.25">
      <c r="A163" t="s">
        <v>14</v>
      </c>
      <c r="B163" t="s">
        <v>23</v>
      </c>
      <c r="C163">
        <v>2009</v>
      </c>
      <c r="D163">
        <v>4500</v>
      </c>
      <c r="E163">
        <v>5863</v>
      </c>
      <c r="F163">
        <v>9730638</v>
      </c>
      <c r="G163">
        <v>84989818210</v>
      </c>
      <c r="H163">
        <v>0.25</v>
      </c>
      <c r="I163">
        <v>24</v>
      </c>
      <c r="J163">
        <v>5.7</v>
      </c>
      <c r="K163">
        <v>55</v>
      </c>
      <c r="L163">
        <v>0.25</v>
      </c>
      <c r="M163">
        <v>24</v>
      </c>
      <c r="N163">
        <v>0.56999999999999995</v>
      </c>
      <c r="O163">
        <v>1.302888888888889</v>
      </c>
      <c r="P163">
        <v>8734.2493071882855</v>
      </c>
      <c r="Q163">
        <v>4.6245682965495171E-4</v>
      </c>
      <c r="R16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63">
        <f>IF(Tabela4[[#This Row],[Quartil salario_mes]]=4,9,IF(Tabela4[[#This Row],[Quartil salario_mes]]=3,7.5,IF(Tabela4[[#This Row],[Quartil salario_mes]]=2,6,IF(Tabela4[[#This Row],[Quartil salario_mes]]=1,4.5,0))))</f>
        <v>4.5</v>
      </c>
      <c r="T163">
        <f>Tabela4[[#This Row],[Preço ajustado salario]]*Tabela4[[#This Row],[litros]]</f>
        <v>20250</v>
      </c>
    </row>
    <row r="164" spans="1:20" x14ac:dyDescent="0.25">
      <c r="A164" t="s">
        <v>14</v>
      </c>
      <c r="B164" t="s">
        <v>23</v>
      </c>
      <c r="C164">
        <v>2010</v>
      </c>
      <c r="D164">
        <v>2700</v>
      </c>
      <c r="E164">
        <v>3750</v>
      </c>
      <c r="F164">
        <v>9842880</v>
      </c>
      <c r="G164">
        <v>84989818210</v>
      </c>
      <c r="H164">
        <v>0.25</v>
      </c>
      <c r="I164">
        <v>24</v>
      </c>
      <c r="J164">
        <v>5.7</v>
      </c>
      <c r="K164">
        <v>55</v>
      </c>
      <c r="L164">
        <v>0.25</v>
      </c>
      <c r="M164">
        <v>24</v>
      </c>
      <c r="N164">
        <v>0.56999999999999995</v>
      </c>
      <c r="O164">
        <v>1.3888888888888888</v>
      </c>
      <c r="P164">
        <v>8634.6494328895606</v>
      </c>
      <c r="Q164">
        <v>2.7430995806105533E-4</v>
      </c>
      <c r="R16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64">
        <f>IF(Tabela4[[#This Row],[Quartil salario_mes]]=4,9,IF(Tabela4[[#This Row],[Quartil salario_mes]]=3,7.5,IF(Tabela4[[#This Row],[Quartil salario_mes]]=2,6,IF(Tabela4[[#This Row],[Quartil salario_mes]]=1,4.5,0))))</f>
        <v>4.5</v>
      </c>
      <c r="T164">
        <f>Tabela4[[#This Row],[Preço ajustado salario]]*Tabela4[[#This Row],[litros]]</f>
        <v>12150</v>
      </c>
    </row>
    <row r="165" spans="1:20" x14ac:dyDescent="0.25">
      <c r="A165" t="s">
        <v>14</v>
      </c>
      <c r="B165" t="s">
        <v>23</v>
      </c>
      <c r="C165">
        <v>2018</v>
      </c>
      <c r="D165">
        <v>79500</v>
      </c>
      <c r="E165">
        <v>144425</v>
      </c>
      <c r="F165">
        <v>11012421</v>
      </c>
      <c r="G165">
        <v>84989818210</v>
      </c>
      <c r="H165">
        <v>0.25</v>
      </c>
      <c r="I165">
        <v>24</v>
      </c>
      <c r="J165">
        <v>5.7</v>
      </c>
      <c r="K165">
        <v>55</v>
      </c>
      <c r="L165">
        <v>0.25</v>
      </c>
      <c r="M165">
        <v>24</v>
      </c>
      <c r="N165">
        <v>0.56999999999999995</v>
      </c>
      <c r="O165">
        <v>1.8166666666666667</v>
      </c>
      <c r="P165">
        <v>7717.6324997019274</v>
      </c>
      <c r="Q165">
        <v>7.219121027065711E-3</v>
      </c>
      <c r="R16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65">
        <f>IF(Tabela4[[#This Row],[Quartil salario_mes]]=4,9,IF(Tabela4[[#This Row],[Quartil salario_mes]]=3,7.5,IF(Tabela4[[#This Row],[Quartil salario_mes]]=2,6,IF(Tabela4[[#This Row],[Quartil salario_mes]]=1,4.5,0))))</f>
        <v>4.5</v>
      </c>
      <c r="T165">
        <f>Tabela4[[#This Row],[Preço ajustado salario]]*Tabela4[[#This Row],[litros]]</f>
        <v>357750</v>
      </c>
    </row>
    <row r="166" spans="1:20" x14ac:dyDescent="0.25">
      <c r="A166" t="s">
        <v>14</v>
      </c>
      <c r="B166" t="s">
        <v>23</v>
      </c>
      <c r="C166">
        <v>2019</v>
      </c>
      <c r="D166">
        <v>81873</v>
      </c>
      <c r="E166">
        <v>129803</v>
      </c>
      <c r="F166">
        <v>11160438</v>
      </c>
      <c r="G166">
        <v>84989818210</v>
      </c>
      <c r="H166">
        <v>0.25</v>
      </c>
      <c r="I166">
        <v>24</v>
      </c>
      <c r="J166">
        <v>5.7</v>
      </c>
      <c r="K166">
        <v>55</v>
      </c>
      <c r="L166">
        <v>0.25</v>
      </c>
      <c r="M166">
        <v>24</v>
      </c>
      <c r="N166">
        <v>0.56999999999999995</v>
      </c>
      <c r="O166">
        <v>1.5854188804612022</v>
      </c>
      <c r="P166">
        <v>7615.2762293021115</v>
      </c>
      <c r="Q166">
        <v>7.336002404206717E-3</v>
      </c>
      <c r="R16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66">
        <f>IF(Tabela4[[#This Row],[Quartil salario_mes]]=4,9,IF(Tabela4[[#This Row],[Quartil salario_mes]]=3,7.5,IF(Tabela4[[#This Row],[Quartil salario_mes]]=2,6,IF(Tabela4[[#This Row],[Quartil salario_mes]]=1,4.5,0))))</f>
        <v>4.5</v>
      </c>
      <c r="T166">
        <f>Tabela4[[#This Row],[Preço ajustado salario]]*Tabela4[[#This Row],[litros]]</f>
        <v>368428.5</v>
      </c>
    </row>
    <row r="167" spans="1:20" x14ac:dyDescent="0.25">
      <c r="A167" t="s">
        <v>14</v>
      </c>
      <c r="B167" t="s">
        <v>23</v>
      </c>
      <c r="C167">
        <v>2020</v>
      </c>
      <c r="D167">
        <v>399128</v>
      </c>
      <c r="E167">
        <v>471152</v>
      </c>
      <c r="F167">
        <v>11306801</v>
      </c>
      <c r="G167">
        <v>84989818210</v>
      </c>
      <c r="H167">
        <v>0.25</v>
      </c>
      <c r="I167">
        <v>24</v>
      </c>
      <c r="J167">
        <v>5.7</v>
      </c>
      <c r="K167">
        <v>55</v>
      </c>
      <c r="L167">
        <v>0.25</v>
      </c>
      <c r="M167">
        <v>24</v>
      </c>
      <c r="N167">
        <v>0.56999999999999995</v>
      </c>
      <c r="O167">
        <v>1.180453388386683</v>
      </c>
      <c r="P167">
        <v>7516.6988620388738</v>
      </c>
      <c r="Q167">
        <v>3.5299816455600486E-2</v>
      </c>
      <c r="R16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67">
        <f>IF(Tabela4[[#This Row],[Quartil salario_mes]]=4,9,IF(Tabela4[[#This Row],[Quartil salario_mes]]=3,7.5,IF(Tabela4[[#This Row],[Quartil salario_mes]]=2,6,IF(Tabela4[[#This Row],[Quartil salario_mes]]=1,4.5,0))))</f>
        <v>4.5</v>
      </c>
      <c r="T167">
        <f>Tabela4[[#This Row],[Preço ajustado salario]]*Tabela4[[#This Row],[litros]]</f>
        <v>1796076</v>
      </c>
    </row>
    <row r="168" spans="1:20" x14ac:dyDescent="0.25">
      <c r="A168" t="s">
        <v>14</v>
      </c>
      <c r="B168" t="s">
        <v>23</v>
      </c>
      <c r="C168">
        <v>2021</v>
      </c>
      <c r="D168">
        <v>670379</v>
      </c>
      <c r="E168">
        <v>831181</v>
      </c>
      <c r="F168">
        <v>11447569</v>
      </c>
      <c r="G168">
        <v>84989818210</v>
      </c>
      <c r="H168">
        <v>0.25</v>
      </c>
      <c r="I168">
        <v>24</v>
      </c>
      <c r="J168">
        <v>5.7</v>
      </c>
      <c r="K168">
        <v>55</v>
      </c>
      <c r="L168">
        <v>0.25</v>
      </c>
      <c r="M168">
        <v>24</v>
      </c>
      <c r="N168">
        <v>0.56999999999999995</v>
      </c>
      <c r="O168">
        <v>1.2398672989458202</v>
      </c>
      <c r="P168">
        <v>7424.2678257715679</v>
      </c>
      <c r="Q168">
        <v>5.8560817584938779E-2</v>
      </c>
      <c r="R16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68">
        <f>IF(Tabela4[[#This Row],[Quartil salario_mes]]=4,9,IF(Tabela4[[#This Row],[Quartil salario_mes]]=3,7.5,IF(Tabela4[[#This Row],[Quartil salario_mes]]=2,6,IF(Tabela4[[#This Row],[Quartil salario_mes]]=1,4.5,0))))</f>
        <v>4.5</v>
      </c>
      <c r="T168">
        <f>Tabela4[[#This Row],[Preço ajustado salario]]*Tabela4[[#This Row],[litros]]</f>
        <v>3016705.5</v>
      </c>
    </row>
    <row r="169" spans="1:20" x14ac:dyDescent="0.25">
      <c r="A169" t="s">
        <v>14</v>
      </c>
      <c r="B169" t="s">
        <v>23</v>
      </c>
      <c r="C169">
        <v>2022</v>
      </c>
      <c r="D169">
        <v>553503</v>
      </c>
      <c r="E169">
        <v>741014</v>
      </c>
      <c r="F169">
        <v>11584996</v>
      </c>
      <c r="G169">
        <v>84989818210</v>
      </c>
      <c r="H169">
        <v>0.25</v>
      </c>
      <c r="I169">
        <v>24</v>
      </c>
      <c r="J169">
        <v>5.7</v>
      </c>
      <c r="K169">
        <v>55</v>
      </c>
      <c r="L169">
        <v>0.25</v>
      </c>
      <c r="M169">
        <v>24</v>
      </c>
      <c r="N169">
        <v>0.56999999999999995</v>
      </c>
      <c r="O169">
        <v>1.3387714249064595</v>
      </c>
      <c r="P169">
        <v>7336.1974583331748</v>
      </c>
      <c r="Q169">
        <v>4.7777573682373307E-2</v>
      </c>
      <c r="R16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169">
        <f>IF(Tabela4[[#This Row],[Quartil salario_mes]]=4,9,IF(Tabela4[[#This Row],[Quartil salario_mes]]=3,7.5,IF(Tabela4[[#This Row],[Quartil salario_mes]]=2,6,IF(Tabela4[[#This Row],[Quartil salario_mes]]=1,4.5,0))))</f>
        <v>4.5</v>
      </c>
      <c r="T169">
        <f>Tabela4[[#This Row],[Preço ajustado salario]]*Tabela4[[#This Row],[litros]]</f>
        <v>2490763.5</v>
      </c>
    </row>
    <row r="170" spans="1:20" x14ac:dyDescent="0.25">
      <c r="A170" t="s">
        <v>14</v>
      </c>
      <c r="B170" t="s">
        <v>24</v>
      </c>
      <c r="C170">
        <v>2008</v>
      </c>
      <c r="D170">
        <v>162</v>
      </c>
      <c r="E170">
        <v>580</v>
      </c>
      <c r="F170">
        <v>8101777</v>
      </c>
      <c r="G170">
        <v>250953954750</v>
      </c>
      <c r="H170">
        <v>1.01</v>
      </c>
      <c r="I170">
        <v>24</v>
      </c>
      <c r="J170">
        <v>5.7</v>
      </c>
      <c r="K170">
        <v>222.2</v>
      </c>
      <c r="L170">
        <v>1.01</v>
      </c>
      <c r="M170">
        <v>24</v>
      </c>
      <c r="N170">
        <v>0.56999999999999995</v>
      </c>
      <c r="O170">
        <v>3.5802469135802468</v>
      </c>
      <c r="P170">
        <v>30975.17430435323</v>
      </c>
      <c r="Q170">
        <v>1.9995613308043407E-5</v>
      </c>
      <c r="R17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170">
        <f>IF(Tabela4[[#This Row],[Quartil salario_mes]]=4,9,IF(Tabela4[[#This Row],[Quartil salario_mes]]=3,7.5,IF(Tabela4[[#This Row],[Quartil salario_mes]]=2,6,IF(Tabela4[[#This Row],[Quartil salario_mes]]=1,4.5,0))))</f>
        <v>6</v>
      </c>
      <c r="T170">
        <f>Tabela4[[#This Row],[Preço ajustado salario]]*Tabela4[[#This Row],[litros]]</f>
        <v>972</v>
      </c>
    </row>
    <row r="171" spans="1:20" x14ac:dyDescent="0.25">
      <c r="A171" t="s">
        <v>14</v>
      </c>
      <c r="B171" t="s">
        <v>24</v>
      </c>
      <c r="C171">
        <v>2009</v>
      </c>
      <c r="D171">
        <v>14</v>
      </c>
      <c r="E171">
        <v>30</v>
      </c>
      <c r="F171">
        <v>8277302</v>
      </c>
      <c r="G171">
        <v>250953954750</v>
      </c>
      <c r="H171">
        <v>1.01</v>
      </c>
      <c r="I171">
        <v>24</v>
      </c>
      <c r="J171">
        <v>5.7</v>
      </c>
      <c r="K171">
        <v>222.2</v>
      </c>
      <c r="L171">
        <v>1.01</v>
      </c>
      <c r="M171">
        <v>24</v>
      </c>
      <c r="N171">
        <v>0.56999999999999995</v>
      </c>
      <c r="O171">
        <v>2.1428571428571428</v>
      </c>
      <c r="P171">
        <v>30318.32772925284</v>
      </c>
      <c r="Q171">
        <v>1.6913723819669742E-6</v>
      </c>
      <c r="R17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171">
        <f>IF(Tabela4[[#This Row],[Quartil salario_mes]]=4,9,IF(Tabela4[[#This Row],[Quartil salario_mes]]=3,7.5,IF(Tabela4[[#This Row],[Quartil salario_mes]]=2,6,IF(Tabela4[[#This Row],[Quartil salario_mes]]=1,4.5,0))))</f>
        <v>6</v>
      </c>
      <c r="T171">
        <f>Tabela4[[#This Row],[Preço ajustado salario]]*Tabela4[[#This Row],[litros]]</f>
        <v>84</v>
      </c>
    </row>
    <row r="172" spans="1:20" x14ac:dyDescent="0.25">
      <c r="A172" t="s">
        <v>14</v>
      </c>
      <c r="B172" t="s">
        <v>63</v>
      </c>
      <c r="C172">
        <v>2008</v>
      </c>
      <c r="D172">
        <v>232293</v>
      </c>
      <c r="E172">
        <v>178333</v>
      </c>
      <c r="F172">
        <v>128077633</v>
      </c>
      <c r="G172">
        <v>50817695423800</v>
      </c>
      <c r="H172">
        <v>6.77</v>
      </c>
      <c r="I172">
        <v>48</v>
      </c>
      <c r="J172">
        <v>9.1999999999999993</v>
      </c>
      <c r="K172">
        <v>1489400000000000</v>
      </c>
      <c r="L172">
        <v>6.77</v>
      </c>
      <c r="M172">
        <v>48</v>
      </c>
      <c r="N172">
        <v>0.92</v>
      </c>
      <c r="O172">
        <v>0.7677071629364639</v>
      </c>
      <c r="P172">
        <v>396772.59981686261</v>
      </c>
      <c r="Q172">
        <v>1.8136890459242013E-3</v>
      </c>
      <c r="R17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72">
        <f>IF(Tabela4[[#This Row],[Quartil salario_mes]]=4,9,IF(Tabela4[[#This Row],[Quartil salario_mes]]=3,7.5,IF(Tabela4[[#This Row],[Quartil salario_mes]]=2,6,IF(Tabela4[[#This Row],[Quartil salario_mes]]=1,4.5,0))))</f>
        <v>9</v>
      </c>
      <c r="T172">
        <f>Tabela4[[#This Row],[Preço ajustado salario]]*Tabela4[[#This Row],[litros]]</f>
        <v>2090637</v>
      </c>
    </row>
    <row r="173" spans="1:20" x14ac:dyDescent="0.25">
      <c r="A173" t="s">
        <v>14</v>
      </c>
      <c r="B173" t="s">
        <v>63</v>
      </c>
      <c r="C173">
        <v>2009</v>
      </c>
      <c r="D173">
        <v>217974</v>
      </c>
      <c r="E173">
        <v>283436</v>
      </c>
      <c r="F173">
        <v>128117042</v>
      </c>
      <c r="G173">
        <v>50817695423800</v>
      </c>
      <c r="H173">
        <v>6.77</v>
      </c>
      <c r="I173">
        <v>48</v>
      </c>
      <c r="J173">
        <v>9.1999999999999993</v>
      </c>
      <c r="K173">
        <v>1489400000000000</v>
      </c>
      <c r="L173">
        <v>6.77</v>
      </c>
      <c r="M173">
        <v>48</v>
      </c>
      <c r="N173">
        <v>0.92</v>
      </c>
      <c r="O173">
        <v>1.3003202216778147</v>
      </c>
      <c r="P173">
        <v>396650.55195233121</v>
      </c>
      <c r="Q173">
        <v>1.7013661617320201E-3</v>
      </c>
      <c r="R17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73">
        <f>IF(Tabela4[[#This Row],[Quartil salario_mes]]=4,9,IF(Tabela4[[#This Row],[Quartil salario_mes]]=3,7.5,IF(Tabela4[[#This Row],[Quartil salario_mes]]=2,6,IF(Tabela4[[#This Row],[Quartil salario_mes]]=1,4.5,0))))</f>
        <v>9</v>
      </c>
      <c r="T173">
        <f>Tabela4[[#This Row],[Preço ajustado salario]]*Tabela4[[#This Row],[litros]]</f>
        <v>1961766</v>
      </c>
    </row>
    <row r="174" spans="1:20" x14ac:dyDescent="0.25">
      <c r="A174" t="s">
        <v>14</v>
      </c>
      <c r="B174" t="s">
        <v>63</v>
      </c>
      <c r="C174">
        <v>2010</v>
      </c>
      <c r="D174">
        <v>112178</v>
      </c>
      <c r="E174">
        <v>74628</v>
      </c>
      <c r="F174">
        <v>128105431</v>
      </c>
      <c r="G174">
        <v>50817695423800</v>
      </c>
      <c r="H174">
        <v>6.77</v>
      </c>
      <c r="I174">
        <v>48</v>
      </c>
      <c r="J174">
        <v>9.1999999999999993</v>
      </c>
      <c r="K174">
        <v>1489400000000000</v>
      </c>
      <c r="L174">
        <v>6.77</v>
      </c>
      <c r="M174">
        <v>48</v>
      </c>
      <c r="N174">
        <v>0.92</v>
      </c>
      <c r="O174">
        <v>0.66526413378737359</v>
      </c>
      <c r="P174">
        <v>396686.50288370677</v>
      </c>
      <c r="Q174">
        <v>8.7566935394019316E-4</v>
      </c>
      <c r="R17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74">
        <f>IF(Tabela4[[#This Row],[Quartil salario_mes]]=4,9,IF(Tabela4[[#This Row],[Quartil salario_mes]]=3,7.5,IF(Tabela4[[#This Row],[Quartil salario_mes]]=2,6,IF(Tabela4[[#This Row],[Quartil salario_mes]]=1,4.5,0))))</f>
        <v>9</v>
      </c>
      <c r="T174">
        <f>Tabela4[[#This Row],[Preço ajustado salario]]*Tabela4[[#This Row],[litros]]</f>
        <v>1009602</v>
      </c>
    </row>
    <row r="175" spans="1:20" x14ac:dyDescent="0.25">
      <c r="A175" t="s">
        <v>14</v>
      </c>
      <c r="B175" t="s">
        <v>63</v>
      </c>
      <c r="C175">
        <v>2011</v>
      </c>
      <c r="D175">
        <v>100835</v>
      </c>
      <c r="E175">
        <v>144662</v>
      </c>
      <c r="F175">
        <v>128007257</v>
      </c>
      <c r="G175">
        <v>50817695423800</v>
      </c>
      <c r="H175">
        <v>6.77</v>
      </c>
      <c r="I175">
        <v>48</v>
      </c>
      <c r="J175">
        <v>9.1999999999999993</v>
      </c>
      <c r="K175">
        <v>1489400000000000</v>
      </c>
      <c r="L175">
        <v>6.77</v>
      </c>
      <c r="M175">
        <v>48</v>
      </c>
      <c r="N175">
        <v>0.92</v>
      </c>
      <c r="O175">
        <v>1.4346407497396738</v>
      </c>
      <c r="P175">
        <v>396990.73798448785</v>
      </c>
      <c r="Q175">
        <v>7.8772877697082439E-4</v>
      </c>
      <c r="R17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75">
        <f>IF(Tabela4[[#This Row],[Quartil salario_mes]]=4,9,IF(Tabela4[[#This Row],[Quartil salario_mes]]=3,7.5,IF(Tabela4[[#This Row],[Quartil salario_mes]]=2,6,IF(Tabela4[[#This Row],[Quartil salario_mes]]=1,4.5,0))))</f>
        <v>9</v>
      </c>
      <c r="T175">
        <f>Tabela4[[#This Row],[Preço ajustado salario]]*Tabela4[[#This Row],[litros]]</f>
        <v>907515</v>
      </c>
    </row>
    <row r="176" spans="1:20" x14ac:dyDescent="0.25">
      <c r="A176" t="s">
        <v>14</v>
      </c>
      <c r="B176" t="s">
        <v>63</v>
      </c>
      <c r="C176">
        <v>2012</v>
      </c>
      <c r="D176">
        <v>29281</v>
      </c>
      <c r="E176">
        <v>116961</v>
      </c>
      <c r="F176">
        <v>127853688</v>
      </c>
      <c r="G176">
        <v>50817695423800</v>
      </c>
      <c r="H176">
        <v>6.77</v>
      </c>
      <c r="I176">
        <v>48</v>
      </c>
      <c r="J176">
        <v>9.1999999999999993</v>
      </c>
      <c r="K176">
        <v>1489400000000000</v>
      </c>
      <c r="L176">
        <v>6.77</v>
      </c>
      <c r="M176">
        <v>48</v>
      </c>
      <c r="N176">
        <v>0.92</v>
      </c>
      <c r="O176">
        <v>3.9944332502305251</v>
      </c>
      <c r="P176">
        <v>397467.57577927673</v>
      </c>
      <c r="Q176">
        <v>2.2901959621219529E-4</v>
      </c>
      <c r="R17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76">
        <f>IF(Tabela4[[#This Row],[Quartil salario_mes]]=4,9,IF(Tabela4[[#This Row],[Quartil salario_mes]]=3,7.5,IF(Tabela4[[#This Row],[Quartil salario_mes]]=2,6,IF(Tabela4[[#This Row],[Quartil salario_mes]]=1,4.5,0))))</f>
        <v>9</v>
      </c>
      <c r="T176">
        <f>Tabela4[[#This Row],[Preço ajustado salario]]*Tabela4[[#This Row],[litros]]</f>
        <v>263529</v>
      </c>
    </row>
    <row r="177" spans="1:20" x14ac:dyDescent="0.25">
      <c r="A177" t="s">
        <v>14</v>
      </c>
      <c r="B177" t="s">
        <v>63</v>
      </c>
      <c r="C177">
        <v>2013</v>
      </c>
      <c r="D177">
        <v>91988</v>
      </c>
      <c r="E177">
        <v>429088</v>
      </c>
      <c r="F177">
        <v>127678924</v>
      </c>
      <c r="G177">
        <v>50817695423800</v>
      </c>
      <c r="H177">
        <v>6.77</v>
      </c>
      <c r="I177">
        <v>48</v>
      </c>
      <c r="J177">
        <v>9.1999999999999993</v>
      </c>
      <c r="K177">
        <v>1489400000000000</v>
      </c>
      <c r="L177">
        <v>6.77</v>
      </c>
      <c r="M177">
        <v>48</v>
      </c>
      <c r="N177">
        <v>0.92</v>
      </c>
      <c r="O177">
        <v>4.6646084271861543</v>
      </c>
      <c r="P177">
        <v>398011.62033445708</v>
      </c>
      <c r="Q177">
        <v>7.2046346505864976E-4</v>
      </c>
      <c r="R17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77">
        <f>IF(Tabela4[[#This Row],[Quartil salario_mes]]=4,9,IF(Tabela4[[#This Row],[Quartil salario_mes]]=3,7.5,IF(Tabela4[[#This Row],[Quartil salario_mes]]=2,6,IF(Tabela4[[#This Row],[Quartil salario_mes]]=1,4.5,0))))</f>
        <v>9</v>
      </c>
      <c r="T177">
        <f>Tabela4[[#This Row],[Preço ajustado salario]]*Tabela4[[#This Row],[litros]]</f>
        <v>827892</v>
      </c>
    </row>
    <row r="178" spans="1:20" x14ac:dyDescent="0.25">
      <c r="A178" t="s">
        <v>14</v>
      </c>
      <c r="B178" t="s">
        <v>63</v>
      </c>
      <c r="C178">
        <v>2014</v>
      </c>
      <c r="D178">
        <v>106426</v>
      </c>
      <c r="E178">
        <v>401774</v>
      </c>
      <c r="F178">
        <v>127476735</v>
      </c>
      <c r="G178">
        <v>50817695423800</v>
      </c>
      <c r="H178">
        <v>6.77</v>
      </c>
      <c r="I178">
        <v>48</v>
      </c>
      <c r="J178">
        <v>9.1999999999999993</v>
      </c>
      <c r="K178">
        <v>1489400000000000</v>
      </c>
      <c r="L178">
        <v>6.77</v>
      </c>
      <c r="M178">
        <v>48</v>
      </c>
      <c r="N178">
        <v>0.92</v>
      </c>
      <c r="O178">
        <v>3.7751489297727998</v>
      </c>
      <c r="P178">
        <v>398642.9007912699</v>
      </c>
      <c r="Q178">
        <v>8.3486606399199039E-4</v>
      </c>
      <c r="R17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78">
        <f>IF(Tabela4[[#This Row],[Quartil salario_mes]]=4,9,IF(Tabela4[[#This Row],[Quartil salario_mes]]=3,7.5,IF(Tabela4[[#This Row],[Quartil salario_mes]]=2,6,IF(Tabela4[[#This Row],[Quartil salario_mes]]=1,4.5,0))))</f>
        <v>9</v>
      </c>
      <c r="T178">
        <f>Tabela4[[#This Row],[Preço ajustado salario]]*Tabela4[[#This Row],[litros]]</f>
        <v>957834</v>
      </c>
    </row>
    <row r="179" spans="1:20" x14ac:dyDescent="0.25">
      <c r="A179" t="s">
        <v>14</v>
      </c>
      <c r="B179" t="s">
        <v>63</v>
      </c>
      <c r="C179">
        <v>2015</v>
      </c>
      <c r="D179">
        <v>31597</v>
      </c>
      <c r="E179">
        <v>87853</v>
      </c>
      <c r="F179">
        <v>127250933</v>
      </c>
      <c r="G179">
        <v>50817695423800</v>
      </c>
      <c r="H179">
        <v>6.77</v>
      </c>
      <c r="I179">
        <v>48</v>
      </c>
      <c r="J179">
        <v>9.1999999999999993</v>
      </c>
      <c r="K179">
        <v>1489400000000000</v>
      </c>
      <c r="L179">
        <v>6.77</v>
      </c>
      <c r="M179">
        <v>48</v>
      </c>
      <c r="N179">
        <v>0.92</v>
      </c>
      <c r="O179">
        <v>2.7804221919802514</v>
      </c>
      <c r="P179">
        <v>399350.27764236508</v>
      </c>
      <c r="Q179">
        <v>2.4830466272494835E-4</v>
      </c>
      <c r="R17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79">
        <f>IF(Tabela4[[#This Row],[Quartil salario_mes]]=4,9,IF(Tabela4[[#This Row],[Quartil salario_mes]]=3,7.5,IF(Tabela4[[#This Row],[Quartil salario_mes]]=2,6,IF(Tabela4[[#This Row],[Quartil salario_mes]]=1,4.5,0))))</f>
        <v>9</v>
      </c>
      <c r="T179">
        <f>Tabela4[[#This Row],[Preço ajustado salario]]*Tabela4[[#This Row],[litros]]</f>
        <v>284373</v>
      </c>
    </row>
    <row r="180" spans="1:20" x14ac:dyDescent="0.25">
      <c r="A180" t="s">
        <v>14</v>
      </c>
      <c r="B180" t="s">
        <v>63</v>
      </c>
      <c r="C180">
        <v>2016</v>
      </c>
      <c r="D180">
        <v>34341</v>
      </c>
      <c r="E180">
        <v>90954</v>
      </c>
      <c r="F180">
        <v>126993857</v>
      </c>
      <c r="G180">
        <v>50817695423800</v>
      </c>
      <c r="H180">
        <v>6.77</v>
      </c>
      <c r="I180">
        <v>48</v>
      </c>
      <c r="J180">
        <v>9.1999999999999993</v>
      </c>
      <c r="K180">
        <v>1489400000000000</v>
      </c>
      <c r="L180">
        <v>6.77</v>
      </c>
      <c r="M180">
        <v>48</v>
      </c>
      <c r="N180">
        <v>0.92</v>
      </c>
      <c r="O180">
        <v>2.6485542063422729</v>
      </c>
      <c r="P180">
        <v>400158.68975300121</v>
      </c>
      <c r="Q180">
        <v>2.7041465478129387E-4</v>
      </c>
      <c r="R18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80">
        <f>IF(Tabela4[[#This Row],[Quartil salario_mes]]=4,9,IF(Tabela4[[#This Row],[Quartil salario_mes]]=3,7.5,IF(Tabela4[[#This Row],[Quartil salario_mes]]=2,6,IF(Tabela4[[#This Row],[Quartil salario_mes]]=1,4.5,0))))</f>
        <v>9</v>
      </c>
      <c r="T180">
        <f>Tabela4[[#This Row],[Preço ajustado salario]]*Tabela4[[#This Row],[litros]]</f>
        <v>309069</v>
      </c>
    </row>
    <row r="181" spans="1:20" x14ac:dyDescent="0.25">
      <c r="A181" t="s">
        <v>14</v>
      </c>
      <c r="B181" t="s">
        <v>63</v>
      </c>
      <c r="C181">
        <v>2017</v>
      </c>
      <c r="D181">
        <v>33909</v>
      </c>
      <c r="E181">
        <v>92886</v>
      </c>
      <c r="F181">
        <v>126662472</v>
      </c>
      <c r="G181">
        <v>50817695423800</v>
      </c>
      <c r="H181">
        <v>6.77</v>
      </c>
      <c r="I181">
        <v>48</v>
      </c>
      <c r="J181">
        <v>9.1999999999999993</v>
      </c>
      <c r="K181">
        <v>1489400000000000</v>
      </c>
      <c r="L181">
        <v>6.77</v>
      </c>
      <c r="M181">
        <v>48</v>
      </c>
      <c r="N181">
        <v>0.92</v>
      </c>
      <c r="O181">
        <v>2.7392727594443951</v>
      </c>
      <c r="P181">
        <v>401205.61853395693</v>
      </c>
      <c r="Q181">
        <v>2.6771149705652356E-4</v>
      </c>
      <c r="R18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81">
        <f>IF(Tabela4[[#This Row],[Quartil salario_mes]]=4,9,IF(Tabela4[[#This Row],[Quartil salario_mes]]=3,7.5,IF(Tabela4[[#This Row],[Quartil salario_mes]]=2,6,IF(Tabela4[[#This Row],[Quartil salario_mes]]=1,4.5,0))))</f>
        <v>9</v>
      </c>
      <c r="T181">
        <f>Tabela4[[#This Row],[Preço ajustado salario]]*Tabela4[[#This Row],[litros]]</f>
        <v>305181</v>
      </c>
    </row>
    <row r="182" spans="1:20" x14ac:dyDescent="0.25">
      <c r="A182" t="s">
        <v>14</v>
      </c>
      <c r="B182" t="s">
        <v>63</v>
      </c>
      <c r="C182">
        <v>2018</v>
      </c>
      <c r="D182">
        <v>36992</v>
      </c>
      <c r="E182">
        <v>112342</v>
      </c>
      <c r="F182">
        <v>126255866</v>
      </c>
      <c r="G182">
        <v>50817695423800</v>
      </c>
      <c r="H182">
        <v>6.77</v>
      </c>
      <c r="I182">
        <v>48</v>
      </c>
      <c r="J182">
        <v>9.1999999999999993</v>
      </c>
      <c r="K182">
        <v>1489400000000000</v>
      </c>
      <c r="L182">
        <v>6.77</v>
      </c>
      <c r="M182">
        <v>48</v>
      </c>
      <c r="N182">
        <v>0.92</v>
      </c>
      <c r="O182">
        <v>3.0369269031141868</v>
      </c>
      <c r="P182">
        <v>402497.69799844391</v>
      </c>
      <c r="Q182">
        <v>2.9299232718422763E-4</v>
      </c>
      <c r="R18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82">
        <f>IF(Tabela4[[#This Row],[Quartil salario_mes]]=4,9,IF(Tabela4[[#This Row],[Quartil salario_mes]]=3,7.5,IF(Tabela4[[#This Row],[Quartil salario_mes]]=2,6,IF(Tabela4[[#This Row],[Quartil salario_mes]]=1,4.5,0))))</f>
        <v>9</v>
      </c>
      <c r="T182">
        <f>Tabela4[[#This Row],[Preço ajustado salario]]*Tabela4[[#This Row],[litros]]</f>
        <v>332928</v>
      </c>
    </row>
    <row r="183" spans="1:20" x14ac:dyDescent="0.25">
      <c r="A183" t="s">
        <v>14</v>
      </c>
      <c r="B183" t="s">
        <v>63</v>
      </c>
      <c r="C183">
        <v>2019</v>
      </c>
      <c r="D183">
        <v>40621</v>
      </c>
      <c r="E183">
        <v>99642</v>
      </c>
      <c r="F183">
        <v>125791677</v>
      </c>
      <c r="G183">
        <v>50817695423800</v>
      </c>
      <c r="H183">
        <v>6.77</v>
      </c>
      <c r="I183">
        <v>48</v>
      </c>
      <c r="J183">
        <v>9.1999999999999993</v>
      </c>
      <c r="K183">
        <v>1489400000000000</v>
      </c>
      <c r="L183">
        <v>6.77</v>
      </c>
      <c r="M183">
        <v>48</v>
      </c>
      <c r="N183">
        <v>0.92</v>
      </c>
      <c r="O183">
        <v>2.4529676768174098</v>
      </c>
      <c r="P183">
        <v>403982.97117701994</v>
      </c>
      <c r="Q183">
        <v>3.2292279559958487E-4</v>
      </c>
      <c r="R18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83">
        <f>IF(Tabela4[[#This Row],[Quartil salario_mes]]=4,9,IF(Tabela4[[#This Row],[Quartil salario_mes]]=3,7.5,IF(Tabela4[[#This Row],[Quartil salario_mes]]=2,6,IF(Tabela4[[#This Row],[Quartil salario_mes]]=1,4.5,0))))</f>
        <v>9</v>
      </c>
      <c r="T183">
        <f>Tabela4[[#This Row],[Preço ajustado salario]]*Tabela4[[#This Row],[litros]]</f>
        <v>365589</v>
      </c>
    </row>
    <row r="184" spans="1:20" x14ac:dyDescent="0.25">
      <c r="A184" t="s">
        <v>14</v>
      </c>
      <c r="B184" t="s">
        <v>63</v>
      </c>
      <c r="C184">
        <v>2020</v>
      </c>
      <c r="D184">
        <v>36442</v>
      </c>
      <c r="E184">
        <v>92674</v>
      </c>
      <c r="F184">
        <v>125244761</v>
      </c>
      <c r="G184">
        <v>50817695423800</v>
      </c>
      <c r="H184">
        <v>6.77</v>
      </c>
      <c r="I184">
        <v>48</v>
      </c>
      <c r="J184">
        <v>9.1999999999999993</v>
      </c>
      <c r="K184">
        <v>1489400000000000</v>
      </c>
      <c r="L184">
        <v>6.77</v>
      </c>
      <c r="M184">
        <v>48</v>
      </c>
      <c r="N184">
        <v>0.92</v>
      </c>
      <c r="O184">
        <v>2.5430547170846824</v>
      </c>
      <c r="P184">
        <v>405747.07491197973</v>
      </c>
      <c r="Q184">
        <v>2.9096626245308577E-4</v>
      </c>
      <c r="R18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84">
        <f>IF(Tabela4[[#This Row],[Quartil salario_mes]]=4,9,IF(Tabela4[[#This Row],[Quartil salario_mes]]=3,7.5,IF(Tabela4[[#This Row],[Quartil salario_mes]]=2,6,IF(Tabela4[[#This Row],[Quartil salario_mes]]=1,4.5,0))))</f>
        <v>9</v>
      </c>
      <c r="T184">
        <f>Tabela4[[#This Row],[Preço ajustado salario]]*Tabela4[[#This Row],[litros]]</f>
        <v>327978</v>
      </c>
    </row>
    <row r="185" spans="1:20" x14ac:dyDescent="0.25">
      <c r="A185" t="s">
        <v>14</v>
      </c>
      <c r="B185" t="s">
        <v>63</v>
      </c>
      <c r="C185">
        <v>2021</v>
      </c>
      <c r="D185">
        <v>39491</v>
      </c>
      <c r="E185">
        <v>90275</v>
      </c>
      <c r="F185">
        <v>124612530</v>
      </c>
      <c r="G185">
        <v>50817695423800</v>
      </c>
      <c r="H185">
        <v>6.77</v>
      </c>
      <c r="I185">
        <v>48</v>
      </c>
      <c r="J185">
        <v>9.1999999999999993</v>
      </c>
      <c r="K185">
        <v>1489400000000000</v>
      </c>
      <c r="L185">
        <v>6.77</v>
      </c>
      <c r="M185">
        <v>48</v>
      </c>
      <c r="N185">
        <v>0.92</v>
      </c>
      <c r="O185">
        <v>2.2859638905066979</v>
      </c>
      <c r="P185">
        <v>407805.6630725658</v>
      </c>
      <c r="Q185">
        <v>3.1691034601416085E-4</v>
      </c>
      <c r="R18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85">
        <f>IF(Tabela4[[#This Row],[Quartil salario_mes]]=4,9,IF(Tabela4[[#This Row],[Quartil salario_mes]]=3,7.5,IF(Tabela4[[#This Row],[Quartil salario_mes]]=2,6,IF(Tabela4[[#This Row],[Quartil salario_mes]]=1,4.5,0))))</f>
        <v>9</v>
      </c>
      <c r="T185">
        <f>Tabela4[[#This Row],[Preço ajustado salario]]*Tabela4[[#This Row],[litros]]</f>
        <v>355419</v>
      </c>
    </row>
    <row r="186" spans="1:20" x14ac:dyDescent="0.25">
      <c r="A186" t="s">
        <v>14</v>
      </c>
      <c r="B186" t="s">
        <v>63</v>
      </c>
      <c r="C186">
        <v>2022</v>
      </c>
      <c r="D186">
        <v>37324</v>
      </c>
      <c r="E186">
        <v>82208</v>
      </c>
      <c r="F186">
        <v>123951692</v>
      </c>
      <c r="G186">
        <v>50817695423800</v>
      </c>
      <c r="H186">
        <v>6.77</v>
      </c>
      <c r="I186">
        <v>48</v>
      </c>
      <c r="J186">
        <v>9.1999999999999993</v>
      </c>
      <c r="K186">
        <v>1489400000000000</v>
      </c>
      <c r="L186">
        <v>6.77</v>
      </c>
      <c r="M186">
        <v>48</v>
      </c>
      <c r="N186">
        <v>0.92</v>
      </c>
      <c r="O186">
        <v>2.2025506376594151</v>
      </c>
      <c r="P186">
        <v>409979.8445978454</v>
      </c>
      <c r="Q186">
        <v>3.011173094756948E-4</v>
      </c>
      <c r="R18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86">
        <f>IF(Tabela4[[#This Row],[Quartil salario_mes]]=4,9,IF(Tabela4[[#This Row],[Quartil salario_mes]]=3,7.5,IF(Tabela4[[#This Row],[Quartil salario_mes]]=2,6,IF(Tabela4[[#This Row],[Quartil salario_mes]]=1,4.5,0))))</f>
        <v>9</v>
      </c>
      <c r="T186">
        <f>Tabela4[[#This Row],[Preço ajustado salario]]*Tabela4[[#This Row],[litros]]</f>
        <v>335916</v>
      </c>
    </row>
    <row r="187" spans="1:20" x14ac:dyDescent="0.25">
      <c r="A187" t="s">
        <v>14</v>
      </c>
      <c r="B187" t="s">
        <v>25</v>
      </c>
      <c r="C187">
        <v>2008</v>
      </c>
      <c r="D187">
        <v>13606</v>
      </c>
      <c r="E187">
        <v>42341</v>
      </c>
      <c r="F187">
        <v>488635</v>
      </c>
      <c r="G187">
        <v>711049191080</v>
      </c>
      <c r="H187">
        <v>13.05</v>
      </c>
      <c r="I187">
        <v>40</v>
      </c>
      <c r="J187">
        <v>8.8000000000000007</v>
      </c>
      <c r="K187">
        <v>2871</v>
      </c>
      <c r="L187">
        <v>13.05</v>
      </c>
      <c r="M187">
        <v>40</v>
      </c>
      <c r="N187">
        <v>0.88</v>
      </c>
      <c r="O187">
        <v>3.1119359106276643</v>
      </c>
      <c r="P187">
        <v>1455174.4985111586</v>
      </c>
      <c r="Q187">
        <v>2.7844914916041626E-2</v>
      </c>
      <c r="R18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87">
        <f>IF(Tabela4[[#This Row],[Quartil salario_mes]]=4,9,IF(Tabela4[[#This Row],[Quartil salario_mes]]=3,7.5,IF(Tabela4[[#This Row],[Quartil salario_mes]]=2,6,IF(Tabela4[[#This Row],[Quartil salario_mes]]=1,4.5,0))))</f>
        <v>9</v>
      </c>
      <c r="T187">
        <f>Tabela4[[#This Row],[Preço ajustado salario]]*Tabela4[[#This Row],[litros]]</f>
        <v>122454</v>
      </c>
    </row>
    <row r="188" spans="1:20" x14ac:dyDescent="0.25">
      <c r="A188" t="s">
        <v>14</v>
      </c>
      <c r="B188" t="s">
        <v>25</v>
      </c>
      <c r="C188">
        <v>2009</v>
      </c>
      <c r="D188">
        <v>7845</v>
      </c>
      <c r="E188">
        <v>42124</v>
      </c>
      <c r="F188">
        <v>497868</v>
      </c>
      <c r="G188">
        <v>711049191080</v>
      </c>
      <c r="H188">
        <v>13.05</v>
      </c>
      <c r="I188">
        <v>40</v>
      </c>
      <c r="J188">
        <v>8.8000000000000007</v>
      </c>
      <c r="K188">
        <v>2871</v>
      </c>
      <c r="L188">
        <v>13.05</v>
      </c>
      <c r="M188">
        <v>40</v>
      </c>
      <c r="N188">
        <v>0.88</v>
      </c>
      <c r="O188">
        <v>5.3695347355003182</v>
      </c>
      <c r="P188">
        <v>1428188.1765447869</v>
      </c>
      <c r="Q188">
        <v>1.5757188652413892E-2</v>
      </c>
      <c r="R18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88">
        <f>IF(Tabela4[[#This Row],[Quartil salario_mes]]=4,9,IF(Tabela4[[#This Row],[Quartil salario_mes]]=3,7.5,IF(Tabela4[[#This Row],[Quartil salario_mes]]=2,6,IF(Tabela4[[#This Row],[Quartil salario_mes]]=1,4.5,0))))</f>
        <v>9</v>
      </c>
      <c r="T188">
        <f>Tabela4[[#This Row],[Preço ajustado salario]]*Tabela4[[#This Row],[litros]]</f>
        <v>70605</v>
      </c>
    </row>
    <row r="189" spans="1:20" x14ac:dyDescent="0.25">
      <c r="A189" t="s">
        <v>14</v>
      </c>
      <c r="B189" t="s">
        <v>25</v>
      </c>
      <c r="C189">
        <v>2010</v>
      </c>
      <c r="D189">
        <v>7344</v>
      </c>
      <c r="E189">
        <v>32549</v>
      </c>
      <c r="F189">
        <v>507070</v>
      </c>
      <c r="G189">
        <v>711049191080</v>
      </c>
      <c r="H189">
        <v>13.05</v>
      </c>
      <c r="I189">
        <v>40</v>
      </c>
      <c r="J189">
        <v>8.8000000000000007</v>
      </c>
      <c r="K189">
        <v>2871</v>
      </c>
      <c r="L189">
        <v>13.05</v>
      </c>
      <c r="M189">
        <v>40</v>
      </c>
      <c r="N189">
        <v>0.88</v>
      </c>
      <c r="O189">
        <v>4.4320533769063184</v>
      </c>
      <c r="P189">
        <v>1402270.2803952117</v>
      </c>
      <c r="Q189">
        <v>1.4483207446703611E-2</v>
      </c>
      <c r="R18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89">
        <f>IF(Tabela4[[#This Row],[Quartil salario_mes]]=4,9,IF(Tabela4[[#This Row],[Quartil salario_mes]]=3,7.5,IF(Tabela4[[#This Row],[Quartil salario_mes]]=2,6,IF(Tabela4[[#This Row],[Quartil salario_mes]]=1,4.5,0))))</f>
        <v>9</v>
      </c>
      <c r="T189">
        <f>Tabela4[[#This Row],[Preço ajustado salario]]*Tabela4[[#This Row],[litros]]</f>
        <v>66096</v>
      </c>
    </row>
    <row r="190" spans="1:20" x14ac:dyDescent="0.25">
      <c r="A190" t="s">
        <v>14</v>
      </c>
      <c r="B190" t="s">
        <v>25</v>
      </c>
      <c r="C190">
        <v>2011</v>
      </c>
      <c r="D190">
        <v>9547</v>
      </c>
      <c r="E190">
        <v>65592</v>
      </c>
      <c r="F190">
        <v>518206</v>
      </c>
      <c r="G190">
        <v>711049191080</v>
      </c>
      <c r="H190">
        <v>13.05</v>
      </c>
      <c r="I190">
        <v>40</v>
      </c>
      <c r="J190">
        <v>8.8000000000000007</v>
      </c>
      <c r="K190">
        <v>2871</v>
      </c>
      <c r="L190">
        <v>13.05</v>
      </c>
      <c r="M190">
        <v>40</v>
      </c>
      <c r="N190">
        <v>0.88</v>
      </c>
      <c r="O190">
        <v>6.8704305017282916</v>
      </c>
      <c r="P190">
        <v>1372136.1602914671</v>
      </c>
      <c r="Q190">
        <v>1.8423175339536788E-2</v>
      </c>
      <c r="R19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90">
        <f>IF(Tabela4[[#This Row],[Quartil salario_mes]]=4,9,IF(Tabela4[[#This Row],[Quartil salario_mes]]=3,7.5,IF(Tabela4[[#This Row],[Quartil salario_mes]]=2,6,IF(Tabela4[[#This Row],[Quartil salario_mes]]=1,4.5,0))))</f>
        <v>9</v>
      </c>
      <c r="T190">
        <f>Tabela4[[#This Row],[Preço ajustado salario]]*Tabela4[[#This Row],[litros]]</f>
        <v>85923</v>
      </c>
    </row>
    <row r="191" spans="1:20" x14ac:dyDescent="0.25">
      <c r="A191" t="s">
        <v>14</v>
      </c>
      <c r="B191" t="s">
        <v>25</v>
      </c>
      <c r="C191">
        <v>2012</v>
      </c>
      <c r="D191">
        <v>2444</v>
      </c>
      <c r="E191">
        <v>16547</v>
      </c>
      <c r="F191">
        <v>530585</v>
      </c>
      <c r="G191">
        <v>711049191080</v>
      </c>
      <c r="H191">
        <v>13.05</v>
      </c>
      <c r="I191">
        <v>40</v>
      </c>
      <c r="J191">
        <v>8.8000000000000007</v>
      </c>
      <c r="K191">
        <v>2871</v>
      </c>
      <c r="L191">
        <v>13.05</v>
      </c>
      <c r="M191">
        <v>40</v>
      </c>
      <c r="N191">
        <v>0.88</v>
      </c>
      <c r="O191">
        <v>6.7704582651391165</v>
      </c>
      <c r="P191">
        <v>1340123.0548922415</v>
      </c>
      <c r="Q191">
        <v>4.6062365125286242E-3</v>
      </c>
      <c r="R19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91">
        <f>IF(Tabela4[[#This Row],[Quartil salario_mes]]=4,9,IF(Tabela4[[#This Row],[Quartil salario_mes]]=3,7.5,IF(Tabela4[[#This Row],[Quartil salario_mes]]=2,6,IF(Tabela4[[#This Row],[Quartil salario_mes]]=1,4.5,0))))</f>
        <v>9</v>
      </c>
      <c r="T191">
        <f>Tabela4[[#This Row],[Preço ajustado salario]]*Tabela4[[#This Row],[litros]]</f>
        <v>21996</v>
      </c>
    </row>
    <row r="192" spans="1:20" x14ac:dyDescent="0.25">
      <c r="A192" t="s">
        <v>14</v>
      </c>
      <c r="B192" t="s">
        <v>25</v>
      </c>
      <c r="C192">
        <v>2013</v>
      </c>
      <c r="D192">
        <v>5135</v>
      </c>
      <c r="E192">
        <v>29474</v>
      </c>
      <c r="F192">
        <v>543066</v>
      </c>
      <c r="G192">
        <v>711049191080</v>
      </c>
      <c r="H192">
        <v>13.05</v>
      </c>
      <c r="I192">
        <v>40</v>
      </c>
      <c r="J192">
        <v>8.8000000000000007</v>
      </c>
      <c r="K192">
        <v>2871</v>
      </c>
      <c r="L192">
        <v>13.05</v>
      </c>
      <c r="M192">
        <v>40</v>
      </c>
      <c r="N192">
        <v>0.88</v>
      </c>
      <c r="O192">
        <v>5.7398247322297955</v>
      </c>
      <c r="P192">
        <v>1309323.712182313</v>
      </c>
      <c r="Q192">
        <v>9.4555726191659951E-3</v>
      </c>
      <c r="R19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92">
        <f>IF(Tabela4[[#This Row],[Quartil salario_mes]]=4,9,IF(Tabela4[[#This Row],[Quartil salario_mes]]=3,7.5,IF(Tabela4[[#This Row],[Quartil salario_mes]]=2,6,IF(Tabela4[[#This Row],[Quartil salario_mes]]=1,4.5,0))))</f>
        <v>9</v>
      </c>
      <c r="T192">
        <f>Tabela4[[#This Row],[Preço ajustado salario]]*Tabela4[[#This Row],[litros]]</f>
        <v>46215</v>
      </c>
    </row>
    <row r="193" spans="1:20" x14ac:dyDescent="0.25">
      <c r="A193" t="s">
        <v>14</v>
      </c>
      <c r="B193" t="s">
        <v>25</v>
      </c>
      <c r="C193">
        <v>2014</v>
      </c>
      <c r="D193">
        <v>8281</v>
      </c>
      <c r="E193">
        <v>52400</v>
      </c>
      <c r="F193">
        <v>556069</v>
      </c>
      <c r="G193">
        <v>711049191080</v>
      </c>
      <c r="H193">
        <v>13.05</v>
      </c>
      <c r="I193">
        <v>40</v>
      </c>
      <c r="J193">
        <v>8.8000000000000007</v>
      </c>
      <c r="K193">
        <v>2871</v>
      </c>
      <c r="L193">
        <v>13.05</v>
      </c>
      <c r="M193">
        <v>40</v>
      </c>
      <c r="N193">
        <v>0.88</v>
      </c>
      <c r="O193">
        <v>6.3277381958700643</v>
      </c>
      <c r="P193">
        <v>1278706.7631534936</v>
      </c>
      <c r="Q193">
        <v>1.4892036779608287E-2</v>
      </c>
      <c r="R19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93">
        <f>IF(Tabela4[[#This Row],[Quartil salario_mes]]=4,9,IF(Tabela4[[#This Row],[Quartil salario_mes]]=3,7.5,IF(Tabela4[[#This Row],[Quartil salario_mes]]=2,6,IF(Tabela4[[#This Row],[Quartil salario_mes]]=1,4.5,0))))</f>
        <v>9</v>
      </c>
      <c r="T193">
        <f>Tabela4[[#This Row],[Preço ajustado salario]]*Tabela4[[#This Row],[litros]]</f>
        <v>74529</v>
      </c>
    </row>
    <row r="194" spans="1:20" x14ac:dyDescent="0.25">
      <c r="A194" t="s">
        <v>14</v>
      </c>
      <c r="B194" t="s">
        <v>25</v>
      </c>
      <c r="C194">
        <v>2015</v>
      </c>
      <c r="D194">
        <v>2295</v>
      </c>
      <c r="E194">
        <v>17358</v>
      </c>
      <c r="F194">
        <v>569408</v>
      </c>
      <c r="G194">
        <v>711049191080</v>
      </c>
      <c r="H194">
        <v>13.05</v>
      </c>
      <c r="I194">
        <v>40</v>
      </c>
      <c r="J194">
        <v>8.8000000000000007</v>
      </c>
      <c r="K194">
        <v>2871</v>
      </c>
      <c r="L194">
        <v>13.05</v>
      </c>
      <c r="M194">
        <v>40</v>
      </c>
      <c r="N194">
        <v>0.88</v>
      </c>
      <c r="O194">
        <v>7.5633986928104573</v>
      </c>
      <c r="P194">
        <v>1248751.6702961673</v>
      </c>
      <c r="Q194">
        <v>4.030501854557716E-3</v>
      </c>
      <c r="R19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94">
        <f>IF(Tabela4[[#This Row],[Quartil salario_mes]]=4,9,IF(Tabela4[[#This Row],[Quartil salario_mes]]=3,7.5,IF(Tabela4[[#This Row],[Quartil salario_mes]]=2,6,IF(Tabela4[[#This Row],[Quartil salario_mes]]=1,4.5,0))))</f>
        <v>9</v>
      </c>
      <c r="T194">
        <f>Tabela4[[#This Row],[Preço ajustado salario]]*Tabela4[[#This Row],[litros]]</f>
        <v>20655</v>
      </c>
    </row>
    <row r="195" spans="1:20" x14ac:dyDescent="0.25">
      <c r="A195" t="s">
        <v>14</v>
      </c>
      <c r="B195" t="s">
        <v>25</v>
      </c>
      <c r="C195">
        <v>2016</v>
      </c>
      <c r="D195">
        <v>2759</v>
      </c>
      <c r="E195">
        <v>21426</v>
      </c>
      <c r="F195">
        <v>583351</v>
      </c>
      <c r="G195">
        <v>711049191080</v>
      </c>
      <c r="H195">
        <v>13.05</v>
      </c>
      <c r="I195">
        <v>40</v>
      </c>
      <c r="J195">
        <v>8.8000000000000007</v>
      </c>
      <c r="K195">
        <v>2871</v>
      </c>
      <c r="L195">
        <v>13.05</v>
      </c>
      <c r="M195">
        <v>40</v>
      </c>
      <c r="N195">
        <v>0.88</v>
      </c>
      <c r="O195">
        <v>7.7658571946357373</v>
      </c>
      <c r="P195">
        <v>1218904.555027762</v>
      </c>
      <c r="Q195">
        <v>4.7295710472768536E-3</v>
      </c>
      <c r="R19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95">
        <f>IF(Tabela4[[#This Row],[Quartil salario_mes]]=4,9,IF(Tabela4[[#This Row],[Quartil salario_mes]]=3,7.5,IF(Tabela4[[#This Row],[Quartil salario_mes]]=2,6,IF(Tabela4[[#This Row],[Quartil salario_mes]]=1,4.5,0))))</f>
        <v>9</v>
      </c>
      <c r="T195">
        <f>Tabela4[[#This Row],[Preço ajustado salario]]*Tabela4[[#This Row],[litros]]</f>
        <v>24831</v>
      </c>
    </row>
    <row r="196" spans="1:20" x14ac:dyDescent="0.25">
      <c r="A196" t="s">
        <v>14</v>
      </c>
      <c r="B196" t="s">
        <v>25</v>
      </c>
      <c r="C196">
        <v>2017</v>
      </c>
      <c r="D196">
        <v>2719</v>
      </c>
      <c r="E196">
        <v>21947</v>
      </c>
      <c r="F196">
        <v>596283</v>
      </c>
      <c r="G196">
        <v>711049191080</v>
      </c>
      <c r="H196">
        <v>13.05</v>
      </c>
      <c r="I196">
        <v>40</v>
      </c>
      <c r="J196">
        <v>8.8000000000000007</v>
      </c>
      <c r="K196">
        <v>2871</v>
      </c>
      <c r="L196">
        <v>13.05</v>
      </c>
      <c r="M196">
        <v>40</v>
      </c>
      <c r="N196">
        <v>0.88</v>
      </c>
      <c r="O196">
        <v>8.071717543214417</v>
      </c>
      <c r="P196">
        <v>1192469.3326490945</v>
      </c>
      <c r="Q196">
        <v>4.5599153422116682E-3</v>
      </c>
      <c r="R19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96">
        <f>IF(Tabela4[[#This Row],[Quartil salario_mes]]=4,9,IF(Tabela4[[#This Row],[Quartil salario_mes]]=3,7.5,IF(Tabela4[[#This Row],[Quartil salario_mes]]=2,6,IF(Tabela4[[#This Row],[Quartil salario_mes]]=1,4.5,0))))</f>
        <v>9</v>
      </c>
      <c r="T196">
        <f>Tabela4[[#This Row],[Preço ajustado salario]]*Tabela4[[#This Row],[litros]]</f>
        <v>24471</v>
      </c>
    </row>
    <row r="197" spans="1:20" x14ac:dyDescent="0.25">
      <c r="A197" t="s">
        <v>14</v>
      </c>
      <c r="B197" t="s">
        <v>25</v>
      </c>
      <c r="C197">
        <v>2018</v>
      </c>
      <c r="D197">
        <v>1778</v>
      </c>
      <c r="E197">
        <v>11053</v>
      </c>
      <c r="F197">
        <v>607913</v>
      </c>
      <c r="G197">
        <v>711049191080</v>
      </c>
      <c r="H197">
        <v>13.05</v>
      </c>
      <c r="I197">
        <v>40</v>
      </c>
      <c r="J197">
        <v>8.8000000000000007</v>
      </c>
      <c r="K197">
        <v>2871</v>
      </c>
      <c r="L197">
        <v>13.05</v>
      </c>
      <c r="M197">
        <v>40</v>
      </c>
      <c r="N197">
        <v>0.88</v>
      </c>
      <c r="O197">
        <v>6.2165354330708658</v>
      </c>
      <c r="P197">
        <v>1169656.1696821749</v>
      </c>
      <c r="Q197">
        <v>2.9247606154170088E-3</v>
      </c>
      <c r="R19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97">
        <f>IF(Tabela4[[#This Row],[Quartil salario_mes]]=4,9,IF(Tabela4[[#This Row],[Quartil salario_mes]]=3,7.5,IF(Tabela4[[#This Row],[Quartil salario_mes]]=2,6,IF(Tabela4[[#This Row],[Quartil salario_mes]]=1,4.5,0))))</f>
        <v>9</v>
      </c>
      <c r="T197">
        <f>Tabela4[[#This Row],[Preço ajustado salario]]*Tabela4[[#This Row],[litros]]</f>
        <v>16002</v>
      </c>
    </row>
    <row r="198" spans="1:20" x14ac:dyDescent="0.25">
      <c r="A198" t="s">
        <v>14</v>
      </c>
      <c r="B198" t="s">
        <v>25</v>
      </c>
      <c r="C198">
        <v>2019</v>
      </c>
      <c r="D198">
        <v>1666</v>
      </c>
      <c r="E198">
        <v>11211</v>
      </c>
      <c r="F198">
        <v>619973</v>
      </c>
      <c r="G198">
        <v>711049191080</v>
      </c>
      <c r="H198">
        <v>13.05</v>
      </c>
      <c r="I198">
        <v>40</v>
      </c>
      <c r="J198">
        <v>8.8000000000000007</v>
      </c>
      <c r="K198">
        <v>2871</v>
      </c>
      <c r="L198">
        <v>13.05</v>
      </c>
      <c r="M198">
        <v>40</v>
      </c>
      <c r="N198">
        <v>0.88</v>
      </c>
      <c r="O198">
        <v>6.7292917166866744</v>
      </c>
      <c r="P198">
        <v>1146903.4797967009</v>
      </c>
      <c r="Q198">
        <v>2.6872137980202362E-3</v>
      </c>
      <c r="R19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98">
        <f>IF(Tabela4[[#This Row],[Quartil salario_mes]]=4,9,IF(Tabela4[[#This Row],[Quartil salario_mes]]=3,7.5,IF(Tabela4[[#This Row],[Quartil salario_mes]]=2,6,IF(Tabela4[[#This Row],[Quartil salario_mes]]=1,4.5,0))))</f>
        <v>9</v>
      </c>
      <c r="T198">
        <f>Tabela4[[#This Row],[Preço ajustado salario]]*Tabela4[[#This Row],[litros]]</f>
        <v>14994</v>
      </c>
    </row>
    <row r="199" spans="1:20" x14ac:dyDescent="0.25">
      <c r="A199" t="s">
        <v>14</v>
      </c>
      <c r="B199" t="s">
        <v>25</v>
      </c>
      <c r="C199">
        <v>2020</v>
      </c>
      <c r="D199">
        <v>1086</v>
      </c>
      <c r="E199">
        <v>5110</v>
      </c>
      <c r="F199">
        <v>630399</v>
      </c>
      <c r="G199">
        <v>711049191080</v>
      </c>
      <c r="H199">
        <v>13.05</v>
      </c>
      <c r="I199">
        <v>40</v>
      </c>
      <c r="J199">
        <v>8.8000000000000007</v>
      </c>
      <c r="K199">
        <v>2871</v>
      </c>
      <c r="L199">
        <v>13.05</v>
      </c>
      <c r="M199">
        <v>40</v>
      </c>
      <c r="N199">
        <v>0.88</v>
      </c>
      <c r="O199">
        <v>4.7053406998158378</v>
      </c>
      <c r="P199">
        <v>1127935.1507220031</v>
      </c>
      <c r="Q199">
        <v>1.7227184687792969E-3</v>
      </c>
      <c r="R19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199">
        <f>IF(Tabela4[[#This Row],[Quartil salario_mes]]=4,9,IF(Tabela4[[#This Row],[Quartil salario_mes]]=3,7.5,IF(Tabela4[[#This Row],[Quartil salario_mes]]=2,6,IF(Tabela4[[#This Row],[Quartil salario_mes]]=1,4.5,0))))</f>
        <v>9</v>
      </c>
      <c r="T199">
        <f>Tabela4[[#This Row],[Preço ajustado salario]]*Tabela4[[#This Row],[litros]]</f>
        <v>9774</v>
      </c>
    </row>
    <row r="200" spans="1:20" x14ac:dyDescent="0.25">
      <c r="A200" t="s">
        <v>14</v>
      </c>
      <c r="B200" t="s">
        <v>25</v>
      </c>
      <c r="C200">
        <v>2022</v>
      </c>
      <c r="D200">
        <v>36</v>
      </c>
      <c r="E200">
        <v>802</v>
      </c>
      <c r="F200">
        <v>647599</v>
      </c>
      <c r="G200">
        <v>711049191080</v>
      </c>
      <c r="H200">
        <v>13.05</v>
      </c>
      <c r="I200">
        <v>40</v>
      </c>
      <c r="J200">
        <v>8.8000000000000007</v>
      </c>
      <c r="K200">
        <v>2871</v>
      </c>
      <c r="L200">
        <v>13.05</v>
      </c>
      <c r="M200">
        <v>40</v>
      </c>
      <c r="N200">
        <v>0.88</v>
      </c>
      <c r="O200">
        <v>22.277777777777779</v>
      </c>
      <c r="P200">
        <v>1097977.5927387164</v>
      </c>
      <c r="Q200">
        <v>5.5589956130259621E-5</v>
      </c>
      <c r="R20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00">
        <f>IF(Tabela4[[#This Row],[Quartil salario_mes]]=4,9,IF(Tabela4[[#This Row],[Quartil salario_mes]]=3,7.5,IF(Tabela4[[#This Row],[Quartil salario_mes]]=2,6,IF(Tabela4[[#This Row],[Quartil salario_mes]]=1,4.5,0))))</f>
        <v>9</v>
      </c>
      <c r="T200">
        <f>Tabela4[[#This Row],[Preço ajustado salario]]*Tabela4[[#This Row],[litros]]</f>
        <v>324</v>
      </c>
    </row>
    <row r="201" spans="1:20" x14ac:dyDescent="0.25">
      <c r="A201" t="s">
        <v>14</v>
      </c>
      <c r="B201" t="s">
        <v>64</v>
      </c>
      <c r="C201">
        <v>2008</v>
      </c>
      <c r="D201">
        <v>7560</v>
      </c>
      <c r="E201">
        <v>10920</v>
      </c>
      <c r="F201">
        <v>152382506</v>
      </c>
      <c r="G201">
        <v>4481204288590</v>
      </c>
      <c r="H201">
        <v>0.54</v>
      </c>
      <c r="I201">
        <v>18</v>
      </c>
      <c r="J201">
        <v>5.2</v>
      </c>
      <c r="K201">
        <v>1188000000000000</v>
      </c>
      <c r="L201">
        <v>0.54</v>
      </c>
      <c r="M201">
        <v>18</v>
      </c>
      <c r="N201">
        <v>0.52</v>
      </c>
      <c r="O201">
        <v>1.4444444444444444</v>
      </c>
      <c r="P201">
        <v>29407.603314976328</v>
      </c>
      <c r="Q201">
        <v>4.9611994174711891E-5</v>
      </c>
      <c r="R20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01">
        <f>IF(Tabela4[[#This Row],[Quartil salario_mes]]=4,9,IF(Tabela4[[#This Row],[Quartil salario_mes]]=3,7.5,IF(Tabela4[[#This Row],[Quartil salario_mes]]=2,6,IF(Tabela4[[#This Row],[Quartil salario_mes]]=1,4.5,0))))</f>
        <v>9</v>
      </c>
      <c r="T201">
        <f>Tabela4[[#This Row],[Preço ajustado salario]]*Tabela4[[#This Row],[litros]]</f>
        <v>68040</v>
      </c>
    </row>
    <row r="202" spans="1:20" x14ac:dyDescent="0.25">
      <c r="A202" t="s">
        <v>14</v>
      </c>
      <c r="B202" t="s">
        <v>64</v>
      </c>
      <c r="C202">
        <v>2009</v>
      </c>
      <c r="D202">
        <v>41</v>
      </c>
      <c r="E202">
        <v>115</v>
      </c>
      <c r="F202">
        <v>156595758</v>
      </c>
      <c r="G202">
        <v>4481204288590</v>
      </c>
      <c r="H202">
        <v>0.54</v>
      </c>
      <c r="I202">
        <v>18</v>
      </c>
      <c r="J202">
        <v>5.2</v>
      </c>
      <c r="K202">
        <v>1188000000000000</v>
      </c>
      <c r="L202">
        <v>0.54</v>
      </c>
      <c r="M202">
        <v>18</v>
      </c>
      <c r="N202">
        <v>0.52</v>
      </c>
      <c r="O202">
        <v>2.8048780487804876</v>
      </c>
      <c r="P202">
        <v>28616.383648080686</v>
      </c>
      <c r="Q202">
        <v>2.6182062990493014E-7</v>
      </c>
      <c r="R20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02">
        <f>IF(Tabela4[[#This Row],[Quartil salario_mes]]=4,9,IF(Tabela4[[#This Row],[Quartil salario_mes]]=3,7.5,IF(Tabela4[[#This Row],[Quartil salario_mes]]=2,6,IF(Tabela4[[#This Row],[Quartil salario_mes]]=1,4.5,0))))</f>
        <v>9</v>
      </c>
      <c r="T202">
        <f>Tabela4[[#This Row],[Preço ajustado salario]]*Tabela4[[#This Row],[litros]]</f>
        <v>369</v>
      </c>
    </row>
    <row r="203" spans="1:20" x14ac:dyDescent="0.25">
      <c r="A203" t="s">
        <v>14</v>
      </c>
      <c r="B203" t="s">
        <v>64</v>
      </c>
      <c r="C203">
        <v>2011</v>
      </c>
      <c r="D203">
        <v>54</v>
      </c>
      <c r="E203">
        <v>210</v>
      </c>
      <c r="F203">
        <v>165463745</v>
      </c>
      <c r="G203">
        <v>4481204288590</v>
      </c>
      <c r="H203">
        <v>0.54</v>
      </c>
      <c r="I203">
        <v>18</v>
      </c>
      <c r="J203">
        <v>5.2</v>
      </c>
      <c r="K203">
        <v>1188000000000000</v>
      </c>
      <c r="L203">
        <v>0.54</v>
      </c>
      <c r="M203">
        <v>18</v>
      </c>
      <c r="N203">
        <v>0.52</v>
      </c>
      <c r="O203">
        <v>3.8888888888888888</v>
      </c>
      <c r="P203">
        <v>27082.695901691335</v>
      </c>
      <c r="Q203">
        <v>3.2635548047096359E-7</v>
      </c>
      <c r="R20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03">
        <f>IF(Tabela4[[#This Row],[Quartil salario_mes]]=4,9,IF(Tabela4[[#This Row],[Quartil salario_mes]]=3,7.5,IF(Tabela4[[#This Row],[Quartil salario_mes]]=2,6,IF(Tabela4[[#This Row],[Quartil salario_mes]]=1,4.5,0))))</f>
        <v>9</v>
      </c>
      <c r="T203">
        <f>Tabela4[[#This Row],[Preço ajustado salario]]*Tabela4[[#This Row],[litros]]</f>
        <v>486</v>
      </c>
    </row>
    <row r="204" spans="1:20" x14ac:dyDescent="0.25">
      <c r="A204" t="s">
        <v>14</v>
      </c>
      <c r="B204" t="s">
        <v>64</v>
      </c>
      <c r="C204">
        <v>2012</v>
      </c>
      <c r="D204">
        <v>6449</v>
      </c>
      <c r="E204">
        <v>10196</v>
      </c>
      <c r="F204">
        <v>170075932</v>
      </c>
      <c r="G204">
        <v>4481204288590</v>
      </c>
      <c r="H204">
        <v>0.54</v>
      </c>
      <c r="I204">
        <v>18</v>
      </c>
      <c r="J204">
        <v>5.2</v>
      </c>
      <c r="K204">
        <v>1188000000000000</v>
      </c>
      <c r="L204">
        <v>0.54</v>
      </c>
      <c r="M204">
        <v>18</v>
      </c>
      <c r="N204">
        <v>0.52</v>
      </c>
      <c r="O204">
        <v>1.581020313226857</v>
      </c>
      <c r="P204">
        <v>26348.256545729233</v>
      </c>
      <c r="Q204">
        <v>3.7918357548674199E-5</v>
      </c>
      <c r="R20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04">
        <f>IF(Tabela4[[#This Row],[Quartil salario_mes]]=4,9,IF(Tabela4[[#This Row],[Quartil salario_mes]]=3,7.5,IF(Tabela4[[#This Row],[Quartil salario_mes]]=2,6,IF(Tabela4[[#This Row],[Quartil salario_mes]]=1,4.5,0))))</f>
        <v>9</v>
      </c>
      <c r="T204">
        <f>Tabela4[[#This Row],[Preço ajustado salario]]*Tabela4[[#This Row],[litros]]</f>
        <v>58041</v>
      </c>
    </row>
    <row r="205" spans="1:20" x14ac:dyDescent="0.25">
      <c r="A205" t="s">
        <v>14</v>
      </c>
      <c r="B205" t="s">
        <v>64</v>
      </c>
      <c r="C205">
        <v>2013</v>
      </c>
      <c r="D205">
        <v>1350</v>
      </c>
      <c r="E205">
        <v>2245</v>
      </c>
      <c r="F205">
        <v>174726123</v>
      </c>
      <c r="G205">
        <v>4481204288590</v>
      </c>
      <c r="H205">
        <v>0.54</v>
      </c>
      <c r="I205">
        <v>18</v>
      </c>
      <c r="J205">
        <v>5.2</v>
      </c>
      <c r="K205">
        <v>1188000000000000</v>
      </c>
      <c r="L205">
        <v>0.54</v>
      </c>
      <c r="M205">
        <v>18</v>
      </c>
      <c r="N205">
        <v>0.52</v>
      </c>
      <c r="O205">
        <v>1.662962962962963</v>
      </c>
      <c r="P205">
        <v>25647.019527755445</v>
      </c>
      <c r="Q205">
        <v>7.7263775835053576E-6</v>
      </c>
      <c r="R20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05">
        <f>IF(Tabela4[[#This Row],[Quartil salario_mes]]=4,9,IF(Tabela4[[#This Row],[Quartil salario_mes]]=3,7.5,IF(Tabela4[[#This Row],[Quartil salario_mes]]=2,6,IF(Tabela4[[#This Row],[Quartil salario_mes]]=1,4.5,0))))</f>
        <v>9</v>
      </c>
      <c r="T205">
        <f>Tabela4[[#This Row],[Preço ajustado salario]]*Tabela4[[#This Row],[litros]]</f>
        <v>12150</v>
      </c>
    </row>
    <row r="206" spans="1:20" x14ac:dyDescent="0.25">
      <c r="A206" t="s">
        <v>14</v>
      </c>
      <c r="B206" t="s">
        <v>64</v>
      </c>
      <c r="C206">
        <v>2018</v>
      </c>
      <c r="D206">
        <v>5175</v>
      </c>
      <c r="E206">
        <v>6250</v>
      </c>
      <c r="F206">
        <v>198387623</v>
      </c>
      <c r="G206">
        <v>4481204288590</v>
      </c>
      <c r="H206">
        <v>0.54</v>
      </c>
      <c r="I206">
        <v>18</v>
      </c>
      <c r="J206">
        <v>5.2</v>
      </c>
      <c r="K206">
        <v>1188000000000000</v>
      </c>
      <c r="L206">
        <v>0.54</v>
      </c>
      <c r="M206">
        <v>18</v>
      </c>
      <c r="N206">
        <v>0.52</v>
      </c>
      <c r="O206">
        <v>1.2077294685990339</v>
      </c>
      <c r="P206">
        <v>22588.12430345012</v>
      </c>
      <c r="Q206">
        <v>2.6085296661878953E-5</v>
      </c>
      <c r="R20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06">
        <f>IF(Tabela4[[#This Row],[Quartil salario_mes]]=4,9,IF(Tabela4[[#This Row],[Quartil salario_mes]]=3,7.5,IF(Tabela4[[#This Row],[Quartil salario_mes]]=2,6,IF(Tabela4[[#This Row],[Quartil salario_mes]]=1,4.5,0))))</f>
        <v>9</v>
      </c>
      <c r="T206">
        <f>Tabela4[[#This Row],[Preço ajustado salario]]*Tabela4[[#This Row],[litros]]</f>
        <v>46575</v>
      </c>
    </row>
    <row r="207" spans="1:20" x14ac:dyDescent="0.25">
      <c r="A207" t="s">
        <v>14</v>
      </c>
      <c r="B207" t="s">
        <v>64</v>
      </c>
      <c r="C207">
        <v>2019</v>
      </c>
      <c r="D207">
        <v>28437</v>
      </c>
      <c r="E207">
        <v>38555</v>
      </c>
      <c r="F207">
        <v>203304492</v>
      </c>
      <c r="G207">
        <v>4481204288590</v>
      </c>
      <c r="H207">
        <v>0.54</v>
      </c>
      <c r="I207">
        <v>18</v>
      </c>
      <c r="J207">
        <v>5.2</v>
      </c>
      <c r="K207">
        <v>1188000000000000</v>
      </c>
      <c r="L207">
        <v>0.54</v>
      </c>
      <c r="M207">
        <v>18</v>
      </c>
      <c r="N207">
        <v>0.52</v>
      </c>
      <c r="O207">
        <v>1.355804058093329</v>
      </c>
      <c r="P207">
        <v>22041.83608786175</v>
      </c>
      <c r="Q207">
        <v>1.3987393844696751E-4</v>
      </c>
      <c r="R20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07">
        <f>IF(Tabela4[[#This Row],[Quartil salario_mes]]=4,9,IF(Tabela4[[#This Row],[Quartil salario_mes]]=3,7.5,IF(Tabela4[[#This Row],[Quartil salario_mes]]=2,6,IF(Tabela4[[#This Row],[Quartil salario_mes]]=1,4.5,0))))</f>
        <v>9</v>
      </c>
      <c r="T207">
        <f>Tabela4[[#This Row],[Preço ajustado salario]]*Tabela4[[#This Row],[litros]]</f>
        <v>255933</v>
      </c>
    </row>
    <row r="208" spans="1:20" x14ac:dyDescent="0.25">
      <c r="A208" t="s">
        <v>14</v>
      </c>
      <c r="B208" t="s">
        <v>64</v>
      </c>
      <c r="C208">
        <v>2020</v>
      </c>
      <c r="D208">
        <v>12094</v>
      </c>
      <c r="E208">
        <v>26514</v>
      </c>
      <c r="F208">
        <v>208327405</v>
      </c>
      <c r="G208">
        <v>4481204288590</v>
      </c>
      <c r="H208">
        <v>0.54</v>
      </c>
      <c r="I208">
        <v>18</v>
      </c>
      <c r="J208">
        <v>5.2</v>
      </c>
      <c r="K208">
        <v>1188000000000000</v>
      </c>
      <c r="L208">
        <v>0.54</v>
      </c>
      <c r="M208">
        <v>18</v>
      </c>
      <c r="N208">
        <v>0.52</v>
      </c>
      <c r="O208">
        <v>2.1923267736067471</v>
      </c>
      <c r="P208">
        <v>21510.392684966242</v>
      </c>
      <c r="Q208">
        <v>5.8052851951955142E-5</v>
      </c>
      <c r="R20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08">
        <f>IF(Tabela4[[#This Row],[Quartil salario_mes]]=4,9,IF(Tabela4[[#This Row],[Quartil salario_mes]]=3,7.5,IF(Tabela4[[#This Row],[Quartil salario_mes]]=2,6,IF(Tabela4[[#This Row],[Quartil salario_mes]]=1,4.5,0))))</f>
        <v>9</v>
      </c>
      <c r="T208">
        <f>Tabela4[[#This Row],[Preço ajustado salario]]*Tabela4[[#This Row],[litros]]</f>
        <v>108846</v>
      </c>
    </row>
    <row r="209" spans="1:20" x14ac:dyDescent="0.25">
      <c r="A209" t="s">
        <v>14</v>
      </c>
      <c r="B209" t="s">
        <v>64</v>
      </c>
      <c r="C209">
        <v>2021</v>
      </c>
      <c r="D209">
        <v>68247</v>
      </c>
      <c r="E209">
        <v>113172</v>
      </c>
      <c r="F209">
        <v>213401323</v>
      </c>
      <c r="G209">
        <v>4481204288590</v>
      </c>
      <c r="H209">
        <v>0.54</v>
      </c>
      <c r="I209">
        <v>18</v>
      </c>
      <c r="J209">
        <v>5.2</v>
      </c>
      <c r="K209">
        <v>1188000000000000</v>
      </c>
      <c r="L209">
        <v>0.54</v>
      </c>
      <c r="M209">
        <v>18</v>
      </c>
      <c r="N209">
        <v>0.52</v>
      </c>
      <c r="O209">
        <v>1.6582706932172844</v>
      </c>
      <c r="P209">
        <v>20998.952703728082</v>
      </c>
      <c r="Q209">
        <v>3.1980588986320389E-4</v>
      </c>
      <c r="R20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09">
        <f>IF(Tabela4[[#This Row],[Quartil salario_mes]]=4,9,IF(Tabela4[[#This Row],[Quartil salario_mes]]=3,7.5,IF(Tabela4[[#This Row],[Quartil salario_mes]]=2,6,IF(Tabela4[[#This Row],[Quartil salario_mes]]=1,4.5,0))))</f>
        <v>9</v>
      </c>
      <c r="T209">
        <f>Tabela4[[#This Row],[Preço ajustado salario]]*Tabela4[[#This Row],[litros]]</f>
        <v>614223</v>
      </c>
    </row>
    <row r="210" spans="1:20" x14ac:dyDescent="0.25">
      <c r="A210" t="s">
        <v>14</v>
      </c>
      <c r="B210" t="s">
        <v>64</v>
      </c>
      <c r="C210">
        <v>2022</v>
      </c>
      <c r="D210">
        <v>32234</v>
      </c>
      <c r="E210">
        <v>50283</v>
      </c>
      <c r="F210">
        <v>218541212</v>
      </c>
      <c r="G210">
        <v>4481204288590</v>
      </c>
      <c r="H210">
        <v>0.54</v>
      </c>
      <c r="I210">
        <v>18</v>
      </c>
      <c r="J210">
        <v>5.2</v>
      </c>
      <c r="K210">
        <v>1188000000000000</v>
      </c>
      <c r="L210">
        <v>0.54</v>
      </c>
      <c r="M210">
        <v>18</v>
      </c>
      <c r="N210">
        <v>0.52</v>
      </c>
      <c r="O210">
        <v>1.5599367127877397</v>
      </c>
      <c r="P210">
        <v>20505.076582946745</v>
      </c>
      <c r="Q210">
        <v>1.4749620771756312E-4</v>
      </c>
      <c r="R21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10">
        <f>IF(Tabela4[[#This Row],[Quartil salario_mes]]=4,9,IF(Tabela4[[#This Row],[Quartil salario_mes]]=3,7.5,IF(Tabela4[[#This Row],[Quartil salario_mes]]=2,6,IF(Tabela4[[#This Row],[Quartil salario_mes]]=1,4.5,0))))</f>
        <v>9</v>
      </c>
      <c r="T210">
        <f>Tabela4[[#This Row],[Preço ajustado salario]]*Tabela4[[#This Row],[litros]]</f>
        <v>290106</v>
      </c>
    </row>
    <row r="211" spans="1:20" x14ac:dyDescent="0.25">
      <c r="A211" t="s">
        <v>14</v>
      </c>
      <c r="B211" t="s">
        <v>65</v>
      </c>
      <c r="C211">
        <v>2008</v>
      </c>
      <c r="D211">
        <v>1161</v>
      </c>
      <c r="E211">
        <v>1882</v>
      </c>
      <c r="F211">
        <v>3495276</v>
      </c>
      <c r="G211">
        <v>668008000000</v>
      </c>
      <c r="H211">
        <v>1.53</v>
      </c>
      <c r="I211">
        <v>30</v>
      </c>
      <c r="J211">
        <v>6.8</v>
      </c>
      <c r="K211">
        <v>336.6</v>
      </c>
      <c r="L211">
        <v>1.53</v>
      </c>
      <c r="M211">
        <v>30</v>
      </c>
      <c r="N211">
        <v>0.68</v>
      </c>
      <c r="O211">
        <v>1.6210163652024117</v>
      </c>
      <c r="P211">
        <v>191117.38243274638</v>
      </c>
      <c r="Q211">
        <v>3.321626103346345E-4</v>
      </c>
      <c r="R21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11">
        <f>IF(Tabela4[[#This Row],[Quartil salario_mes]]=4,9,IF(Tabela4[[#This Row],[Quartil salario_mes]]=3,7.5,IF(Tabela4[[#This Row],[Quartil salario_mes]]=2,6,IF(Tabela4[[#This Row],[Quartil salario_mes]]=1,4.5,0))))</f>
        <v>6</v>
      </c>
      <c r="T211">
        <f>Tabela4[[#This Row],[Preço ajustado salario]]*Tabela4[[#This Row],[litros]]</f>
        <v>6966</v>
      </c>
    </row>
    <row r="212" spans="1:20" x14ac:dyDescent="0.25">
      <c r="A212" t="s">
        <v>14</v>
      </c>
      <c r="B212" t="s">
        <v>65</v>
      </c>
      <c r="C212">
        <v>2009</v>
      </c>
      <c r="D212">
        <v>24</v>
      </c>
      <c r="E212">
        <v>30</v>
      </c>
      <c r="F212">
        <v>3559343</v>
      </c>
      <c r="G212">
        <v>668008000000</v>
      </c>
      <c r="H212">
        <v>1.53</v>
      </c>
      <c r="I212">
        <v>30</v>
      </c>
      <c r="J212">
        <v>6.8</v>
      </c>
      <c r="K212">
        <v>336.6</v>
      </c>
      <c r="L212">
        <v>1.53</v>
      </c>
      <c r="M212">
        <v>30</v>
      </c>
      <c r="N212">
        <v>0.68</v>
      </c>
      <c r="O212">
        <v>1.25</v>
      </c>
      <c r="P212">
        <v>187677.33258637899</v>
      </c>
      <c r="Q212">
        <v>6.742817424451647E-6</v>
      </c>
      <c r="R21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12">
        <f>IF(Tabela4[[#This Row],[Quartil salario_mes]]=4,9,IF(Tabela4[[#This Row],[Quartil salario_mes]]=3,7.5,IF(Tabela4[[#This Row],[Quartil salario_mes]]=2,6,IF(Tabela4[[#This Row],[Quartil salario_mes]]=1,4.5,0))))</f>
        <v>6</v>
      </c>
      <c r="T212">
        <f>Tabela4[[#This Row],[Preço ajustado salario]]*Tabela4[[#This Row],[litros]]</f>
        <v>144</v>
      </c>
    </row>
    <row r="213" spans="1:20" x14ac:dyDescent="0.25">
      <c r="A213" t="s">
        <v>14</v>
      </c>
      <c r="B213" t="s">
        <v>65</v>
      </c>
      <c r="C213">
        <v>2012</v>
      </c>
      <c r="D213">
        <v>39</v>
      </c>
      <c r="E213">
        <v>2262</v>
      </c>
      <c r="F213">
        <v>3754862</v>
      </c>
      <c r="G213">
        <v>668008000000</v>
      </c>
      <c r="H213">
        <v>1.53</v>
      </c>
      <c r="I213">
        <v>30</v>
      </c>
      <c r="J213">
        <v>6.8</v>
      </c>
      <c r="K213">
        <v>336.6</v>
      </c>
      <c r="L213">
        <v>1.53</v>
      </c>
      <c r="M213">
        <v>30</v>
      </c>
      <c r="N213">
        <v>0.68</v>
      </c>
      <c r="O213">
        <v>58</v>
      </c>
      <c r="P213">
        <v>177904.80715403124</v>
      </c>
      <c r="Q213">
        <v>1.0386533513082505E-5</v>
      </c>
      <c r="R21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13">
        <f>IF(Tabela4[[#This Row],[Quartil salario_mes]]=4,9,IF(Tabela4[[#This Row],[Quartil salario_mes]]=3,7.5,IF(Tabela4[[#This Row],[Quartil salario_mes]]=2,6,IF(Tabela4[[#This Row],[Quartil salario_mes]]=1,4.5,0))))</f>
        <v>6</v>
      </c>
      <c r="T213">
        <f>Tabela4[[#This Row],[Preço ajustado salario]]*Tabela4[[#This Row],[litros]]</f>
        <v>234</v>
      </c>
    </row>
    <row r="214" spans="1:20" x14ac:dyDescent="0.25">
      <c r="A214" t="s">
        <v>14</v>
      </c>
      <c r="B214" t="s">
        <v>65</v>
      </c>
      <c r="C214">
        <v>2018</v>
      </c>
      <c r="D214">
        <v>1183</v>
      </c>
      <c r="E214">
        <v>3117</v>
      </c>
      <c r="F214">
        <v>4165255</v>
      </c>
      <c r="G214">
        <v>668008000000</v>
      </c>
      <c r="H214">
        <v>1.53</v>
      </c>
      <c r="I214">
        <v>30</v>
      </c>
      <c r="J214">
        <v>6.8</v>
      </c>
      <c r="K214">
        <v>336.6</v>
      </c>
      <c r="L214">
        <v>1.53</v>
      </c>
      <c r="M214">
        <v>30</v>
      </c>
      <c r="N214">
        <v>0.68</v>
      </c>
      <c r="O214">
        <v>2.6348267117497888</v>
      </c>
      <c r="P214">
        <v>160376.25547535505</v>
      </c>
      <c r="Q214">
        <v>2.840162246969273E-4</v>
      </c>
      <c r="R21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14">
        <f>IF(Tabela4[[#This Row],[Quartil salario_mes]]=4,9,IF(Tabela4[[#This Row],[Quartil salario_mes]]=3,7.5,IF(Tabela4[[#This Row],[Quartil salario_mes]]=2,6,IF(Tabela4[[#This Row],[Quartil salario_mes]]=1,4.5,0))))</f>
        <v>6</v>
      </c>
      <c r="T214">
        <f>Tabela4[[#This Row],[Preço ajustado salario]]*Tabela4[[#This Row],[litros]]</f>
        <v>7098</v>
      </c>
    </row>
    <row r="215" spans="1:20" x14ac:dyDescent="0.25">
      <c r="A215" t="s">
        <v>14</v>
      </c>
      <c r="B215" t="s">
        <v>65</v>
      </c>
      <c r="C215">
        <v>2019</v>
      </c>
      <c r="D215">
        <v>7918</v>
      </c>
      <c r="E215">
        <v>29017</v>
      </c>
      <c r="F215">
        <v>4232532</v>
      </c>
      <c r="G215">
        <v>668008000000</v>
      </c>
      <c r="H215">
        <v>1.53</v>
      </c>
      <c r="I215">
        <v>30</v>
      </c>
      <c r="J215">
        <v>6.8</v>
      </c>
      <c r="K215">
        <v>336.6</v>
      </c>
      <c r="L215">
        <v>1.53</v>
      </c>
      <c r="M215">
        <v>30</v>
      </c>
      <c r="N215">
        <v>0.68</v>
      </c>
      <c r="O215">
        <v>3.6646880525385197</v>
      </c>
      <c r="P215">
        <v>157827.04064611916</v>
      </c>
      <c r="Q215">
        <v>1.8707478171458597E-3</v>
      </c>
      <c r="R21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15">
        <f>IF(Tabela4[[#This Row],[Quartil salario_mes]]=4,9,IF(Tabela4[[#This Row],[Quartil salario_mes]]=3,7.5,IF(Tabela4[[#This Row],[Quartil salario_mes]]=2,6,IF(Tabela4[[#This Row],[Quartil salario_mes]]=1,4.5,0))))</f>
        <v>6</v>
      </c>
      <c r="T215">
        <f>Tabela4[[#This Row],[Preço ajustado salario]]*Tabela4[[#This Row],[litros]]</f>
        <v>47508</v>
      </c>
    </row>
    <row r="216" spans="1:20" x14ac:dyDescent="0.25">
      <c r="A216" t="s">
        <v>14</v>
      </c>
      <c r="B216" t="s">
        <v>65</v>
      </c>
      <c r="C216">
        <v>2020</v>
      </c>
      <c r="D216">
        <v>10821</v>
      </c>
      <c r="E216">
        <v>28372</v>
      </c>
      <c r="F216">
        <v>4294396</v>
      </c>
      <c r="G216">
        <v>668008000000</v>
      </c>
      <c r="H216">
        <v>1.53</v>
      </c>
      <c r="I216">
        <v>30</v>
      </c>
      <c r="J216">
        <v>6.8</v>
      </c>
      <c r="K216">
        <v>336.6</v>
      </c>
      <c r="L216">
        <v>1.53</v>
      </c>
      <c r="M216">
        <v>30</v>
      </c>
      <c r="N216">
        <v>0.68</v>
      </c>
      <c r="O216">
        <v>2.6219388226596432</v>
      </c>
      <c r="P216">
        <v>155553.42357807711</v>
      </c>
      <c r="Q216">
        <v>2.5197955661285078E-3</v>
      </c>
      <c r="R21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16">
        <f>IF(Tabela4[[#This Row],[Quartil salario_mes]]=4,9,IF(Tabela4[[#This Row],[Quartil salario_mes]]=3,7.5,IF(Tabela4[[#This Row],[Quartil salario_mes]]=2,6,IF(Tabela4[[#This Row],[Quartil salario_mes]]=1,4.5,0))))</f>
        <v>6</v>
      </c>
      <c r="T216">
        <f>Tabela4[[#This Row],[Preço ajustado salario]]*Tabela4[[#This Row],[litros]]</f>
        <v>64926</v>
      </c>
    </row>
    <row r="217" spans="1:20" x14ac:dyDescent="0.25">
      <c r="A217" t="s">
        <v>14</v>
      </c>
      <c r="B217" t="s">
        <v>65</v>
      </c>
      <c r="C217">
        <v>2021</v>
      </c>
      <c r="D217">
        <v>29520</v>
      </c>
      <c r="E217">
        <v>48444</v>
      </c>
      <c r="F217">
        <v>4351267</v>
      </c>
      <c r="G217">
        <v>668008000000</v>
      </c>
      <c r="H217">
        <v>1.53</v>
      </c>
      <c r="I217">
        <v>30</v>
      </c>
      <c r="J217">
        <v>6.8</v>
      </c>
      <c r="K217">
        <v>336.6</v>
      </c>
      <c r="L217">
        <v>1.53</v>
      </c>
      <c r="M217">
        <v>30</v>
      </c>
      <c r="N217">
        <v>0.68</v>
      </c>
      <c r="O217">
        <v>1.6410569105691057</v>
      </c>
      <c r="P217">
        <v>153520.34246576918</v>
      </c>
      <c r="Q217">
        <v>6.7842308918298969E-3</v>
      </c>
      <c r="R21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17">
        <f>IF(Tabela4[[#This Row],[Quartil salario_mes]]=4,9,IF(Tabela4[[#This Row],[Quartil salario_mes]]=3,7.5,IF(Tabela4[[#This Row],[Quartil salario_mes]]=2,6,IF(Tabela4[[#This Row],[Quartil salario_mes]]=1,4.5,0))))</f>
        <v>6</v>
      </c>
      <c r="T217">
        <f>Tabela4[[#This Row],[Preço ajustado salario]]*Tabela4[[#This Row],[litros]]</f>
        <v>177120</v>
      </c>
    </row>
    <row r="218" spans="1:20" x14ac:dyDescent="0.25">
      <c r="A218" t="s">
        <v>14</v>
      </c>
      <c r="B218" t="s">
        <v>65</v>
      </c>
      <c r="C218">
        <v>2022</v>
      </c>
      <c r="D218">
        <v>11490</v>
      </c>
      <c r="E218">
        <v>49392</v>
      </c>
      <c r="F218">
        <v>4408581</v>
      </c>
      <c r="G218">
        <v>668008000000</v>
      </c>
      <c r="H218">
        <v>1.53</v>
      </c>
      <c r="I218">
        <v>30</v>
      </c>
      <c r="J218">
        <v>6.8</v>
      </c>
      <c r="K218">
        <v>336.6</v>
      </c>
      <c r="L218">
        <v>1.53</v>
      </c>
      <c r="M218">
        <v>30</v>
      </c>
      <c r="N218">
        <v>0.68</v>
      </c>
      <c r="O218">
        <v>4.2986945169712794</v>
      </c>
      <c r="P218">
        <v>151524.49280165206</v>
      </c>
      <c r="Q218">
        <v>2.6062807964739674E-3</v>
      </c>
      <c r="R21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18">
        <f>IF(Tabela4[[#This Row],[Quartil salario_mes]]=4,9,IF(Tabela4[[#This Row],[Quartil salario_mes]]=3,7.5,IF(Tabela4[[#This Row],[Quartil salario_mes]]=2,6,IF(Tabela4[[#This Row],[Quartil salario_mes]]=1,4.5,0))))</f>
        <v>6</v>
      </c>
      <c r="T218">
        <f>Tabela4[[#This Row],[Preço ajustado salario]]*Tabela4[[#This Row],[litros]]</f>
        <v>68940</v>
      </c>
    </row>
    <row r="219" spans="1:20" x14ac:dyDescent="0.25">
      <c r="A219" t="s">
        <v>14</v>
      </c>
      <c r="B219" t="s">
        <v>26</v>
      </c>
      <c r="C219">
        <v>2008</v>
      </c>
      <c r="D219">
        <v>2191901</v>
      </c>
      <c r="E219">
        <v>1374088</v>
      </c>
      <c r="F219">
        <v>5645148</v>
      </c>
      <c r="G219">
        <v>381452889400</v>
      </c>
      <c r="H219">
        <v>1.55</v>
      </c>
      <c r="I219">
        <v>26</v>
      </c>
      <c r="J219">
        <v>6.2</v>
      </c>
      <c r="K219">
        <v>341</v>
      </c>
      <c r="L219">
        <v>1.55</v>
      </c>
      <c r="M219">
        <v>26</v>
      </c>
      <c r="N219">
        <v>0.62</v>
      </c>
      <c r="O219">
        <v>0.62689327665802419</v>
      </c>
      <c r="P219">
        <v>67571.813777070143</v>
      </c>
      <c r="Q219">
        <v>0.38828051983756673</v>
      </c>
      <c r="R21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19">
        <f>IF(Tabela4[[#This Row],[Quartil salario_mes]]=4,9,IF(Tabela4[[#This Row],[Quartil salario_mes]]=3,7.5,IF(Tabela4[[#This Row],[Quartil salario_mes]]=2,6,IF(Tabela4[[#This Row],[Quartil salario_mes]]=1,4.5,0))))</f>
        <v>6</v>
      </c>
      <c r="T219">
        <f>Tabela4[[#This Row],[Preço ajustado salario]]*Tabela4[[#This Row],[litros]]</f>
        <v>13151406</v>
      </c>
    </row>
    <row r="220" spans="1:20" x14ac:dyDescent="0.25">
      <c r="A220" t="s">
        <v>14</v>
      </c>
      <c r="B220" t="s">
        <v>26</v>
      </c>
      <c r="C220">
        <v>2009</v>
      </c>
      <c r="D220">
        <v>486927</v>
      </c>
      <c r="E220">
        <v>392087</v>
      </c>
      <c r="F220">
        <v>5702574</v>
      </c>
      <c r="G220">
        <v>381452889400</v>
      </c>
      <c r="H220">
        <v>1.55</v>
      </c>
      <c r="I220">
        <v>26</v>
      </c>
      <c r="J220">
        <v>6.2</v>
      </c>
      <c r="K220">
        <v>341</v>
      </c>
      <c r="L220">
        <v>1.55</v>
      </c>
      <c r="M220">
        <v>26</v>
      </c>
      <c r="N220">
        <v>0.62</v>
      </c>
      <c r="O220">
        <v>0.80522747763011704</v>
      </c>
      <c r="P220">
        <v>66891.352817166422</v>
      </c>
      <c r="Q220">
        <v>8.5387230398062355E-2</v>
      </c>
      <c r="R22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20">
        <f>IF(Tabela4[[#This Row],[Quartil salario_mes]]=4,9,IF(Tabela4[[#This Row],[Quartil salario_mes]]=3,7.5,IF(Tabela4[[#This Row],[Quartil salario_mes]]=2,6,IF(Tabela4[[#This Row],[Quartil salario_mes]]=1,4.5,0))))</f>
        <v>6</v>
      </c>
      <c r="T220">
        <f>Tabela4[[#This Row],[Preço ajustado salario]]*Tabela4[[#This Row],[litros]]</f>
        <v>2921562</v>
      </c>
    </row>
    <row r="221" spans="1:20" x14ac:dyDescent="0.25">
      <c r="A221" t="s">
        <v>14</v>
      </c>
      <c r="B221" t="s">
        <v>26</v>
      </c>
      <c r="C221">
        <v>2010</v>
      </c>
      <c r="D221">
        <v>510989</v>
      </c>
      <c r="E221">
        <v>449197</v>
      </c>
      <c r="F221">
        <v>5768613</v>
      </c>
      <c r="G221">
        <v>381452889400</v>
      </c>
      <c r="H221">
        <v>1.55</v>
      </c>
      <c r="I221">
        <v>26</v>
      </c>
      <c r="J221">
        <v>6.2</v>
      </c>
      <c r="K221">
        <v>341</v>
      </c>
      <c r="L221">
        <v>1.55</v>
      </c>
      <c r="M221">
        <v>26</v>
      </c>
      <c r="N221">
        <v>0.62</v>
      </c>
      <c r="O221">
        <v>0.87907371782954236</v>
      </c>
      <c r="P221">
        <v>66125.581556606412</v>
      </c>
      <c r="Q221">
        <v>8.8580911910714072E-2</v>
      </c>
      <c r="R22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21">
        <f>IF(Tabela4[[#This Row],[Quartil salario_mes]]=4,9,IF(Tabela4[[#This Row],[Quartil salario_mes]]=3,7.5,IF(Tabela4[[#This Row],[Quartil salario_mes]]=2,6,IF(Tabela4[[#This Row],[Quartil salario_mes]]=1,4.5,0))))</f>
        <v>6</v>
      </c>
      <c r="T221">
        <f>Tabela4[[#This Row],[Preço ajustado salario]]*Tabela4[[#This Row],[litros]]</f>
        <v>3065934</v>
      </c>
    </row>
    <row r="222" spans="1:20" x14ac:dyDescent="0.25">
      <c r="A222" t="s">
        <v>14</v>
      </c>
      <c r="B222" t="s">
        <v>26</v>
      </c>
      <c r="C222">
        <v>2011</v>
      </c>
      <c r="D222">
        <v>240168</v>
      </c>
      <c r="E222">
        <v>276281</v>
      </c>
      <c r="F222">
        <v>5843939</v>
      </c>
      <c r="G222">
        <v>381452889400</v>
      </c>
      <c r="H222">
        <v>1.55</v>
      </c>
      <c r="I222">
        <v>26</v>
      </c>
      <c r="J222">
        <v>6.2</v>
      </c>
      <c r="K222">
        <v>341</v>
      </c>
      <c r="L222">
        <v>1.55</v>
      </c>
      <c r="M222">
        <v>26</v>
      </c>
      <c r="N222">
        <v>0.62</v>
      </c>
      <c r="O222">
        <v>1.150365577429133</v>
      </c>
      <c r="P222">
        <v>65273.249669443845</v>
      </c>
      <c r="Q222">
        <v>4.1096938212394074E-2</v>
      </c>
      <c r="R22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22">
        <f>IF(Tabela4[[#This Row],[Quartil salario_mes]]=4,9,IF(Tabela4[[#This Row],[Quartil salario_mes]]=3,7.5,IF(Tabela4[[#This Row],[Quartil salario_mes]]=2,6,IF(Tabela4[[#This Row],[Quartil salario_mes]]=1,4.5,0))))</f>
        <v>6</v>
      </c>
      <c r="T222">
        <f>Tabela4[[#This Row],[Preço ajustado salario]]*Tabela4[[#This Row],[litros]]</f>
        <v>1441008</v>
      </c>
    </row>
    <row r="223" spans="1:20" x14ac:dyDescent="0.25">
      <c r="A223" t="s">
        <v>14</v>
      </c>
      <c r="B223" t="s">
        <v>26</v>
      </c>
      <c r="C223">
        <v>2012</v>
      </c>
      <c r="D223">
        <v>354824</v>
      </c>
      <c r="E223">
        <v>428279</v>
      </c>
      <c r="F223">
        <v>5923322</v>
      </c>
      <c r="G223">
        <v>381452889400</v>
      </c>
      <c r="H223">
        <v>1.55</v>
      </c>
      <c r="I223">
        <v>26</v>
      </c>
      <c r="J223">
        <v>6.2</v>
      </c>
      <c r="K223">
        <v>341</v>
      </c>
      <c r="L223">
        <v>1.55</v>
      </c>
      <c r="M223">
        <v>26</v>
      </c>
      <c r="N223">
        <v>0.62</v>
      </c>
      <c r="O223">
        <v>1.2070181272969134</v>
      </c>
      <c r="P223">
        <v>64398.472580082598</v>
      </c>
      <c r="Q223">
        <v>5.9902872070773799E-2</v>
      </c>
      <c r="R22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23">
        <f>IF(Tabela4[[#This Row],[Quartil salario_mes]]=4,9,IF(Tabela4[[#This Row],[Quartil salario_mes]]=3,7.5,IF(Tabela4[[#This Row],[Quartil salario_mes]]=2,6,IF(Tabela4[[#This Row],[Quartil salario_mes]]=1,4.5,0))))</f>
        <v>6</v>
      </c>
      <c r="T223">
        <f>Tabela4[[#This Row],[Preço ajustado salario]]*Tabela4[[#This Row],[litros]]</f>
        <v>2128944</v>
      </c>
    </row>
    <row r="224" spans="1:20" x14ac:dyDescent="0.25">
      <c r="A224" t="s">
        <v>14</v>
      </c>
      <c r="B224" t="s">
        <v>26</v>
      </c>
      <c r="C224">
        <v>2013</v>
      </c>
      <c r="D224">
        <v>481564</v>
      </c>
      <c r="E224">
        <v>680828</v>
      </c>
      <c r="F224">
        <v>6005652</v>
      </c>
      <c r="G224">
        <v>381452889400</v>
      </c>
      <c r="H224">
        <v>1.55</v>
      </c>
      <c r="I224">
        <v>26</v>
      </c>
      <c r="J224">
        <v>6.2</v>
      </c>
      <c r="K224">
        <v>341</v>
      </c>
      <c r="L224">
        <v>1.55</v>
      </c>
      <c r="M224">
        <v>26</v>
      </c>
      <c r="N224">
        <v>0.62</v>
      </c>
      <c r="O224">
        <v>1.4137850836025949</v>
      </c>
      <c r="P224">
        <v>63515.64982453196</v>
      </c>
      <c r="Q224">
        <v>8.0185132272066376E-2</v>
      </c>
      <c r="R22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24">
        <f>IF(Tabela4[[#This Row],[Quartil salario_mes]]=4,9,IF(Tabela4[[#This Row],[Quartil salario_mes]]=3,7.5,IF(Tabela4[[#This Row],[Quartil salario_mes]]=2,6,IF(Tabela4[[#This Row],[Quartil salario_mes]]=1,4.5,0))))</f>
        <v>6</v>
      </c>
      <c r="T224">
        <f>Tabela4[[#This Row],[Preço ajustado salario]]*Tabela4[[#This Row],[litros]]</f>
        <v>2889384</v>
      </c>
    </row>
    <row r="225" spans="1:20" x14ac:dyDescent="0.25">
      <c r="A225" t="s">
        <v>14</v>
      </c>
      <c r="B225" t="s">
        <v>26</v>
      </c>
      <c r="C225">
        <v>2014</v>
      </c>
      <c r="D225">
        <v>521847</v>
      </c>
      <c r="E225">
        <v>908028</v>
      </c>
      <c r="F225">
        <v>6090721</v>
      </c>
      <c r="G225">
        <v>381452889400</v>
      </c>
      <c r="H225">
        <v>1.55</v>
      </c>
      <c r="I225">
        <v>26</v>
      </c>
      <c r="J225">
        <v>6.2</v>
      </c>
      <c r="K225">
        <v>341</v>
      </c>
      <c r="L225">
        <v>1.55</v>
      </c>
      <c r="M225">
        <v>26</v>
      </c>
      <c r="N225">
        <v>0.62</v>
      </c>
      <c r="O225">
        <v>1.7400272493661935</v>
      </c>
      <c r="P225">
        <v>62628.527788417821</v>
      </c>
      <c r="Q225">
        <v>8.5679018953585304E-2</v>
      </c>
      <c r="R22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25">
        <f>IF(Tabela4[[#This Row],[Quartil salario_mes]]=4,9,IF(Tabela4[[#This Row],[Quartil salario_mes]]=3,7.5,IF(Tabela4[[#This Row],[Quartil salario_mes]]=2,6,IF(Tabela4[[#This Row],[Quartil salario_mes]]=1,4.5,0))))</f>
        <v>6</v>
      </c>
      <c r="T225">
        <f>Tabela4[[#This Row],[Preço ajustado salario]]*Tabela4[[#This Row],[litros]]</f>
        <v>3131082</v>
      </c>
    </row>
    <row r="226" spans="1:20" x14ac:dyDescent="0.25">
      <c r="A226" t="s">
        <v>14</v>
      </c>
      <c r="B226" t="s">
        <v>26</v>
      </c>
      <c r="C226">
        <v>2015</v>
      </c>
      <c r="D226">
        <v>495428</v>
      </c>
      <c r="E226">
        <v>741370</v>
      </c>
      <c r="F226">
        <v>6177950</v>
      </c>
      <c r="G226">
        <v>381452889400</v>
      </c>
      <c r="H226">
        <v>1.55</v>
      </c>
      <c r="I226">
        <v>26</v>
      </c>
      <c r="J226">
        <v>6.2</v>
      </c>
      <c r="K226">
        <v>341</v>
      </c>
      <c r="L226">
        <v>1.55</v>
      </c>
      <c r="M226">
        <v>26</v>
      </c>
      <c r="N226">
        <v>0.62</v>
      </c>
      <c r="O226">
        <v>1.4964232946058762</v>
      </c>
      <c r="P226">
        <v>61744.250018209925</v>
      </c>
      <c r="Q226">
        <v>8.019294426144595E-2</v>
      </c>
      <c r="R22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26">
        <f>IF(Tabela4[[#This Row],[Quartil salario_mes]]=4,9,IF(Tabela4[[#This Row],[Quartil salario_mes]]=3,7.5,IF(Tabela4[[#This Row],[Quartil salario_mes]]=2,6,IF(Tabela4[[#This Row],[Quartil salario_mes]]=1,4.5,0))))</f>
        <v>6</v>
      </c>
      <c r="T226">
        <f>Tabela4[[#This Row],[Preço ajustado salario]]*Tabela4[[#This Row],[litros]]</f>
        <v>2972568</v>
      </c>
    </row>
    <row r="227" spans="1:20" x14ac:dyDescent="0.25">
      <c r="A227" t="s">
        <v>14</v>
      </c>
      <c r="B227" t="s">
        <v>26</v>
      </c>
      <c r="C227">
        <v>2016</v>
      </c>
      <c r="D227">
        <v>985739</v>
      </c>
      <c r="E227">
        <v>1655417</v>
      </c>
      <c r="F227">
        <v>6266615</v>
      </c>
      <c r="G227">
        <v>381452889400</v>
      </c>
      <c r="H227">
        <v>1.55</v>
      </c>
      <c r="I227">
        <v>26</v>
      </c>
      <c r="J227">
        <v>6.2</v>
      </c>
      <c r="K227">
        <v>341</v>
      </c>
      <c r="L227">
        <v>1.55</v>
      </c>
      <c r="M227">
        <v>26</v>
      </c>
      <c r="N227">
        <v>0.62</v>
      </c>
      <c r="O227">
        <v>1.6793664448702952</v>
      </c>
      <c r="P227">
        <v>60870.643784563115</v>
      </c>
      <c r="Q227">
        <v>0.15730007348464842</v>
      </c>
      <c r="R22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27">
        <f>IF(Tabela4[[#This Row],[Quartil salario_mes]]=4,9,IF(Tabela4[[#This Row],[Quartil salario_mes]]=3,7.5,IF(Tabela4[[#This Row],[Quartil salario_mes]]=2,6,IF(Tabela4[[#This Row],[Quartil salario_mes]]=1,4.5,0))))</f>
        <v>6</v>
      </c>
      <c r="T227">
        <f>Tabela4[[#This Row],[Preço ajustado salario]]*Tabela4[[#This Row],[litros]]</f>
        <v>5914434</v>
      </c>
    </row>
    <row r="228" spans="1:20" x14ac:dyDescent="0.25">
      <c r="A228" t="s">
        <v>14</v>
      </c>
      <c r="B228" t="s">
        <v>26</v>
      </c>
      <c r="C228">
        <v>2017</v>
      </c>
      <c r="D228">
        <v>2393468</v>
      </c>
      <c r="E228">
        <v>4274650</v>
      </c>
      <c r="F228">
        <v>6355404</v>
      </c>
      <c r="G228">
        <v>381452889400</v>
      </c>
      <c r="H228">
        <v>1.55</v>
      </c>
      <c r="I228">
        <v>26</v>
      </c>
      <c r="J228">
        <v>6.2</v>
      </c>
      <c r="K228">
        <v>341</v>
      </c>
      <c r="L228">
        <v>1.55</v>
      </c>
      <c r="M228">
        <v>26</v>
      </c>
      <c r="N228">
        <v>0.62</v>
      </c>
      <c r="O228">
        <v>1.7859649679878737</v>
      </c>
      <c r="P228">
        <v>60020.242521167813</v>
      </c>
      <c r="Q228">
        <v>0.37660359593190301</v>
      </c>
      <c r="R22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28">
        <f>IF(Tabela4[[#This Row],[Quartil salario_mes]]=4,9,IF(Tabela4[[#This Row],[Quartil salario_mes]]=3,7.5,IF(Tabela4[[#This Row],[Quartil salario_mes]]=2,6,IF(Tabela4[[#This Row],[Quartil salario_mes]]=1,4.5,0))))</f>
        <v>6</v>
      </c>
      <c r="T228">
        <f>Tabela4[[#This Row],[Preço ajustado salario]]*Tabela4[[#This Row],[litros]]</f>
        <v>14360808</v>
      </c>
    </row>
    <row r="229" spans="1:20" x14ac:dyDescent="0.25">
      <c r="A229" t="s">
        <v>14</v>
      </c>
      <c r="B229" t="s">
        <v>26</v>
      </c>
      <c r="C229">
        <v>2018</v>
      </c>
      <c r="D229">
        <v>3234168</v>
      </c>
      <c r="E229">
        <v>5494321</v>
      </c>
      <c r="F229">
        <v>6443328</v>
      </c>
      <c r="G229">
        <v>381452889400</v>
      </c>
      <c r="H229">
        <v>1.55</v>
      </c>
      <c r="I229">
        <v>26</v>
      </c>
      <c r="J229">
        <v>6.2</v>
      </c>
      <c r="K229">
        <v>341</v>
      </c>
      <c r="L229">
        <v>1.55</v>
      </c>
      <c r="M229">
        <v>26</v>
      </c>
      <c r="N229">
        <v>0.62</v>
      </c>
      <c r="O229">
        <v>1.6988359912039201</v>
      </c>
      <c r="P229">
        <v>59201.221697855515</v>
      </c>
      <c r="Q229">
        <v>0.5019406120563783</v>
      </c>
      <c r="R22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29">
        <f>IF(Tabela4[[#This Row],[Quartil salario_mes]]=4,9,IF(Tabela4[[#This Row],[Quartil salario_mes]]=3,7.5,IF(Tabela4[[#This Row],[Quartil salario_mes]]=2,6,IF(Tabela4[[#This Row],[Quartil salario_mes]]=1,4.5,0))))</f>
        <v>6</v>
      </c>
      <c r="T229">
        <f>Tabela4[[#This Row],[Preço ajustado salario]]*Tabela4[[#This Row],[litros]]</f>
        <v>19405008</v>
      </c>
    </row>
    <row r="230" spans="1:20" x14ac:dyDescent="0.25">
      <c r="A230" t="s">
        <v>14</v>
      </c>
      <c r="B230" t="s">
        <v>26</v>
      </c>
      <c r="C230">
        <v>2019</v>
      </c>
      <c r="D230">
        <v>2419537</v>
      </c>
      <c r="E230">
        <v>3826587</v>
      </c>
      <c r="F230">
        <v>6530026</v>
      </c>
      <c r="G230">
        <v>381452889400</v>
      </c>
      <c r="H230">
        <v>1.55</v>
      </c>
      <c r="I230">
        <v>26</v>
      </c>
      <c r="J230">
        <v>6.2</v>
      </c>
      <c r="K230">
        <v>341</v>
      </c>
      <c r="L230">
        <v>1.55</v>
      </c>
      <c r="M230">
        <v>26</v>
      </c>
      <c r="N230">
        <v>0.62</v>
      </c>
      <c r="O230">
        <v>1.5815368808164538</v>
      </c>
      <c r="P230">
        <v>58415.217550435482</v>
      </c>
      <c r="Q230">
        <v>0.37052486467894613</v>
      </c>
      <c r="R23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30">
        <f>IF(Tabela4[[#This Row],[Quartil salario_mes]]=4,9,IF(Tabela4[[#This Row],[Quartil salario_mes]]=3,7.5,IF(Tabela4[[#This Row],[Quartil salario_mes]]=2,6,IF(Tabela4[[#This Row],[Quartil salario_mes]]=1,4.5,0))))</f>
        <v>6</v>
      </c>
      <c r="T230">
        <f>Tabela4[[#This Row],[Preço ajustado salario]]*Tabela4[[#This Row],[litros]]</f>
        <v>14517222</v>
      </c>
    </row>
    <row r="231" spans="1:20" x14ac:dyDescent="0.25">
      <c r="A231" t="s">
        <v>14</v>
      </c>
      <c r="B231" t="s">
        <v>26</v>
      </c>
      <c r="C231">
        <v>2020</v>
      </c>
      <c r="D231">
        <v>3299013</v>
      </c>
      <c r="E231">
        <v>3869243</v>
      </c>
      <c r="F231">
        <v>6618695</v>
      </c>
      <c r="G231">
        <v>381452889400</v>
      </c>
      <c r="H231">
        <v>1.55</v>
      </c>
      <c r="I231">
        <v>26</v>
      </c>
      <c r="J231">
        <v>6.2</v>
      </c>
      <c r="K231">
        <v>341</v>
      </c>
      <c r="L231">
        <v>1.55</v>
      </c>
      <c r="M231">
        <v>26</v>
      </c>
      <c r="N231">
        <v>0.62</v>
      </c>
      <c r="O231">
        <v>1.1728486671619662</v>
      </c>
      <c r="P231">
        <v>57632.643504497486</v>
      </c>
      <c r="Q231">
        <v>0.49843858948025255</v>
      </c>
      <c r="R23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31">
        <f>IF(Tabela4[[#This Row],[Quartil salario_mes]]=4,9,IF(Tabela4[[#This Row],[Quartil salario_mes]]=3,7.5,IF(Tabela4[[#This Row],[Quartil salario_mes]]=2,6,IF(Tabela4[[#This Row],[Quartil salario_mes]]=1,4.5,0))))</f>
        <v>6</v>
      </c>
      <c r="T231">
        <f>Tabela4[[#This Row],[Preço ajustado salario]]*Tabela4[[#This Row],[litros]]</f>
        <v>19794078</v>
      </c>
    </row>
    <row r="232" spans="1:20" x14ac:dyDescent="0.25">
      <c r="A232" t="s">
        <v>14</v>
      </c>
      <c r="B232" t="s">
        <v>26</v>
      </c>
      <c r="C232">
        <v>2021</v>
      </c>
      <c r="D232">
        <v>6522527</v>
      </c>
      <c r="E232">
        <v>7192362</v>
      </c>
      <c r="F232">
        <v>6703799</v>
      </c>
      <c r="G232">
        <v>381452889400</v>
      </c>
      <c r="H232">
        <v>1.55</v>
      </c>
      <c r="I232">
        <v>26</v>
      </c>
      <c r="J232">
        <v>6.2</v>
      </c>
      <c r="K232">
        <v>341</v>
      </c>
      <c r="L232">
        <v>1.55</v>
      </c>
      <c r="M232">
        <v>26</v>
      </c>
      <c r="N232">
        <v>0.62</v>
      </c>
      <c r="O232">
        <v>1.1026956270169521</v>
      </c>
      <c r="P232">
        <v>56901.003356455047</v>
      </c>
      <c r="Q232">
        <v>0.97295980980336672</v>
      </c>
      <c r="R23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32">
        <f>IF(Tabela4[[#This Row],[Quartil salario_mes]]=4,9,IF(Tabela4[[#This Row],[Quartil salario_mes]]=3,7.5,IF(Tabela4[[#This Row],[Quartil salario_mes]]=2,6,IF(Tabela4[[#This Row],[Quartil salario_mes]]=1,4.5,0))))</f>
        <v>6</v>
      </c>
      <c r="T232">
        <f>Tabela4[[#This Row],[Preço ajustado salario]]*Tabela4[[#This Row],[litros]]</f>
        <v>39135162</v>
      </c>
    </row>
    <row r="233" spans="1:20" x14ac:dyDescent="0.25">
      <c r="A233" t="s">
        <v>14</v>
      </c>
      <c r="B233" t="s">
        <v>26</v>
      </c>
      <c r="C233">
        <v>2022</v>
      </c>
      <c r="D233">
        <v>5076670</v>
      </c>
      <c r="E233">
        <v>7156293</v>
      </c>
      <c r="F233">
        <v>6780744</v>
      </c>
      <c r="G233">
        <v>381452889400</v>
      </c>
      <c r="H233">
        <v>1.55</v>
      </c>
      <c r="I233">
        <v>26</v>
      </c>
      <c r="J233">
        <v>6.2</v>
      </c>
      <c r="K233">
        <v>341</v>
      </c>
      <c r="L233">
        <v>1.55</v>
      </c>
      <c r="M233">
        <v>26</v>
      </c>
      <c r="N233">
        <v>0.62</v>
      </c>
      <c r="O233">
        <v>1.4096431322106815</v>
      </c>
      <c r="P233">
        <v>56255.314962487893</v>
      </c>
      <c r="Q233">
        <v>0.74868922938249849</v>
      </c>
      <c r="R23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233">
        <f>IF(Tabela4[[#This Row],[Quartil salario_mes]]=4,9,IF(Tabela4[[#This Row],[Quartil salario_mes]]=3,7.5,IF(Tabela4[[#This Row],[Quartil salario_mes]]=2,6,IF(Tabela4[[#This Row],[Quartil salario_mes]]=1,4.5,0))))</f>
        <v>6</v>
      </c>
      <c r="T233">
        <f>Tabela4[[#This Row],[Preço ajustado salario]]*Tabela4[[#This Row],[litros]]</f>
        <v>30460020</v>
      </c>
    </row>
    <row r="234" spans="1:20" x14ac:dyDescent="0.25">
      <c r="A234" t="s">
        <v>14</v>
      </c>
      <c r="B234" t="s">
        <v>66</v>
      </c>
      <c r="C234">
        <v>2008</v>
      </c>
      <c r="D234">
        <v>20290</v>
      </c>
      <c r="E234">
        <v>58353</v>
      </c>
      <c r="F234">
        <v>38522882</v>
      </c>
      <c r="G234">
        <v>5921644006880</v>
      </c>
      <c r="H234">
        <v>2.93</v>
      </c>
      <c r="I234">
        <v>42</v>
      </c>
      <c r="J234">
        <v>0.6</v>
      </c>
      <c r="K234">
        <v>644.6</v>
      </c>
      <c r="L234">
        <v>2.93</v>
      </c>
      <c r="M234">
        <v>42</v>
      </c>
      <c r="N234">
        <v>0.06</v>
      </c>
      <c r="O234">
        <v>2.8759487432232627</v>
      </c>
      <c r="P234">
        <v>153717.57509939157</v>
      </c>
      <c r="Q234">
        <v>5.2669994939630945E-4</v>
      </c>
      <c r="R23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34">
        <f>IF(Tabela4[[#This Row],[Quartil salario_mes]]=4,9,IF(Tabela4[[#This Row],[Quartil salario_mes]]=3,7.5,IF(Tabela4[[#This Row],[Quartil salario_mes]]=2,6,IF(Tabela4[[#This Row],[Quartil salario_mes]]=1,4.5,0))))</f>
        <v>7.5</v>
      </c>
      <c r="T234">
        <f>Tabela4[[#This Row],[Preço ajustado salario]]*Tabela4[[#This Row],[litros]]</f>
        <v>152175</v>
      </c>
    </row>
    <row r="235" spans="1:20" x14ac:dyDescent="0.25">
      <c r="A235" t="s">
        <v>14</v>
      </c>
      <c r="B235" t="s">
        <v>66</v>
      </c>
      <c r="C235">
        <v>2009</v>
      </c>
      <c r="D235">
        <v>6982</v>
      </c>
      <c r="E235">
        <v>35797</v>
      </c>
      <c r="F235">
        <v>38555285</v>
      </c>
      <c r="G235">
        <v>5921644006880</v>
      </c>
      <c r="H235">
        <v>2.93</v>
      </c>
      <c r="I235">
        <v>42</v>
      </c>
      <c r="J235">
        <v>0.6</v>
      </c>
      <c r="K235">
        <v>644.6</v>
      </c>
      <c r="L235">
        <v>2.93</v>
      </c>
      <c r="M235">
        <v>42</v>
      </c>
      <c r="N235">
        <v>0.06</v>
      </c>
      <c r="O235">
        <v>5.1270409624749353</v>
      </c>
      <c r="P235">
        <v>153588.38631020364</v>
      </c>
      <c r="Q235">
        <v>1.810906079412978E-4</v>
      </c>
      <c r="R23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35">
        <f>IF(Tabela4[[#This Row],[Quartil salario_mes]]=4,9,IF(Tabela4[[#This Row],[Quartil salario_mes]]=3,7.5,IF(Tabela4[[#This Row],[Quartil salario_mes]]=2,6,IF(Tabela4[[#This Row],[Quartil salario_mes]]=1,4.5,0))))</f>
        <v>7.5</v>
      </c>
      <c r="T235">
        <f>Tabela4[[#This Row],[Preço ajustado salario]]*Tabela4[[#This Row],[litros]]</f>
        <v>52365</v>
      </c>
    </row>
    <row r="236" spans="1:20" x14ac:dyDescent="0.25">
      <c r="A236" t="s">
        <v>14</v>
      </c>
      <c r="B236" t="s">
        <v>66</v>
      </c>
      <c r="C236">
        <v>2010</v>
      </c>
      <c r="D236">
        <v>20464</v>
      </c>
      <c r="E236">
        <v>95198</v>
      </c>
      <c r="F236">
        <v>38597353</v>
      </c>
      <c r="G236">
        <v>5921644006880</v>
      </c>
      <c r="H236">
        <v>2.93</v>
      </c>
      <c r="I236">
        <v>42</v>
      </c>
      <c r="J236">
        <v>0.6</v>
      </c>
      <c r="K236">
        <v>644.6</v>
      </c>
      <c r="L236">
        <v>2.93</v>
      </c>
      <c r="M236">
        <v>42</v>
      </c>
      <c r="N236">
        <v>0.06</v>
      </c>
      <c r="O236">
        <v>4.6519741985926508</v>
      </c>
      <c r="P236">
        <v>153420.9873635635</v>
      </c>
      <c r="Q236">
        <v>5.301917983857598E-4</v>
      </c>
      <c r="R23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36">
        <f>IF(Tabela4[[#This Row],[Quartil salario_mes]]=4,9,IF(Tabela4[[#This Row],[Quartil salario_mes]]=3,7.5,IF(Tabela4[[#This Row],[Quartil salario_mes]]=2,6,IF(Tabela4[[#This Row],[Quartil salario_mes]]=1,4.5,0))))</f>
        <v>7.5</v>
      </c>
      <c r="T236">
        <f>Tabela4[[#This Row],[Preço ajustado salario]]*Tabela4[[#This Row],[litros]]</f>
        <v>153480</v>
      </c>
    </row>
    <row r="237" spans="1:20" x14ac:dyDescent="0.25">
      <c r="A237" t="s">
        <v>14</v>
      </c>
      <c r="B237" t="s">
        <v>66</v>
      </c>
      <c r="C237">
        <v>2011</v>
      </c>
      <c r="D237">
        <v>11732</v>
      </c>
      <c r="E237">
        <v>50684</v>
      </c>
      <c r="F237">
        <v>38620847</v>
      </c>
      <c r="G237">
        <v>5921644006880</v>
      </c>
      <c r="H237">
        <v>2.93</v>
      </c>
      <c r="I237">
        <v>42</v>
      </c>
      <c r="J237">
        <v>0.6</v>
      </c>
      <c r="K237">
        <v>644.6</v>
      </c>
      <c r="L237">
        <v>2.93</v>
      </c>
      <c r="M237">
        <v>42</v>
      </c>
      <c r="N237">
        <v>0.06</v>
      </c>
      <c r="O237">
        <v>4.3201500170473919</v>
      </c>
      <c r="P237">
        <v>153327.65764769478</v>
      </c>
      <c r="Q237">
        <v>3.0377376239314484E-4</v>
      </c>
      <c r="R23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37">
        <f>IF(Tabela4[[#This Row],[Quartil salario_mes]]=4,9,IF(Tabela4[[#This Row],[Quartil salario_mes]]=3,7.5,IF(Tabela4[[#This Row],[Quartil salario_mes]]=2,6,IF(Tabela4[[#This Row],[Quartil salario_mes]]=1,4.5,0))))</f>
        <v>7.5</v>
      </c>
      <c r="T237">
        <f>Tabela4[[#This Row],[Preço ajustado salario]]*Tabela4[[#This Row],[litros]]</f>
        <v>87990</v>
      </c>
    </row>
    <row r="238" spans="1:20" x14ac:dyDescent="0.25">
      <c r="A238" t="s">
        <v>14</v>
      </c>
      <c r="B238" t="s">
        <v>66</v>
      </c>
      <c r="C238">
        <v>2012</v>
      </c>
      <c r="D238">
        <v>21663</v>
      </c>
      <c r="E238">
        <v>89158</v>
      </c>
      <c r="F238">
        <v>38625874</v>
      </c>
      <c r="G238">
        <v>5921644006880</v>
      </c>
      <c r="H238">
        <v>2.93</v>
      </c>
      <c r="I238">
        <v>42</v>
      </c>
      <c r="J238">
        <v>0.6</v>
      </c>
      <c r="K238">
        <v>644.6</v>
      </c>
      <c r="L238">
        <v>2.93</v>
      </c>
      <c r="M238">
        <v>42</v>
      </c>
      <c r="N238">
        <v>0.06</v>
      </c>
      <c r="O238">
        <v>4.1156811152656605</v>
      </c>
      <c r="P238">
        <v>153307.70267826173</v>
      </c>
      <c r="Q238">
        <v>5.6084167830092332E-4</v>
      </c>
      <c r="R23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38">
        <f>IF(Tabela4[[#This Row],[Quartil salario_mes]]=4,9,IF(Tabela4[[#This Row],[Quartil salario_mes]]=3,7.5,IF(Tabela4[[#This Row],[Quartil salario_mes]]=2,6,IF(Tabela4[[#This Row],[Quartil salario_mes]]=1,4.5,0))))</f>
        <v>7.5</v>
      </c>
      <c r="T238">
        <f>Tabela4[[#This Row],[Preço ajustado salario]]*Tabela4[[#This Row],[litros]]</f>
        <v>162472.5</v>
      </c>
    </row>
    <row r="239" spans="1:20" x14ac:dyDescent="0.25">
      <c r="A239" t="s">
        <v>14</v>
      </c>
      <c r="B239" t="s">
        <v>66</v>
      </c>
      <c r="C239">
        <v>2013</v>
      </c>
      <c r="D239">
        <v>19249</v>
      </c>
      <c r="E239">
        <v>90960</v>
      </c>
      <c r="F239">
        <v>38607353</v>
      </c>
      <c r="G239">
        <v>5921644006880</v>
      </c>
      <c r="H239">
        <v>2.93</v>
      </c>
      <c r="I239">
        <v>42</v>
      </c>
      <c r="J239">
        <v>0.6</v>
      </c>
      <c r="K239">
        <v>644.6</v>
      </c>
      <c r="L239">
        <v>2.93</v>
      </c>
      <c r="M239">
        <v>42</v>
      </c>
      <c r="N239">
        <v>0.06</v>
      </c>
      <c r="O239">
        <v>4.7254402826120838</v>
      </c>
      <c r="P239">
        <v>153381.24856371272</v>
      </c>
      <c r="Q239">
        <v>4.9858378014157041E-4</v>
      </c>
      <c r="R23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39">
        <f>IF(Tabela4[[#This Row],[Quartil salario_mes]]=4,9,IF(Tabela4[[#This Row],[Quartil salario_mes]]=3,7.5,IF(Tabela4[[#This Row],[Quartil salario_mes]]=2,6,IF(Tabela4[[#This Row],[Quartil salario_mes]]=1,4.5,0))))</f>
        <v>7.5</v>
      </c>
      <c r="T239">
        <f>Tabela4[[#This Row],[Preço ajustado salario]]*Tabela4[[#This Row],[litros]]</f>
        <v>144367.5</v>
      </c>
    </row>
    <row r="240" spans="1:20" x14ac:dyDescent="0.25">
      <c r="A240" t="s">
        <v>14</v>
      </c>
      <c r="B240" t="s">
        <v>66</v>
      </c>
      <c r="C240">
        <v>2014</v>
      </c>
      <c r="D240">
        <v>30181</v>
      </c>
      <c r="E240">
        <v>107957</v>
      </c>
      <c r="F240">
        <v>38581872</v>
      </c>
      <c r="G240">
        <v>5921644006880</v>
      </c>
      <c r="H240">
        <v>2.93</v>
      </c>
      <c r="I240">
        <v>42</v>
      </c>
      <c r="J240">
        <v>0.6</v>
      </c>
      <c r="K240">
        <v>644.6</v>
      </c>
      <c r="L240">
        <v>2.93</v>
      </c>
      <c r="M240">
        <v>42</v>
      </c>
      <c r="N240">
        <v>0.06</v>
      </c>
      <c r="O240">
        <v>3.5769855206918262</v>
      </c>
      <c r="P240">
        <v>153482.54762962254</v>
      </c>
      <c r="Q240">
        <v>7.8225856951679275E-4</v>
      </c>
      <c r="R24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40">
        <f>IF(Tabela4[[#This Row],[Quartil salario_mes]]=4,9,IF(Tabela4[[#This Row],[Quartil salario_mes]]=3,7.5,IF(Tabela4[[#This Row],[Quartil salario_mes]]=2,6,IF(Tabela4[[#This Row],[Quartil salario_mes]]=1,4.5,0))))</f>
        <v>7.5</v>
      </c>
      <c r="T240">
        <f>Tabela4[[#This Row],[Preço ajustado salario]]*Tabela4[[#This Row],[litros]]</f>
        <v>226357.5</v>
      </c>
    </row>
    <row r="241" spans="1:20" x14ac:dyDescent="0.25">
      <c r="A241" t="s">
        <v>14</v>
      </c>
      <c r="B241" t="s">
        <v>66</v>
      </c>
      <c r="C241">
        <v>2015</v>
      </c>
      <c r="D241">
        <v>11654</v>
      </c>
      <c r="E241">
        <v>42781</v>
      </c>
      <c r="F241">
        <v>38553146</v>
      </c>
      <c r="G241">
        <v>5921644006880</v>
      </c>
      <c r="H241">
        <v>2.93</v>
      </c>
      <c r="I241">
        <v>42</v>
      </c>
      <c r="J241">
        <v>0.6</v>
      </c>
      <c r="K241">
        <v>644.6</v>
      </c>
      <c r="L241">
        <v>2.93</v>
      </c>
      <c r="M241">
        <v>42</v>
      </c>
      <c r="N241">
        <v>0.06</v>
      </c>
      <c r="O241">
        <v>3.6709284365882957</v>
      </c>
      <c r="P241">
        <v>153596.90767855884</v>
      </c>
      <c r="Q241">
        <v>3.0228402112761436E-4</v>
      </c>
      <c r="R24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41">
        <f>IF(Tabela4[[#This Row],[Quartil salario_mes]]=4,9,IF(Tabela4[[#This Row],[Quartil salario_mes]]=3,7.5,IF(Tabela4[[#This Row],[Quartil salario_mes]]=2,6,IF(Tabela4[[#This Row],[Quartil salario_mes]]=1,4.5,0))))</f>
        <v>7.5</v>
      </c>
      <c r="T241">
        <f>Tabela4[[#This Row],[Preço ajustado salario]]*Tabela4[[#This Row],[litros]]</f>
        <v>87405</v>
      </c>
    </row>
    <row r="242" spans="1:20" x14ac:dyDescent="0.25">
      <c r="A242" t="s">
        <v>14</v>
      </c>
      <c r="B242" t="s">
        <v>66</v>
      </c>
      <c r="C242">
        <v>2016</v>
      </c>
      <c r="D242">
        <v>11457</v>
      </c>
      <c r="E242">
        <v>35402</v>
      </c>
      <c r="F242">
        <v>38532113</v>
      </c>
      <c r="G242">
        <v>5921644006880</v>
      </c>
      <c r="H242">
        <v>2.93</v>
      </c>
      <c r="I242">
        <v>42</v>
      </c>
      <c r="J242">
        <v>0.6</v>
      </c>
      <c r="K242">
        <v>644.6</v>
      </c>
      <c r="L242">
        <v>2.93</v>
      </c>
      <c r="M242">
        <v>42</v>
      </c>
      <c r="N242">
        <v>0.06</v>
      </c>
      <c r="O242">
        <v>3.0899886532251024</v>
      </c>
      <c r="P242">
        <v>153680.74953169582</v>
      </c>
      <c r="Q242">
        <v>2.9733640612960937E-4</v>
      </c>
      <c r="R24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42">
        <f>IF(Tabela4[[#This Row],[Quartil salario_mes]]=4,9,IF(Tabela4[[#This Row],[Quartil salario_mes]]=3,7.5,IF(Tabela4[[#This Row],[Quartil salario_mes]]=2,6,IF(Tabela4[[#This Row],[Quartil salario_mes]]=1,4.5,0))))</f>
        <v>7.5</v>
      </c>
      <c r="T242">
        <f>Tabela4[[#This Row],[Preço ajustado salario]]*Tabela4[[#This Row],[litros]]</f>
        <v>85927.5</v>
      </c>
    </row>
    <row r="243" spans="1:20" x14ac:dyDescent="0.25">
      <c r="A243" t="s">
        <v>14</v>
      </c>
      <c r="B243" t="s">
        <v>66</v>
      </c>
      <c r="C243">
        <v>2018</v>
      </c>
      <c r="D243">
        <v>720</v>
      </c>
      <c r="E243">
        <v>4679</v>
      </c>
      <c r="F243">
        <v>38521457</v>
      </c>
      <c r="G243">
        <v>5921644006880</v>
      </c>
      <c r="H243">
        <v>2.93</v>
      </c>
      <c r="I243">
        <v>42</v>
      </c>
      <c r="J243">
        <v>0.6</v>
      </c>
      <c r="K243">
        <v>644.6</v>
      </c>
      <c r="L243">
        <v>2.93</v>
      </c>
      <c r="M243">
        <v>42</v>
      </c>
      <c r="N243">
        <v>0.06</v>
      </c>
      <c r="O243">
        <v>6.4986111111111109</v>
      </c>
      <c r="P243">
        <v>153723.26147684394</v>
      </c>
      <c r="Q243">
        <v>1.8690881811661484E-5</v>
      </c>
      <c r="R24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43">
        <f>IF(Tabela4[[#This Row],[Quartil salario_mes]]=4,9,IF(Tabela4[[#This Row],[Quartil salario_mes]]=3,7.5,IF(Tabela4[[#This Row],[Quartil salario_mes]]=2,6,IF(Tabela4[[#This Row],[Quartil salario_mes]]=1,4.5,0))))</f>
        <v>7.5</v>
      </c>
      <c r="T243">
        <f>Tabela4[[#This Row],[Preço ajustado salario]]*Tabela4[[#This Row],[litros]]</f>
        <v>5400</v>
      </c>
    </row>
    <row r="244" spans="1:20" x14ac:dyDescent="0.25">
      <c r="A244" t="s">
        <v>14</v>
      </c>
      <c r="B244" t="s">
        <v>66</v>
      </c>
      <c r="C244">
        <v>2019</v>
      </c>
      <c r="D244">
        <v>5</v>
      </c>
      <c r="E244">
        <v>11</v>
      </c>
      <c r="F244">
        <v>38493601</v>
      </c>
      <c r="G244">
        <v>5921644006880</v>
      </c>
      <c r="H244">
        <v>2.93</v>
      </c>
      <c r="I244">
        <v>42</v>
      </c>
      <c r="J244">
        <v>0.6</v>
      </c>
      <c r="K244">
        <v>644.6</v>
      </c>
      <c r="L244">
        <v>2.93</v>
      </c>
      <c r="M244">
        <v>42</v>
      </c>
      <c r="N244">
        <v>0.06</v>
      </c>
      <c r="O244">
        <v>2.2000000000000002</v>
      </c>
      <c r="P244">
        <v>153834.50373686786</v>
      </c>
      <c r="Q244">
        <v>1.2989171888595199E-7</v>
      </c>
      <c r="R24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44">
        <f>IF(Tabela4[[#This Row],[Quartil salario_mes]]=4,9,IF(Tabela4[[#This Row],[Quartil salario_mes]]=3,7.5,IF(Tabela4[[#This Row],[Quartil salario_mes]]=2,6,IF(Tabela4[[#This Row],[Quartil salario_mes]]=1,4.5,0))))</f>
        <v>7.5</v>
      </c>
      <c r="T244">
        <f>Tabela4[[#This Row],[Preço ajustado salario]]*Tabela4[[#This Row],[litros]]</f>
        <v>37.5</v>
      </c>
    </row>
    <row r="245" spans="1:20" x14ac:dyDescent="0.25">
      <c r="A245" t="s">
        <v>14</v>
      </c>
      <c r="B245" t="s">
        <v>66</v>
      </c>
      <c r="C245">
        <v>2020</v>
      </c>
      <c r="D245">
        <v>74</v>
      </c>
      <c r="E245">
        <v>86</v>
      </c>
      <c r="F245">
        <v>38428366</v>
      </c>
      <c r="G245">
        <v>5921644006880</v>
      </c>
      <c r="H245">
        <v>2.93</v>
      </c>
      <c r="I245">
        <v>42</v>
      </c>
      <c r="J245">
        <v>0.6</v>
      </c>
      <c r="K245">
        <v>644.6</v>
      </c>
      <c r="L245">
        <v>2.93</v>
      </c>
      <c r="M245">
        <v>42</v>
      </c>
      <c r="N245">
        <v>0.06</v>
      </c>
      <c r="O245">
        <v>1.1621621621621621</v>
      </c>
      <c r="P245">
        <v>154095.64921079393</v>
      </c>
      <c r="Q245">
        <v>1.9256608516739951E-6</v>
      </c>
      <c r="R24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45">
        <f>IF(Tabela4[[#This Row],[Quartil salario_mes]]=4,9,IF(Tabela4[[#This Row],[Quartil salario_mes]]=3,7.5,IF(Tabela4[[#This Row],[Quartil salario_mes]]=2,6,IF(Tabela4[[#This Row],[Quartil salario_mes]]=1,4.5,0))))</f>
        <v>7.5</v>
      </c>
      <c r="T245">
        <f>Tabela4[[#This Row],[Preço ajustado salario]]*Tabela4[[#This Row],[litros]]</f>
        <v>555</v>
      </c>
    </row>
    <row r="246" spans="1:20" x14ac:dyDescent="0.25">
      <c r="A246" t="s">
        <v>14</v>
      </c>
      <c r="B246" t="s">
        <v>66</v>
      </c>
      <c r="C246">
        <v>2021</v>
      </c>
      <c r="D246">
        <v>4</v>
      </c>
      <c r="E246">
        <v>14</v>
      </c>
      <c r="F246">
        <v>38307726</v>
      </c>
      <c r="G246">
        <v>5921644006880</v>
      </c>
      <c r="H246">
        <v>2.93</v>
      </c>
      <c r="I246">
        <v>42</v>
      </c>
      <c r="J246">
        <v>0.6</v>
      </c>
      <c r="K246">
        <v>644.6</v>
      </c>
      <c r="L246">
        <v>2.93</v>
      </c>
      <c r="M246">
        <v>42</v>
      </c>
      <c r="N246">
        <v>0.06</v>
      </c>
      <c r="O246">
        <v>3.5</v>
      </c>
      <c r="P246">
        <v>154580.93249596699</v>
      </c>
      <c r="Q246">
        <v>1.0441757884558327E-7</v>
      </c>
      <c r="R24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246">
        <f>IF(Tabela4[[#This Row],[Quartil salario_mes]]=4,9,IF(Tabela4[[#This Row],[Quartil salario_mes]]=3,7.5,IF(Tabela4[[#This Row],[Quartil salario_mes]]=2,6,IF(Tabela4[[#This Row],[Quartil salario_mes]]=1,4.5,0))))</f>
        <v>7.5</v>
      </c>
      <c r="T246">
        <f>Tabela4[[#This Row],[Preço ajustado salario]]*Tabela4[[#This Row],[litros]]</f>
        <v>30</v>
      </c>
    </row>
    <row r="247" spans="1:20" x14ac:dyDescent="0.25">
      <c r="A247" t="s">
        <v>14</v>
      </c>
      <c r="B247" t="s">
        <v>27</v>
      </c>
      <c r="C247">
        <v>2008</v>
      </c>
      <c r="D247">
        <v>49090</v>
      </c>
      <c r="E247">
        <v>48942</v>
      </c>
      <c r="F247">
        <v>10580960</v>
      </c>
      <c r="G247">
        <v>2376860756350</v>
      </c>
      <c r="H247">
        <v>3.78</v>
      </c>
      <c r="I247">
        <v>46</v>
      </c>
      <c r="J247">
        <v>6.6</v>
      </c>
      <c r="K247">
        <v>831599999999999.88</v>
      </c>
      <c r="L247">
        <v>3.78</v>
      </c>
      <c r="M247">
        <v>46</v>
      </c>
      <c r="N247">
        <v>0.66</v>
      </c>
      <c r="O247">
        <v>0.99698512935424732</v>
      </c>
      <c r="P247">
        <v>224635.64330174201</v>
      </c>
      <c r="Q247">
        <v>4.6394656061453784E-3</v>
      </c>
      <c r="R24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47">
        <f>IF(Tabela4[[#This Row],[Quartil salario_mes]]=4,9,IF(Tabela4[[#This Row],[Quartil salario_mes]]=3,7.5,IF(Tabela4[[#This Row],[Quartil salario_mes]]=2,6,IF(Tabela4[[#This Row],[Quartil salario_mes]]=1,4.5,0))))</f>
        <v>9</v>
      </c>
      <c r="T247">
        <f>Tabela4[[#This Row],[Preço ajustado salario]]*Tabela4[[#This Row],[litros]]</f>
        <v>441810</v>
      </c>
    </row>
    <row r="248" spans="1:20" x14ac:dyDescent="0.25">
      <c r="A248" t="s">
        <v>14</v>
      </c>
      <c r="B248" t="s">
        <v>27</v>
      </c>
      <c r="C248">
        <v>2009</v>
      </c>
      <c r="D248">
        <v>141000</v>
      </c>
      <c r="E248">
        <v>168923</v>
      </c>
      <c r="F248">
        <v>10591343</v>
      </c>
      <c r="G248">
        <v>2376860756350</v>
      </c>
      <c r="H248">
        <v>3.78</v>
      </c>
      <c r="I248">
        <v>46</v>
      </c>
      <c r="J248">
        <v>6.6</v>
      </c>
      <c r="K248">
        <v>831599999999999.88</v>
      </c>
      <c r="L248">
        <v>3.78</v>
      </c>
      <c r="M248">
        <v>46</v>
      </c>
      <c r="N248">
        <v>0.66</v>
      </c>
      <c r="O248">
        <v>1.1980354609929078</v>
      </c>
      <c r="P248">
        <v>224415.42648085329</v>
      </c>
      <c r="Q248">
        <v>1.3312759297852974E-2</v>
      </c>
      <c r="R24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48">
        <f>IF(Tabela4[[#This Row],[Quartil salario_mes]]=4,9,IF(Tabela4[[#This Row],[Quartil salario_mes]]=3,7.5,IF(Tabela4[[#This Row],[Quartil salario_mes]]=2,6,IF(Tabela4[[#This Row],[Quartil salario_mes]]=1,4.5,0))))</f>
        <v>9</v>
      </c>
      <c r="T248">
        <f>Tabela4[[#This Row],[Preço ajustado salario]]*Tabela4[[#This Row],[litros]]</f>
        <v>1269000</v>
      </c>
    </row>
    <row r="249" spans="1:20" x14ac:dyDescent="0.25">
      <c r="A249" t="s">
        <v>14</v>
      </c>
      <c r="B249" t="s">
        <v>27</v>
      </c>
      <c r="C249">
        <v>2010</v>
      </c>
      <c r="D249">
        <v>4577</v>
      </c>
      <c r="E249">
        <v>18970</v>
      </c>
      <c r="F249">
        <v>10588401</v>
      </c>
      <c r="G249">
        <v>2376860756350</v>
      </c>
      <c r="H249">
        <v>3.78</v>
      </c>
      <c r="I249">
        <v>46</v>
      </c>
      <c r="J249">
        <v>6.6</v>
      </c>
      <c r="K249">
        <v>831599999999999.88</v>
      </c>
      <c r="L249">
        <v>3.78</v>
      </c>
      <c r="M249">
        <v>46</v>
      </c>
      <c r="N249">
        <v>0.66</v>
      </c>
      <c r="O249">
        <v>4.1446362246012676</v>
      </c>
      <c r="P249">
        <v>224477.78057801173</v>
      </c>
      <c r="Q249">
        <v>4.3226545726781599E-4</v>
      </c>
      <c r="R24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49">
        <f>IF(Tabela4[[#This Row],[Quartil salario_mes]]=4,9,IF(Tabela4[[#This Row],[Quartil salario_mes]]=3,7.5,IF(Tabela4[[#This Row],[Quartil salario_mes]]=2,6,IF(Tabela4[[#This Row],[Quartil salario_mes]]=1,4.5,0))))</f>
        <v>9</v>
      </c>
      <c r="T249">
        <f>Tabela4[[#This Row],[Preço ajustado salario]]*Tabela4[[#This Row],[litros]]</f>
        <v>41193</v>
      </c>
    </row>
    <row r="250" spans="1:20" x14ac:dyDescent="0.25">
      <c r="A250" t="s">
        <v>14</v>
      </c>
      <c r="B250" t="s">
        <v>27</v>
      </c>
      <c r="C250">
        <v>2011</v>
      </c>
      <c r="D250">
        <v>95</v>
      </c>
      <c r="E250">
        <v>1031</v>
      </c>
      <c r="F250">
        <v>10564826</v>
      </c>
      <c r="G250">
        <v>2376860756350</v>
      </c>
      <c r="H250">
        <v>3.78</v>
      </c>
      <c r="I250">
        <v>46</v>
      </c>
      <c r="J250">
        <v>6.6</v>
      </c>
      <c r="K250">
        <v>831599999999999.88</v>
      </c>
      <c r="L250">
        <v>3.78</v>
      </c>
      <c r="M250">
        <v>46</v>
      </c>
      <c r="N250">
        <v>0.66</v>
      </c>
      <c r="O250">
        <v>10.852631578947369</v>
      </c>
      <c r="P250">
        <v>224978.69405042732</v>
      </c>
      <c r="Q250">
        <v>8.9921026621735176E-6</v>
      </c>
      <c r="R25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50">
        <f>IF(Tabela4[[#This Row],[Quartil salario_mes]]=4,9,IF(Tabela4[[#This Row],[Quartil salario_mes]]=3,7.5,IF(Tabela4[[#This Row],[Quartil salario_mes]]=2,6,IF(Tabela4[[#This Row],[Quartil salario_mes]]=1,4.5,0))))</f>
        <v>9</v>
      </c>
      <c r="T250">
        <f>Tabela4[[#This Row],[Preço ajustado salario]]*Tabela4[[#This Row],[litros]]</f>
        <v>855</v>
      </c>
    </row>
    <row r="251" spans="1:20" x14ac:dyDescent="0.25">
      <c r="A251" t="s">
        <v>14</v>
      </c>
      <c r="B251" t="s">
        <v>27</v>
      </c>
      <c r="C251">
        <v>2012</v>
      </c>
      <c r="D251">
        <v>47172</v>
      </c>
      <c r="E251">
        <v>47022</v>
      </c>
      <c r="F251">
        <v>10522086</v>
      </c>
      <c r="G251">
        <v>2376860756350</v>
      </c>
      <c r="H251">
        <v>3.78</v>
      </c>
      <c r="I251">
        <v>46</v>
      </c>
      <c r="J251">
        <v>6.6</v>
      </c>
      <c r="K251">
        <v>831599999999999.88</v>
      </c>
      <c r="L251">
        <v>3.78</v>
      </c>
      <c r="M251">
        <v>46</v>
      </c>
      <c r="N251">
        <v>0.66</v>
      </c>
      <c r="O251">
        <v>0.99682014754515391</v>
      </c>
      <c r="P251">
        <v>225892.54225350372</v>
      </c>
      <c r="Q251">
        <v>4.4831414607331664E-3</v>
      </c>
      <c r="R25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51">
        <f>IF(Tabela4[[#This Row],[Quartil salario_mes]]=4,9,IF(Tabela4[[#This Row],[Quartil salario_mes]]=3,7.5,IF(Tabela4[[#This Row],[Quartil salario_mes]]=2,6,IF(Tabela4[[#This Row],[Quartil salario_mes]]=1,4.5,0))))</f>
        <v>9</v>
      </c>
      <c r="T251">
        <f>Tabela4[[#This Row],[Preço ajustado salario]]*Tabela4[[#This Row],[litros]]</f>
        <v>424548</v>
      </c>
    </row>
    <row r="252" spans="1:20" x14ac:dyDescent="0.25">
      <c r="A252" t="s">
        <v>14</v>
      </c>
      <c r="B252" t="s">
        <v>27</v>
      </c>
      <c r="C252">
        <v>2013</v>
      </c>
      <c r="D252">
        <v>23810</v>
      </c>
      <c r="E252">
        <v>17627</v>
      </c>
      <c r="F252">
        <v>10464535</v>
      </c>
      <c r="G252">
        <v>2376860756350</v>
      </c>
      <c r="H252">
        <v>3.78</v>
      </c>
      <c r="I252">
        <v>46</v>
      </c>
      <c r="J252">
        <v>6.6</v>
      </c>
      <c r="K252">
        <v>831599999999999.88</v>
      </c>
      <c r="L252">
        <v>3.78</v>
      </c>
      <c r="M252">
        <v>46</v>
      </c>
      <c r="N252">
        <v>0.66</v>
      </c>
      <c r="O252">
        <v>0.74031919361612764</v>
      </c>
      <c r="P252">
        <v>227134.86613117545</v>
      </c>
      <c r="Q252">
        <v>2.2753041582831918E-3</v>
      </c>
      <c r="R25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52">
        <f>IF(Tabela4[[#This Row],[Quartil salario_mes]]=4,9,IF(Tabela4[[#This Row],[Quartil salario_mes]]=3,7.5,IF(Tabela4[[#This Row],[Quartil salario_mes]]=2,6,IF(Tabela4[[#This Row],[Quartil salario_mes]]=1,4.5,0))))</f>
        <v>9</v>
      </c>
      <c r="T252">
        <f>Tabela4[[#This Row],[Preço ajustado salario]]*Tabela4[[#This Row],[litros]]</f>
        <v>214290</v>
      </c>
    </row>
    <row r="253" spans="1:20" x14ac:dyDescent="0.25">
      <c r="A253" t="s">
        <v>14</v>
      </c>
      <c r="B253" t="s">
        <v>27</v>
      </c>
      <c r="C253">
        <v>2014</v>
      </c>
      <c r="D253">
        <v>71544</v>
      </c>
      <c r="E253">
        <v>79141</v>
      </c>
      <c r="F253">
        <v>10408372</v>
      </c>
      <c r="G253">
        <v>2376860756350</v>
      </c>
      <c r="H253">
        <v>3.78</v>
      </c>
      <c r="I253">
        <v>46</v>
      </c>
      <c r="J253">
        <v>6.6</v>
      </c>
      <c r="K253">
        <v>831599999999999.88</v>
      </c>
      <c r="L253">
        <v>3.78</v>
      </c>
      <c r="M253">
        <v>46</v>
      </c>
      <c r="N253">
        <v>0.66</v>
      </c>
      <c r="O253">
        <v>1.1061864027731187</v>
      </c>
      <c r="P253">
        <v>228360.47331417439</v>
      </c>
      <c r="Q253">
        <v>6.8736974427893241E-3</v>
      </c>
      <c r="R25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53">
        <f>IF(Tabela4[[#This Row],[Quartil salario_mes]]=4,9,IF(Tabela4[[#This Row],[Quartil salario_mes]]=3,7.5,IF(Tabela4[[#This Row],[Quartil salario_mes]]=2,6,IF(Tabela4[[#This Row],[Quartil salario_mes]]=1,4.5,0))))</f>
        <v>9</v>
      </c>
      <c r="T253">
        <f>Tabela4[[#This Row],[Preço ajustado salario]]*Tabela4[[#This Row],[litros]]</f>
        <v>643896</v>
      </c>
    </row>
    <row r="254" spans="1:20" x14ac:dyDescent="0.25">
      <c r="A254" t="s">
        <v>14</v>
      </c>
      <c r="B254" t="s">
        <v>27</v>
      </c>
      <c r="C254">
        <v>2015</v>
      </c>
      <c r="D254">
        <v>47736</v>
      </c>
      <c r="E254">
        <v>42586</v>
      </c>
      <c r="F254">
        <v>10365435</v>
      </c>
      <c r="G254">
        <v>2376860756350</v>
      </c>
      <c r="H254">
        <v>3.78</v>
      </c>
      <c r="I254">
        <v>46</v>
      </c>
      <c r="J254">
        <v>6.6</v>
      </c>
      <c r="K254">
        <v>831599999999999.88</v>
      </c>
      <c r="L254">
        <v>3.78</v>
      </c>
      <c r="M254">
        <v>46</v>
      </c>
      <c r="N254">
        <v>0.66</v>
      </c>
      <c r="O254">
        <v>0.89211496564437742</v>
      </c>
      <c r="P254">
        <v>229306.41659997869</v>
      </c>
      <c r="Q254">
        <v>4.6053060001823368E-3</v>
      </c>
      <c r="R25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54">
        <f>IF(Tabela4[[#This Row],[Quartil salario_mes]]=4,9,IF(Tabela4[[#This Row],[Quartil salario_mes]]=3,7.5,IF(Tabela4[[#This Row],[Quartil salario_mes]]=2,6,IF(Tabela4[[#This Row],[Quartil salario_mes]]=1,4.5,0))))</f>
        <v>9</v>
      </c>
      <c r="T254">
        <f>Tabela4[[#This Row],[Preço ajustado salario]]*Tabela4[[#This Row],[litros]]</f>
        <v>429624</v>
      </c>
    </row>
    <row r="255" spans="1:20" x14ac:dyDescent="0.25">
      <c r="A255" t="s">
        <v>14</v>
      </c>
      <c r="B255" t="s">
        <v>27</v>
      </c>
      <c r="C255">
        <v>2019</v>
      </c>
      <c r="D255">
        <v>18328</v>
      </c>
      <c r="E255">
        <v>72413</v>
      </c>
      <c r="F255">
        <v>10289923</v>
      </c>
      <c r="G255">
        <v>2376860756350</v>
      </c>
      <c r="H255">
        <v>3.78</v>
      </c>
      <c r="I255">
        <v>46</v>
      </c>
      <c r="J255">
        <v>6.6</v>
      </c>
      <c r="K255">
        <v>831599999999999.88</v>
      </c>
      <c r="L255">
        <v>3.78</v>
      </c>
      <c r="M255">
        <v>46</v>
      </c>
      <c r="N255">
        <v>0.66</v>
      </c>
      <c r="O255">
        <v>3.9509493670886076</v>
      </c>
      <c r="P255">
        <v>230989.16836889839</v>
      </c>
      <c r="Q255">
        <v>1.7811600728207587E-3</v>
      </c>
      <c r="R25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55">
        <f>IF(Tabela4[[#This Row],[Quartil salario_mes]]=4,9,IF(Tabela4[[#This Row],[Quartil salario_mes]]=3,7.5,IF(Tabela4[[#This Row],[Quartil salario_mes]]=2,6,IF(Tabela4[[#This Row],[Quartil salario_mes]]=1,4.5,0))))</f>
        <v>9</v>
      </c>
      <c r="T255">
        <f>Tabela4[[#This Row],[Preço ajustado salario]]*Tabela4[[#This Row],[litros]]</f>
        <v>164952</v>
      </c>
    </row>
    <row r="256" spans="1:20" x14ac:dyDescent="0.25">
      <c r="A256" t="s">
        <v>14</v>
      </c>
      <c r="B256" t="s">
        <v>27</v>
      </c>
      <c r="C256">
        <v>2020</v>
      </c>
      <c r="D256">
        <v>7958</v>
      </c>
      <c r="E256">
        <v>34518</v>
      </c>
      <c r="F256">
        <v>10298192</v>
      </c>
      <c r="G256">
        <v>2376860756350</v>
      </c>
      <c r="H256">
        <v>3.78</v>
      </c>
      <c r="I256">
        <v>46</v>
      </c>
      <c r="J256">
        <v>6.6</v>
      </c>
      <c r="K256">
        <v>831599999999999.88</v>
      </c>
      <c r="L256">
        <v>3.78</v>
      </c>
      <c r="M256">
        <v>46</v>
      </c>
      <c r="N256">
        <v>0.66</v>
      </c>
      <c r="O256">
        <v>4.3375219904498614</v>
      </c>
      <c r="P256">
        <v>230803.69411931725</v>
      </c>
      <c r="Q256">
        <v>7.727570043362951E-4</v>
      </c>
      <c r="R25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56">
        <f>IF(Tabela4[[#This Row],[Quartil salario_mes]]=4,9,IF(Tabela4[[#This Row],[Quartil salario_mes]]=3,7.5,IF(Tabela4[[#This Row],[Quartil salario_mes]]=2,6,IF(Tabela4[[#This Row],[Quartil salario_mes]]=1,4.5,0))))</f>
        <v>9</v>
      </c>
      <c r="T256">
        <f>Tabela4[[#This Row],[Preço ajustado salario]]*Tabela4[[#This Row],[litros]]</f>
        <v>71622</v>
      </c>
    </row>
    <row r="257" spans="1:20" x14ac:dyDescent="0.25">
      <c r="A257" t="s">
        <v>14</v>
      </c>
      <c r="B257" t="s">
        <v>27</v>
      </c>
      <c r="C257">
        <v>2021</v>
      </c>
      <c r="D257">
        <v>6358</v>
      </c>
      <c r="E257">
        <v>42633</v>
      </c>
      <c r="F257">
        <v>10290103</v>
      </c>
      <c r="G257">
        <v>2376860756350</v>
      </c>
      <c r="H257">
        <v>3.78</v>
      </c>
      <c r="I257">
        <v>46</v>
      </c>
      <c r="J257">
        <v>6.6</v>
      </c>
      <c r="K257">
        <v>831599999999999.88</v>
      </c>
      <c r="L257">
        <v>3.78</v>
      </c>
      <c r="M257">
        <v>46</v>
      </c>
      <c r="N257">
        <v>0.66</v>
      </c>
      <c r="O257">
        <v>6.705410506448569</v>
      </c>
      <c r="P257">
        <v>230985.12778249159</v>
      </c>
      <c r="Q257">
        <v>6.1787525353244768E-4</v>
      </c>
      <c r="R25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57">
        <f>IF(Tabela4[[#This Row],[Quartil salario_mes]]=4,9,IF(Tabela4[[#This Row],[Quartil salario_mes]]=3,7.5,IF(Tabela4[[#This Row],[Quartil salario_mes]]=2,6,IF(Tabela4[[#This Row],[Quartil salario_mes]]=1,4.5,0))))</f>
        <v>9</v>
      </c>
      <c r="T257">
        <f>Tabela4[[#This Row],[Preço ajustado salario]]*Tabela4[[#This Row],[litros]]</f>
        <v>57222</v>
      </c>
    </row>
    <row r="258" spans="1:20" x14ac:dyDescent="0.25">
      <c r="A258" t="s">
        <v>14</v>
      </c>
      <c r="B258" t="s">
        <v>27</v>
      </c>
      <c r="C258">
        <v>2022</v>
      </c>
      <c r="D258">
        <v>1918</v>
      </c>
      <c r="E258">
        <v>7613</v>
      </c>
      <c r="F258">
        <v>10270865</v>
      </c>
      <c r="G258">
        <v>2376860756350</v>
      </c>
      <c r="H258">
        <v>3.78</v>
      </c>
      <c r="I258">
        <v>46</v>
      </c>
      <c r="J258">
        <v>6.6</v>
      </c>
      <c r="K258">
        <v>831599999999999.88</v>
      </c>
      <c r="L258">
        <v>3.78</v>
      </c>
      <c r="M258">
        <v>46</v>
      </c>
      <c r="N258">
        <v>0.66</v>
      </c>
      <c r="O258">
        <v>3.9692387904066737</v>
      </c>
      <c r="P258">
        <v>231417.777991435</v>
      </c>
      <c r="Q258">
        <v>1.8674181775342192E-4</v>
      </c>
      <c r="R25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58">
        <f>IF(Tabela4[[#This Row],[Quartil salario_mes]]=4,9,IF(Tabela4[[#This Row],[Quartil salario_mes]]=3,7.5,IF(Tabela4[[#This Row],[Quartil salario_mes]]=2,6,IF(Tabela4[[#This Row],[Quartil salario_mes]]=1,4.5,0))))</f>
        <v>9</v>
      </c>
      <c r="T258">
        <f>Tabela4[[#This Row],[Preço ajustado salario]]*Tabela4[[#This Row],[litros]]</f>
        <v>17262</v>
      </c>
    </row>
    <row r="259" spans="1:20" x14ac:dyDescent="0.25">
      <c r="A259" t="s">
        <v>14</v>
      </c>
      <c r="B259" t="s">
        <v>28</v>
      </c>
      <c r="C259">
        <v>2008</v>
      </c>
      <c r="D259">
        <v>100097</v>
      </c>
      <c r="E259">
        <v>155076</v>
      </c>
      <c r="F259">
        <v>61742151</v>
      </c>
      <c r="G259">
        <v>28271131846960</v>
      </c>
      <c r="H259">
        <v>10.130000000000001</v>
      </c>
      <c r="I259">
        <v>40</v>
      </c>
      <c r="J259">
        <v>8.3000000000000007</v>
      </c>
      <c r="K259">
        <v>2228600000000000.5</v>
      </c>
      <c r="L259">
        <v>10.130000000000001</v>
      </c>
      <c r="M259">
        <v>40</v>
      </c>
      <c r="N259">
        <v>0.83</v>
      </c>
      <c r="O259">
        <v>1.5492572204961188</v>
      </c>
      <c r="P259">
        <v>457890.29680809146</v>
      </c>
      <c r="Q259">
        <v>1.6212101194854711E-3</v>
      </c>
      <c r="R25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59">
        <f>IF(Tabela4[[#This Row],[Quartil salario_mes]]=4,9,IF(Tabela4[[#This Row],[Quartil salario_mes]]=3,7.5,IF(Tabela4[[#This Row],[Quartil salario_mes]]=2,6,IF(Tabela4[[#This Row],[Quartil salario_mes]]=1,4.5,0))))</f>
        <v>9</v>
      </c>
      <c r="T259">
        <f>Tabela4[[#This Row],[Preço ajustado salario]]*Tabela4[[#This Row],[litros]]</f>
        <v>900873</v>
      </c>
    </row>
    <row r="260" spans="1:20" x14ac:dyDescent="0.25">
      <c r="A260" t="s">
        <v>14</v>
      </c>
      <c r="B260" t="s">
        <v>28</v>
      </c>
      <c r="C260">
        <v>2009</v>
      </c>
      <c r="D260">
        <v>30092</v>
      </c>
      <c r="E260">
        <v>68788</v>
      </c>
      <c r="F260">
        <v>62243378</v>
      </c>
      <c r="G260">
        <v>28271131846960</v>
      </c>
      <c r="H260">
        <v>10.130000000000001</v>
      </c>
      <c r="I260">
        <v>40</v>
      </c>
      <c r="J260">
        <v>8.3000000000000007</v>
      </c>
      <c r="K260">
        <v>2228600000000000.5</v>
      </c>
      <c r="L260">
        <v>10.130000000000001</v>
      </c>
      <c r="M260">
        <v>40</v>
      </c>
      <c r="N260">
        <v>0.83</v>
      </c>
      <c r="O260">
        <v>2.2859231689485577</v>
      </c>
      <c r="P260">
        <v>454203.04545424896</v>
      </c>
      <c r="Q260">
        <v>4.8345705144730417E-4</v>
      </c>
      <c r="R26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60">
        <f>IF(Tabela4[[#This Row],[Quartil salario_mes]]=4,9,IF(Tabela4[[#This Row],[Quartil salario_mes]]=3,7.5,IF(Tabela4[[#This Row],[Quartil salario_mes]]=2,6,IF(Tabela4[[#This Row],[Quartil salario_mes]]=1,4.5,0))))</f>
        <v>9</v>
      </c>
      <c r="T260">
        <f>Tabela4[[#This Row],[Preço ajustado salario]]*Tabela4[[#This Row],[litros]]</f>
        <v>270828</v>
      </c>
    </row>
    <row r="261" spans="1:20" x14ac:dyDescent="0.25">
      <c r="A261" t="s">
        <v>14</v>
      </c>
      <c r="B261" t="s">
        <v>28</v>
      </c>
      <c r="C261">
        <v>2010</v>
      </c>
      <c r="D261">
        <v>123624</v>
      </c>
      <c r="E261">
        <v>295690</v>
      </c>
      <c r="F261">
        <v>62760039</v>
      </c>
      <c r="G261">
        <v>28271131846960</v>
      </c>
      <c r="H261">
        <v>10.130000000000001</v>
      </c>
      <c r="I261">
        <v>40</v>
      </c>
      <c r="J261">
        <v>8.3000000000000007</v>
      </c>
      <c r="K261">
        <v>2228600000000000.5</v>
      </c>
      <c r="L261">
        <v>10.130000000000001</v>
      </c>
      <c r="M261">
        <v>40</v>
      </c>
      <c r="N261">
        <v>0.83</v>
      </c>
      <c r="O261">
        <v>2.3918494790655536</v>
      </c>
      <c r="P261">
        <v>450463.89864353015</v>
      </c>
      <c r="Q261">
        <v>1.9697884508962783E-3</v>
      </c>
      <c r="R26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61">
        <f>IF(Tabela4[[#This Row],[Quartil salario_mes]]=4,9,IF(Tabela4[[#This Row],[Quartil salario_mes]]=3,7.5,IF(Tabela4[[#This Row],[Quartil salario_mes]]=2,6,IF(Tabela4[[#This Row],[Quartil salario_mes]]=1,4.5,0))))</f>
        <v>9</v>
      </c>
      <c r="T261">
        <f>Tabela4[[#This Row],[Preço ajustado salario]]*Tabela4[[#This Row],[litros]]</f>
        <v>1112616</v>
      </c>
    </row>
    <row r="262" spans="1:20" x14ac:dyDescent="0.25">
      <c r="A262" t="s">
        <v>14</v>
      </c>
      <c r="B262" t="s">
        <v>28</v>
      </c>
      <c r="C262">
        <v>2011</v>
      </c>
      <c r="D262">
        <v>122629</v>
      </c>
      <c r="E262">
        <v>285642</v>
      </c>
      <c r="F262">
        <v>63286362</v>
      </c>
      <c r="G262">
        <v>28271131846960</v>
      </c>
      <c r="H262">
        <v>10.130000000000001</v>
      </c>
      <c r="I262">
        <v>40</v>
      </c>
      <c r="J262">
        <v>8.3000000000000007</v>
      </c>
      <c r="K262">
        <v>2228600000000000.5</v>
      </c>
      <c r="L262">
        <v>10.130000000000001</v>
      </c>
      <c r="M262">
        <v>40</v>
      </c>
      <c r="N262">
        <v>0.83</v>
      </c>
      <c r="O262">
        <v>2.3293185135653069</v>
      </c>
      <c r="P262">
        <v>446717.60160522419</v>
      </c>
      <c r="Q262">
        <v>1.9376844571979031E-3</v>
      </c>
      <c r="R26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62">
        <f>IF(Tabela4[[#This Row],[Quartil salario_mes]]=4,9,IF(Tabela4[[#This Row],[Quartil salario_mes]]=3,7.5,IF(Tabela4[[#This Row],[Quartil salario_mes]]=2,6,IF(Tabela4[[#This Row],[Quartil salario_mes]]=1,4.5,0))))</f>
        <v>9</v>
      </c>
      <c r="T262">
        <f>Tabela4[[#This Row],[Preço ajustado salario]]*Tabela4[[#This Row],[litros]]</f>
        <v>1103661</v>
      </c>
    </row>
    <row r="263" spans="1:20" x14ac:dyDescent="0.25">
      <c r="A263" t="s">
        <v>14</v>
      </c>
      <c r="B263" t="s">
        <v>28</v>
      </c>
      <c r="C263">
        <v>2012</v>
      </c>
      <c r="D263">
        <v>82937</v>
      </c>
      <c r="E263">
        <v>334856</v>
      </c>
      <c r="F263">
        <v>63808727</v>
      </c>
      <c r="G263">
        <v>28271131846960</v>
      </c>
      <c r="H263">
        <v>10.130000000000001</v>
      </c>
      <c r="I263">
        <v>40</v>
      </c>
      <c r="J263">
        <v>8.3000000000000007</v>
      </c>
      <c r="K263">
        <v>2228600000000000.5</v>
      </c>
      <c r="L263">
        <v>10.130000000000001</v>
      </c>
      <c r="M263">
        <v>40</v>
      </c>
      <c r="N263">
        <v>0.83</v>
      </c>
      <c r="O263">
        <v>4.0374742274256361</v>
      </c>
      <c r="P263">
        <v>443060.58396933699</v>
      </c>
      <c r="Q263">
        <v>1.2997751859240194E-3</v>
      </c>
      <c r="R26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63">
        <f>IF(Tabela4[[#This Row],[Quartil salario_mes]]=4,9,IF(Tabela4[[#This Row],[Quartil salario_mes]]=3,7.5,IF(Tabela4[[#This Row],[Quartil salario_mes]]=2,6,IF(Tabela4[[#This Row],[Quartil salario_mes]]=1,4.5,0))))</f>
        <v>9</v>
      </c>
      <c r="T263">
        <f>Tabela4[[#This Row],[Preço ajustado salario]]*Tabela4[[#This Row],[litros]]</f>
        <v>746433</v>
      </c>
    </row>
    <row r="264" spans="1:20" x14ac:dyDescent="0.25">
      <c r="A264" t="s">
        <v>14</v>
      </c>
      <c r="B264" t="s">
        <v>28</v>
      </c>
      <c r="C264">
        <v>2013</v>
      </c>
      <c r="D264">
        <v>59161</v>
      </c>
      <c r="E264">
        <v>305005</v>
      </c>
      <c r="F264">
        <v>64302297</v>
      </c>
      <c r="G264">
        <v>28271131846960</v>
      </c>
      <c r="H264">
        <v>10.130000000000001</v>
      </c>
      <c r="I264">
        <v>40</v>
      </c>
      <c r="J264">
        <v>8.3000000000000007</v>
      </c>
      <c r="K264">
        <v>2228600000000000.5</v>
      </c>
      <c r="L264">
        <v>10.130000000000001</v>
      </c>
      <c r="M264">
        <v>40</v>
      </c>
      <c r="N264">
        <v>0.83</v>
      </c>
      <c r="O264">
        <v>5.1555078514561954</v>
      </c>
      <c r="P264">
        <v>439659.75036568288</v>
      </c>
      <c r="Q264">
        <v>9.2004489357510818E-4</v>
      </c>
      <c r="R26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64">
        <f>IF(Tabela4[[#This Row],[Quartil salario_mes]]=4,9,IF(Tabela4[[#This Row],[Quartil salario_mes]]=3,7.5,IF(Tabela4[[#This Row],[Quartil salario_mes]]=2,6,IF(Tabela4[[#This Row],[Quartil salario_mes]]=1,4.5,0))))</f>
        <v>9</v>
      </c>
      <c r="T264">
        <f>Tabela4[[#This Row],[Preço ajustado salario]]*Tabela4[[#This Row],[litros]]</f>
        <v>532449</v>
      </c>
    </row>
    <row r="265" spans="1:20" x14ac:dyDescent="0.25">
      <c r="A265" t="s">
        <v>14</v>
      </c>
      <c r="B265" t="s">
        <v>28</v>
      </c>
      <c r="C265">
        <v>2014</v>
      </c>
      <c r="D265">
        <v>305807</v>
      </c>
      <c r="E265">
        <v>1373747</v>
      </c>
      <c r="F265">
        <v>64773504</v>
      </c>
      <c r="G265">
        <v>28271131846960</v>
      </c>
      <c r="H265">
        <v>10.130000000000001</v>
      </c>
      <c r="I265">
        <v>40</v>
      </c>
      <c r="J265">
        <v>8.3000000000000007</v>
      </c>
      <c r="K265">
        <v>2228600000000000.5</v>
      </c>
      <c r="L265">
        <v>10.130000000000001</v>
      </c>
      <c r="M265">
        <v>40</v>
      </c>
      <c r="N265">
        <v>0.83</v>
      </c>
      <c r="O265">
        <v>4.4922025983708682</v>
      </c>
      <c r="P265">
        <v>436461.36307463003</v>
      </c>
      <c r="Q265">
        <v>4.721174262859085E-3</v>
      </c>
      <c r="R26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65">
        <f>IF(Tabela4[[#This Row],[Quartil salario_mes]]=4,9,IF(Tabela4[[#This Row],[Quartil salario_mes]]=3,7.5,IF(Tabela4[[#This Row],[Quartil salario_mes]]=2,6,IF(Tabela4[[#This Row],[Quartil salario_mes]]=1,4.5,0))))</f>
        <v>9</v>
      </c>
      <c r="T265">
        <f>Tabela4[[#This Row],[Preço ajustado salario]]*Tabela4[[#This Row],[litros]]</f>
        <v>2752263</v>
      </c>
    </row>
    <row r="266" spans="1:20" x14ac:dyDescent="0.25">
      <c r="A266" t="s">
        <v>14</v>
      </c>
      <c r="B266" t="s">
        <v>28</v>
      </c>
      <c r="C266">
        <v>2015</v>
      </c>
      <c r="D266">
        <v>68382</v>
      </c>
      <c r="E266">
        <v>308407</v>
      </c>
      <c r="F266">
        <v>65224364</v>
      </c>
      <c r="G266">
        <v>28271131846960</v>
      </c>
      <c r="H266">
        <v>10.130000000000001</v>
      </c>
      <c r="I266">
        <v>40</v>
      </c>
      <c r="J266">
        <v>8.3000000000000007</v>
      </c>
      <c r="K266">
        <v>2228600000000000.5</v>
      </c>
      <c r="L266">
        <v>10.130000000000001</v>
      </c>
      <c r="M266">
        <v>40</v>
      </c>
      <c r="N266">
        <v>0.83</v>
      </c>
      <c r="O266">
        <v>4.5100611271972157</v>
      </c>
      <c r="P266">
        <v>433444.3467622007</v>
      </c>
      <c r="Q266">
        <v>1.0484119093901781E-3</v>
      </c>
      <c r="R26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66">
        <f>IF(Tabela4[[#This Row],[Quartil salario_mes]]=4,9,IF(Tabela4[[#This Row],[Quartil salario_mes]]=3,7.5,IF(Tabela4[[#This Row],[Quartil salario_mes]]=2,6,IF(Tabela4[[#This Row],[Quartil salario_mes]]=1,4.5,0))))</f>
        <v>9</v>
      </c>
      <c r="T266">
        <f>Tabela4[[#This Row],[Preço ajustado salario]]*Tabela4[[#This Row],[litros]]</f>
        <v>615438</v>
      </c>
    </row>
    <row r="267" spans="1:20" x14ac:dyDescent="0.25">
      <c r="A267" t="s">
        <v>14</v>
      </c>
      <c r="B267" t="s">
        <v>28</v>
      </c>
      <c r="C267">
        <v>2016</v>
      </c>
      <c r="D267">
        <v>117044</v>
      </c>
      <c r="E267">
        <v>536681</v>
      </c>
      <c r="F267">
        <v>65655203</v>
      </c>
      <c r="G267">
        <v>28271131846960</v>
      </c>
      <c r="H267">
        <v>10.130000000000001</v>
      </c>
      <c r="I267">
        <v>40</v>
      </c>
      <c r="J267">
        <v>8.3000000000000007</v>
      </c>
      <c r="K267">
        <v>2228600000000000.5</v>
      </c>
      <c r="L267">
        <v>10.130000000000001</v>
      </c>
      <c r="M267">
        <v>40</v>
      </c>
      <c r="N267">
        <v>0.83</v>
      </c>
      <c r="O267">
        <v>4.5852927104336834</v>
      </c>
      <c r="P267">
        <v>430600.02185904444</v>
      </c>
      <c r="Q267">
        <v>1.7827071526989263E-3</v>
      </c>
      <c r="R26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67">
        <f>IF(Tabela4[[#This Row],[Quartil salario_mes]]=4,9,IF(Tabela4[[#This Row],[Quartil salario_mes]]=3,7.5,IF(Tabela4[[#This Row],[Quartil salario_mes]]=2,6,IF(Tabela4[[#This Row],[Quartil salario_mes]]=1,4.5,0))))</f>
        <v>9</v>
      </c>
      <c r="T267">
        <f>Tabela4[[#This Row],[Preço ajustado salario]]*Tabela4[[#This Row],[litros]]</f>
        <v>1053396</v>
      </c>
    </row>
    <row r="268" spans="1:20" x14ac:dyDescent="0.25">
      <c r="A268" t="s">
        <v>14</v>
      </c>
      <c r="B268" t="s">
        <v>28</v>
      </c>
      <c r="C268">
        <v>2017</v>
      </c>
      <c r="D268">
        <v>60711</v>
      </c>
      <c r="E268">
        <v>242883</v>
      </c>
      <c r="F268">
        <v>66064804</v>
      </c>
      <c r="G268">
        <v>28271131846960</v>
      </c>
      <c r="H268">
        <v>10.130000000000001</v>
      </c>
      <c r="I268">
        <v>40</v>
      </c>
      <c r="J268">
        <v>8.3000000000000007</v>
      </c>
      <c r="K268">
        <v>2228600000000000.5</v>
      </c>
      <c r="L268">
        <v>10.130000000000001</v>
      </c>
      <c r="M268">
        <v>40</v>
      </c>
      <c r="N268">
        <v>0.83</v>
      </c>
      <c r="O268">
        <v>4.000642387705688</v>
      </c>
      <c r="P268">
        <v>427930.30683872156</v>
      </c>
      <c r="Q268">
        <v>9.1896132772905823E-4</v>
      </c>
      <c r="R26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68">
        <f>IF(Tabela4[[#This Row],[Quartil salario_mes]]=4,9,IF(Tabela4[[#This Row],[Quartil salario_mes]]=3,7.5,IF(Tabela4[[#This Row],[Quartil salario_mes]]=2,6,IF(Tabela4[[#This Row],[Quartil salario_mes]]=1,4.5,0))))</f>
        <v>9</v>
      </c>
      <c r="T268">
        <f>Tabela4[[#This Row],[Preço ajustado salario]]*Tabela4[[#This Row],[litros]]</f>
        <v>546399</v>
      </c>
    </row>
    <row r="269" spans="1:20" x14ac:dyDescent="0.25">
      <c r="A269" t="s">
        <v>14</v>
      </c>
      <c r="B269" t="s">
        <v>28</v>
      </c>
      <c r="C269">
        <v>2018</v>
      </c>
      <c r="D269">
        <v>67708</v>
      </c>
      <c r="E269">
        <v>296827</v>
      </c>
      <c r="F269">
        <v>66432993</v>
      </c>
      <c r="G269">
        <v>28271131846960</v>
      </c>
      <c r="H269">
        <v>10.130000000000001</v>
      </c>
      <c r="I269">
        <v>40</v>
      </c>
      <c r="J269">
        <v>8.3000000000000007</v>
      </c>
      <c r="K269">
        <v>2228600000000000.5</v>
      </c>
      <c r="L269">
        <v>10.130000000000001</v>
      </c>
      <c r="M269">
        <v>40</v>
      </c>
      <c r="N269">
        <v>0.83</v>
      </c>
      <c r="O269">
        <v>4.3839280439534472</v>
      </c>
      <c r="P269">
        <v>425558.60529962875</v>
      </c>
      <c r="Q269">
        <v>1.0191923762941104E-3</v>
      </c>
      <c r="R26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69">
        <f>IF(Tabela4[[#This Row],[Quartil salario_mes]]=4,9,IF(Tabela4[[#This Row],[Quartil salario_mes]]=3,7.5,IF(Tabela4[[#This Row],[Quartil salario_mes]]=2,6,IF(Tabela4[[#This Row],[Quartil salario_mes]]=1,4.5,0))))</f>
        <v>9</v>
      </c>
      <c r="T269">
        <f>Tabela4[[#This Row],[Preço ajustado salario]]*Tabela4[[#This Row],[litros]]</f>
        <v>609372</v>
      </c>
    </row>
    <row r="270" spans="1:20" x14ac:dyDescent="0.25">
      <c r="A270" t="s">
        <v>14</v>
      </c>
      <c r="B270" t="s">
        <v>28</v>
      </c>
      <c r="C270">
        <v>2019</v>
      </c>
      <c r="D270">
        <v>34295</v>
      </c>
      <c r="E270">
        <v>164592</v>
      </c>
      <c r="F270">
        <v>66778659</v>
      </c>
      <c r="G270">
        <v>28271131846960</v>
      </c>
      <c r="H270">
        <v>10.130000000000001</v>
      </c>
      <c r="I270">
        <v>40</v>
      </c>
      <c r="J270">
        <v>8.3000000000000007</v>
      </c>
      <c r="K270">
        <v>2228600000000000.5</v>
      </c>
      <c r="L270">
        <v>10.130000000000001</v>
      </c>
      <c r="M270">
        <v>40</v>
      </c>
      <c r="N270">
        <v>0.83</v>
      </c>
      <c r="O270">
        <v>4.7993001895320013</v>
      </c>
      <c r="P270">
        <v>423355.78866535792</v>
      </c>
      <c r="Q270">
        <v>5.1356227443860472E-4</v>
      </c>
      <c r="R27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70">
        <f>IF(Tabela4[[#This Row],[Quartil salario_mes]]=4,9,IF(Tabela4[[#This Row],[Quartil salario_mes]]=3,7.5,IF(Tabela4[[#This Row],[Quartil salario_mes]]=2,6,IF(Tabela4[[#This Row],[Quartil salario_mes]]=1,4.5,0))))</f>
        <v>9</v>
      </c>
      <c r="T270">
        <f>Tabela4[[#This Row],[Preço ajustado salario]]*Tabela4[[#This Row],[litros]]</f>
        <v>308655</v>
      </c>
    </row>
    <row r="271" spans="1:20" x14ac:dyDescent="0.25">
      <c r="A271" t="s">
        <v>14</v>
      </c>
      <c r="B271" t="s">
        <v>28</v>
      </c>
      <c r="C271">
        <v>2020</v>
      </c>
      <c r="D271">
        <v>22913</v>
      </c>
      <c r="E271">
        <v>82722</v>
      </c>
      <c r="F271">
        <v>67059474</v>
      </c>
      <c r="G271">
        <v>28271131846960</v>
      </c>
      <c r="H271">
        <v>10.130000000000001</v>
      </c>
      <c r="I271">
        <v>40</v>
      </c>
      <c r="J271">
        <v>8.3000000000000007</v>
      </c>
      <c r="K271">
        <v>2228600000000000.5</v>
      </c>
      <c r="L271">
        <v>10.130000000000001</v>
      </c>
      <c r="M271">
        <v>40</v>
      </c>
      <c r="N271">
        <v>0.83</v>
      </c>
      <c r="O271">
        <v>3.610264915113691</v>
      </c>
      <c r="P271">
        <v>421582.96450341976</v>
      </c>
      <c r="Q271">
        <v>3.416817734060962E-4</v>
      </c>
      <c r="R27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71">
        <f>IF(Tabela4[[#This Row],[Quartil salario_mes]]=4,9,IF(Tabela4[[#This Row],[Quartil salario_mes]]=3,7.5,IF(Tabela4[[#This Row],[Quartil salario_mes]]=2,6,IF(Tabela4[[#This Row],[Quartil salario_mes]]=1,4.5,0))))</f>
        <v>9</v>
      </c>
      <c r="T271">
        <f>Tabela4[[#This Row],[Preço ajustado salario]]*Tabela4[[#This Row],[litros]]</f>
        <v>206217</v>
      </c>
    </row>
    <row r="272" spans="1:20" x14ac:dyDescent="0.25">
      <c r="A272" t="s">
        <v>14</v>
      </c>
      <c r="B272" t="s">
        <v>28</v>
      </c>
      <c r="C272">
        <v>2021</v>
      </c>
      <c r="D272">
        <v>25316</v>
      </c>
      <c r="E272">
        <v>122394</v>
      </c>
      <c r="F272">
        <v>67281039</v>
      </c>
      <c r="G272">
        <v>28271131846960</v>
      </c>
      <c r="H272">
        <v>10.130000000000001</v>
      </c>
      <c r="I272">
        <v>40</v>
      </c>
      <c r="J272">
        <v>8.3000000000000007</v>
      </c>
      <c r="K272">
        <v>2228600000000000.5</v>
      </c>
      <c r="L272">
        <v>10.130000000000001</v>
      </c>
      <c r="M272">
        <v>40</v>
      </c>
      <c r="N272">
        <v>0.83</v>
      </c>
      <c r="O272">
        <v>4.8346500237004264</v>
      </c>
      <c r="P272">
        <v>420194.63829861488</v>
      </c>
      <c r="Q272">
        <v>3.7627242944330869E-4</v>
      </c>
      <c r="R27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72">
        <f>IF(Tabela4[[#This Row],[Quartil salario_mes]]=4,9,IF(Tabela4[[#This Row],[Quartil salario_mes]]=3,7.5,IF(Tabela4[[#This Row],[Quartil salario_mes]]=2,6,IF(Tabela4[[#This Row],[Quartil salario_mes]]=1,4.5,0))))</f>
        <v>9</v>
      </c>
      <c r="T272">
        <f>Tabela4[[#This Row],[Preço ajustado salario]]*Tabela4[[#This Row],[litros]]</f>
        <v>227844</v>
      </c>
    </row>
    <row r="273" spans="1:20" x14ac:dyDescent="0.25">
      <c r="A273" t="s">
        <v>14</v>
      </c>
      <c r="B273" t="s">
        <v>28</v>
      </c>
      <c r="C273">
        <v>2022</v>
      </c>
      <c r="D273">
        <v>18835</v>
      </c>
      <c r="E273">
        <v>138154</v>
      </c>
      <c r="F273">
        <v>67508936</v>
      </c>
      <c r="G273">
        <v>28271131846960</v>
      </c>
      <c r="H273">
        <v>10.130000000000001</v>
      </c>
      <c r="I273">
        <v>40</v>
      </c>
      <c r="J273">
        <v>8.3000000000000007</v>
      </c>
      <c r="K273">
        <v>2228600000000000.5</v>
      </c>
      <c r="L273">
        <v>10.130000000000001</v>
      </c>
      <c r="M273">
        <v>40</v>
      </c>
      <c r="N273">
        <v>0.83</v>
      </c>
      <c r="O273">
        <v>7.3349615078311654</v>
      </c>
      <c r="P273">
        <v>418776.14316066244</v>
      </c>
      <c r="Q273">
        <v>2.7900010155692574E-4</v>
      </c>
      <c r="R27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73">
        <f>IF(Tabela4[[#This Row],[Quartil salario_mes]]=4,9,IF(Tabela4[[#This Row],[Quartil salario_mes]]=3,7.5,IF(Tabela4[[#This Row],[Quartil salario_mes]]=2,6,IF(Tabela4[[#This Row],[Quartil salario_mes]]=1,4.5,0))))</f>
        <v>9</v>
      </c>
      <c r="T273">
        <f>Tabela4[[#This Row],[Preço ajustado salario]]*Tabela4[[#This Row],[litros]]</f>
        <v>169515</v>
      </c>
    </row>
    <row r="274" spans="1:20" x14ac:dyDescent="0.25">
      <c r="A274" t="s">
        <v>14</v>
      </c>
      <c r="B274" t="s">
        <v>67</v>
      </c>
      <c r="C274">
        <v>2008</v>
      </c>
      <c r="D274">
        <v>6207658</v>
      </c>
      <c r="E274">
        <v>2352768</v>
      </c>
      <c r="F274">
        <v>143086549</v>
      </c>
      <c r="G274">
        <v>16998765788710</v>
      </c>
      <c r="H274">
        <v>0.53</v>
      </c>
      <c r="I274">
        <v>40</v>
      </c>
      <c r="J274">
        <v>7.4</v>
      </c>
      <c r="K274">
        <v>1166000000000000</v>
      </c>
      <c r="L274">
        <v>0.53</v>
      </c>
      <c r="M274">
        <v>40</v>
      </c>
      <c r="N274">
        <v>0.74</v>
      </c>
      <c r="O274">
        <v>0.37901057049212439</v>
      </c>
      <c r="P274">
        <v>118800.58543245739</v>
      </c>
      <c r="Q274">
        <v>4.3383938206518632E-2</v>
      </c>
      <c r="R27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74">
        <f>IF(Tabela4[[#This Row],[Quartil salario_mes]]=4,9,IF(Tabela4[[#This Row],[Quartil salario_mes]]=3,7.5,IF(Tabela4[[#This Row],[Quartil salario_mes]]=2,6,IF(Tabela4[[#This Row],[Quartil salario_mes]]=1,4.5,0))))</f>
        <v>9</v>
      </c>
      <c r="T274">
        <f>Tabela4[[#This Row],[Preço ajustado salario]]*Tabela4[[#This Row],[litros]]</f>
        <v>55868922</v>
      </c>
    </row>
    <row r="275" spans="1:20" x14ac:dyDescent="0.25">
      <c r="A275" t="s">
        <v>14</v>
      </c>
      <c r="B275" t="s">
        <v>67</v>
      </c>
      <c r="C275">
        <v>2009</v>
      </c>
      <c r="D275">
        <v>21912914</v>
      </c>
      <c r="E275">
        <v>5732280</v>
      </c>
      <c r="F275">
        <v>143163643</v>
      </c>
      <c r="G275">
        <v>16998765788710</v>
      </c>
      <c r="H275">
        <v>0.53</v>
      </c>
      <c r="I275">
        <v>40</v>
      </c>
      <c r="J275">
        <v>7.4</v>
      </c>
      <c r="K275">
        <v>1166000000000000</v>
      </c>
      <c r="L275">
        <v>0.53</v>
      </c>
      <c r="M275">
        <v>40</v>
      </c>
      <c r="N275">
        <v>0.74</v>
      </c>
      <c r="O275">
        <v>0.26159368854365966</v>
      </c>
      <c r="P275">
        <v>118736.61100332576</v>
      </c>
      <c r="Q275">
        <v>0.15306200331881747</v>
      </c>
      <c r="R27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75">
        <f>IF(Tabela4[[#This Row],[Quartil salario_mes]]=4,9,IF(Tabela4[[#This Row],[Quartil salario_mes]]=3,7.5,IF(Tabela4[[#This Row],[Quartil salario_mes]]=2,6,IF(Tabela4[[#This Row],[Quartil salario_mes]]=1,4.5,0))))</f>
        <v>9</v>
      </c>
      <c r="T275">
        <f>Tabela4[[#This Row],[Preço ajustado salario]]*Tabela4[[#This Row],[litros]]</f>
        <v>197216226</v>
      </c>
    </row>
    <row r="276" spans="1:20" x14ac:dyDescent="0.25">
      <c r="A276" t="s">
        <v>14</v>
      </c>
      <c r="B276" t="s">
        <v>67</v>
      </c>
      <c r="C276">
        <v>2012</v>
      </c>
      <c r="D276">
        <v>4528176</v>
      </c>
      <c r="E276">
        <v>2103968</v>
      </c>
      <c r="F276">
        <v>143629362</v>
      </c>
      <c r="G276">
        <v>16998765788710</v>
      </c>
      <c r="H276">
        <v>0.53</v>
      </c>
      <c r="I276">
        <v>40</v>
      </c>
      <c r="J276">
        <v>7.4</v>
      </c>
      <c r="K276">
        <v>1166000000000000</v>
      </c>
      <c r="L276">
        <v>0.53</v>
      </c>
      <c r="M276">
        <v>40</v>
      </c>
      <c r="N276">
        <v>0.74</v>
      </c>
      <c r="O276">
        <v>0.46463918363597173</v>
      </c>
      <c r="P276">
        <v>118351.60688599313</v>
      </c>
      <c r="Q276">
        <v>3.1526812741812502E-2</v>
      </c>
      <c r="R27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76">
        <f>IF(Tabela4[[#This Row],[Quartil salario_mes]]=4,9,IF(Tabela4[[#This Row],[Quartil salario_mes]]=3,7.5,IF(Tabela4[[#This Row],[Quartil salario_mes]]=2,6,IF(Tabela4[[#This Row],[Quartil salario_mes]]=1,4.5,0))))</f>
        <v>9</v>
      </c>
      <c r="T276">
        <f>Tabela4[[#This Row],[Preço ajustado salario]]*Tabela4[[#This Row],[litros]]</f>
        <v>40753584</v>
      </c>
    </row>
    <row r="277" spans="1:20" x14ac:dyDescent="0.25">
      <c r="A277" t="s">
        <v>14</v>
      </c>
      <c r="B277" t="s">
        <v>67</v>
      </c>
      <c r="C277">
        <v>2013</v>
      </c>
      <c r="D277">
        <v>5893291</v>
      </c>
      <c r="E277">
        <v>14795694</v>
      </c>
      <c r="F277">
        <v>143956866</v>
      </c>
      <c r="G277">
        <v>16998765788710</v>
      </c>
      <c r="H277">
        <v>0.53</v>
      </c>
      <c r="I277">
        <v>40</v>
      </c>
      <c r="J277">
        <v>7.4</v>
      </c>
      <c r="K277">
        <v>1166000000000000</v>
      </c>
      <c r="L277">
        <v>0.53</v>
      </c>
      <c r="M277">
        <v>40</v>
      </c>
      <c r="N277">
        <v>0.74</v>
      </c>
      <c r="O277">
        <v>2.5105995953703966</v>
      </c>
      <c r="P277">
        <v>118082.35522930876</v>
      </c>
      <c r="Q277">
        <v>4.093789454960766E-2</v>
      </c>
      <c r="R27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77">
        <f>IF(Tabela4[[#This Row],[Quartil salario_mes]]=4,9,IF(Tabela4[[#This Row],[Quartil salario_mes]]=3,7.5,IF(Tabela4[[#This Row],[Quartil salario_mes]]=2,6,IF(Tabela4[[#This Row],[Quartil salario_mes]]=1,4.5,0))))</f>
        <v>9</v>
      </c>
      <c r="T277">
        <f>Tabela4[[#This Row],[Preço ajustado salario]]*Tabela4[[#This Row],[litros]]</f>
        <v>53039619</v>
      </c>
    </row>
    <row r="278" spans="1:20" x14ac:dyDescent="0.25">
      <c r="A278" t="s">
        <v>14</v>
      </c>
      <c r="B278" t="s">
        <v>67</v>
      </c>
      <c r="C278">
        <v>2014</v>
      </c>
      <c r="D278">
        <v>190656</v>
      </c>
      <c r="E278">
        <v>61440</v>
      </c>
      <c r="F278">
        <v>144285070</v>
      </c>
      <c r="G278">
        <v>16998765788710</v>
      </c>
      <c r="H278">
        <v>0.53</v>
      </c>
      <c r="I278">
        <v>40</v>
      </c>
      <c r="J278">
        <v>7.4</v>
      </c>
      <c r="K278">
        <v>1166000000000000</v>
      </c>
      <c r="L278">
        <v>0.53</v>
      </c>
      <c r="M278">
        <v>40</v>
      </c>
      <c r="N278">
        <v>0.74</v>
      </c>
      <c r="O278">
        <v>0.32225579053373615</v>
      </c>
      <c r="P278">
        <v>117813.75431782374</v>
      </c>
      <c r="Q278">
        <v>1.3213841182597756E-3</v>
      </c>
      <c r="R27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78">
        <f>IF(Tabela4[[#This Row],[Quartil salario_mes]]=4,9,IF(Tabela4[[#This Row],[Quartil salario_mes]]=3,7.5,IF(Tabela4[[#This Row],[Quartil salario_mes]]=2,6,IF(Tabela4[[#This Row],[Quartil salario_mes]]=1,4.5,0))))</f>
        <v>9</v>
      </c>
      <c r="T278">
        <f>Tabela4[[#This Row],[Preço ajustado salario]]*Tabela4[[#This Row],[litros]]</f>
        <v>1715904</v>
      </c>
    </row>
    <row r="279" spans="1:20" x14ac:dyDescent="0.25">
      <c r="A279" t="s">
        <v>14</v>
      </c>
      <c r="B279" t="s">
        <v>67</v>
      </c>
      <c r="C279">
        <v>2015</v>
      </c>
      <c r="D279">
        <v>47664</v>
      </c>
      <c r="E279">
        <v>18240</v>
      </c>
      <c r="F279">
        <v>144668389</v>
      </c>
      <c r="G279">
        <v>16998765788710</v>
      </c>
      <c r="H279">
        <v>0.53</v>
      </c>
      <c r="I279">
        <v>40</v>
      </c>
      <c r="J279">
        <v>7.4</v>
      </c>
      <c r="K279">
        <v>1166000000000000</v>
      </c>
      <c r="L279">
        <v>0.53</v>
      </c>
      <c r="M279">
        <v>40</v>
      </c>
      <c r="N279">
        <v>0.74</v>
      </c>
      <c r="O279">
        <v>0.38267875125881168</v>
      </c>
      <c r="P279">
        <v>117501.59040417599</v>
      </c>
      <c r="Q279">
        <v>3.2947073185421314E-4</v>
      </c>
      <c r="R27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79">
        <f>IF(Tabela4[[#This Row],[Quartil salario_mes]]=4,9,IF(Tabela4[[#This Row],[Quartil salario_mes]]=3,7.5,IF(Tabela4[[#This Row],[Quartil salario_mes]]=2,6,IF(Tabela4[[#This Row],[Quartil salario_mes]]=1,4.5,0))))</f>
        <v>9</v>
      </c>
      <c r="T279">
        <f>Tabela4[[#This Row],[Preço ajustado salario]]*Tabela4[[#This Row],[litros]]</f>
        <v>428976</v>
      </c>
    </row>
    <row r="280" spans="1:20" x14ac:dyDescent="0.25">
      <c r="A280" t="s">
        <v>14</v>
      </c>
      <c r="B280" t="s">
        <v>67</v>
      </c>
      <c r="C280">
        <v>2020</v>
      </c>
      <c r="D280">
        <v>1463</v>
      </c>
      <c r="E280">
        <v>8550</v>
      </c>
      <c r="F280">
        <v>145617329</v>
      </c>
      <c r="G280">
        <v>16998765788710</v>
      </c>
      <c r="H280">
        <v>0.53</v>
      </c>
      <c r="I280">
        <v>40</v>
      </c>
      <c r="J280">
        <v>7.4</v>
      </c>
      <c r="K280">
        <v>1166000000000000</v>
      </c>
      <c r="L280">
        <v>0.53</v>
      </c>
      <c r="M280">
        <v>40</v>
      </c>
      <c r="N280">
        <v>0.74</v>
      </c>
      <c r="O280">
        <v>5.8441558441558445</v>
      </c>
      <c r="P280">
        <v>116735.87137908566</v>
      </c>
      <c r="Q280">
        <v>1.0046881164809718E-5</v>
      </c>
      <c r="R28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80">
        <f>IF(Tabela4[[#This Row],[Quartil salario_mes]]=4,9,IF(Tabela4[[#This Row],[Quartil salario_mes]]=3,7.5,IF(Tabela4[[#This Row],[Quartil salario_mes]]=2,6,IF(Tabela4[[#This Row],[Quartil salario_mes]]=1,4.5,0))))</f>
        <v>9</v>
      </c>
      <c r="T280">
        <f>Tabela4[[#This Row],[Preço ajustado salario]]*Tabela4[[#This Row],[litros]]</f>
        <v>13167</v>
      </c>
    </row>
    <row r="281" spans="1:20" x14ac:dyDescent="0.25">
      <c r="A281" t="s">
        <v>14</v>
      </c>
      <c r="B281" t="s">
        <v>67</v>
      </c>
      <c r="C281">
        <v>2021</v>
      </c>
      <c r="D281">
        <v>181931</v>
      </c>
      <c r="E281">
        <v>312926</v>
      </c>
      <c r="F281">
        <v>145102755</v>
      </c>
      <c r="G281">
        <v>16998765788710</v>
      </c>
      <c r="H281">
        <v>0.53</v>
      </c>
      <c r="I281">
        <v>40</v>
      </c>
      <c r="J281">
        <v>7.4</v>
      </c>
      <c r="K281">
        <v>1166000000000000</v>
      </c>
      <c r="L281">
        <v>0.53</v>
      </c>
      <c r="M281">
        <v>40</v>
      </c>
      <c r="N281">
        <v>0.74</v>
      </c>
      <c r="O281">
        <v>1.7200257240382342</v>
      </c>
      <c r="P281">
        <v>117149.8486621429</v>
      </c>
      <c r="Q281">
        <v>1.2538080341755054E-3</v>
      </c>
      <c r="R28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81">
        <f>IF(Tabela4[[#This Row],[Quartil salario_mes]]=4,9,IF(Tabela4[[#This Row],[Quartil salario_mes]]=3,7.5,IF(Tabela4[[#This Row],[Quartil salario_mes]]=2,6,IF(Tabela4[[#This Row],[Quartil salario_mes]]=1,4.5,0))))</f>
        <v>9</v>
      </c>
      <c r="T281">
        <f>Tabela4[[#This Row],[Preço ajustado salario]]*Tabela4[[#This Row],[litros]]</f>
        <v>1637379</v>
      </c>
    </row>
    <row r="282" spans="1:20" x14ac:dyDescent="0.25">
      <c r="A282" t="s">
        <v>14</v>
      </c>
      <c r="B282" t="s">
        <v>67</v>
      </c>
      <c r="C282">
        <v>2022</v>
      </c>
      <c r="D282">
        <v>66046</v>
      </c>
      <c r="E282">
        <v>118618</v>
      </c>
      <c r="F282">
        <v>144713314</v>
      </c>
      <c r="G282">
        <v>16998765788710</v>
      </c>
      <c r="H282">
        <v>0.53</v>
      </c>
      <c r="I282">
        <v>40</v>
      </c>
      <c r="J282">
        <v>7.4</v>
      </c>
      <c r="K282">
        <v>1166000000000000</v>
      </c>
      <c r="L282">
        <v>0.53</v>
      </c>
      <c r="M282">
        <v>40</v>
      </c>
      <c r="N282">
        <v>0.74</v>
      </c>
      <c r="O282">
        <v>1.7959906731671864</v>
      </c>
      <c r="P282">
        <v>117465.11304903156</v>
      </c>
      <c r="Q282">
        <v>4.5639200827091831E-4</v>
      </c>
      <c r="R28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282">
        <f>IF(Tabela4[[#This Row],[Quartil salario_mes]]=4,9,IF(Tabela4[[#This Row],[Quartil salario_mes]]=3,7.5,IF(Tabela4[[#This Row],[Quartil salario_mes]]=2,6,IF(Tabela4[[#This Row],[Quartil salario_mes]]=1,4.5,0))))</f>
        <v>9</v>
      </c>
      <c r="T282">
        <f>Tabela4[[#This Row],[Preço ajustado salario]]*Tabela4[[#This Row],[litros]]</f>
        <v>594414</v>
      </c>
    </row>
    <row r="283" spans="1:20" x14ac:dyDescent="0.25">
      <c r="A283" t="s">
        <v>14</v>
      </c>
      <c r="B283" t="s">
        <v>68</v>
      </c>
      <c r="C283">
        <v>2008</v>
      </c>
      <c r="D283">
        <v>26984</v>
      </c>
      <c r="E283">
        <v>84564</v>
      </c>
      <c r="F283">
        <v>9229271</v>
      </c>
      <c r="G283">
        <v>5308329087380</v>
      </c>
      <c r="H283">
        <v>0</v>
      </c>
      <c r="I283">
        <v>41</v>
      </c>
      <c r="J283">
        <v>8.8000000000000007</v>
      </c>
      <c r="K283">
        <v>0</v>
      </c>
      <c r="L283">
        <v>0</v>
      </c>
      <c r="M283">
        <v>41</v>
      </c>
      <c r="N283">
        <v>0.88</v>
      </c>
      <c r="O283">
        <v>3.1338571005040023</v>
      </c>
      <c r="P283">
        <v>575162.33810666087</v>
      </c>
      <c r="Q283">
        <v>2.9237412142302465E-3</v>
      </c>
      <c r="R28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83">
        <f>IF(Tabela4[[#This Row],[Quartil salario_mes]]=4,9,IF(Tabela4[[#This Row],[Quartil salario_mes]]=3,7.5,IF(Tabela4[[#This Row],[Quartil salario_mes]]=2,6,IF(Tabela4[[#This Row],[Quartil salario_mes]]=1,4.5,0))))</f>
        <v>4.5</v>
      </c>
      <c r="T283">
        <f>Tabela4[[#This Row],[Preço ajustado salario]]*Tabela4[[#This Row],[litros]]</f>
        <v>121428</v>
      </c>
    </row>
    <row r="284" spans="1:20" x14ac:dyDescent="0.25">
      <c r="A284" t="s">
        <v>14</v>
      </c>
      <c r="B284" t="s">
        <v>68</v>
      </c>
      <c r="C284">
        <v>2009</v>
      </c>
      <c r="D284">
        <v>28334</v>
      </c>
      <c r="E284">
        <v>52826</v>
      </c>
      <c r="F284">
        <v>9301413</v>
      </c>
      <c r="G284">
        <v>5308329087380</v>
      </c>
      <c r="H284">
        <v>0</v>
      </c>
      <c r="I284">
        <v>41</v>
      </c>
      <c r="J284">
        <v>8.8000000000000007</v>
      </c>
      <c r="K284">
        <v>0</v>
      </c>
      <c r="L284">
        <v>0</v>
      </c>
      <c r="M284">
        <v>41</v>
      </c>
      <c r="N284">
        <v>0.88</v>
      </c>
      <c r="O284">
        <v>1.8644031905131644</v>
      </c>
      <c r="P284">
        <v>570701.36412392394</v>
      </c>
      <c r="Q284">
        <v>3.0462038402122344E-3</v>
      </c>
      <c r="R28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84">
        <f>IF(Tabela4[[#This Row],[Quartil salario_mes]]=4,9,IF(Tabela4[[#This Row],[Quartil salario_mes]]=3,7.5,IF(Tabela4[[#This Row],[Quartil salario_mes]]=2,6,IF(Tabela4[[#This Row],[Quartil salario_mes]]=1,4.5,0))))</f>
        <v>4.5</v>
      </c>
      <c r="T284">
        <f>Tabela4[[#This Row],[Preço ajustado salario]]*Tabela4[[#This Row],[litros]]</f>
        <v>127503</v>
      </c>
    </row>
    <row r="285" spans="1:20" x14ac:dyDescent="0.25">
      <c r="A285" t="s">
        <v>14</v>
      </c>
      <c r="B285" t="s">
        <v>68</v>
      </c>
      <c r="C285">
        <v>2011</v>
      </c>
      <c r="D285">
        <v>1641</v>
      </c>
      <c r="E285">
        <v>14476</v>
      </c>
      <c r="F285">
        <v>9467388</v>
      </c>
      <c r="G285">
        <v>5308329087380</v>
      </c>
      <c r="H285">
        <v>0</v>
      </c>
      <c r="I285">
        <v>41</v>
      </c>
      <c r="J285">
        <v>8.8000000000000007</v>
      </c>
      <c r="K285">
        <v>0</v>
      </c>
      <c r="L285">
        <v>0</v>
      </c>
      <c r="M285">
        <v>41</v>
      </c>
      <c r="N285">
        <v>0.88</v>
      </c>
      <c r="O285">
        <v>8.8214503351614866</v>
      </c>
      <c r="P285">
        <v>560696.26462758263</v>
      </c>
      <c r="Q285">
        <v>1.7333186302283165E-4</v>
      </c>
      <c r="R28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85">
        <f>IF(Tabela4[[#This Row],[Quartil salario_mes]]=4,9,IF(Tabela4[[#This Row],[Quartil salario_mes]]=3,7.5,IF(Tabela4[[#This Row],[Quartil salario_mes]]=2,6,IF(Tabela4[[#This Row],[Quartil salario_mes]]=1,4.5,0))))</f>
        <v>4.5</v>
      </c>
      <c r="T285">
        <f>Tabela4[[#This Row],[Preço ajustado salario]]*Tabela4[[#This Row],[litros]]</f>
        <v>7384.5</v>
      </c>
    </row>
    <row r="286" spans="1:20" x14ac:dyDescent="0.25">
      <c r="A286" t="s">
        <v>14</v>
      </c>
      <c r="B286" t="s">
        <v>68</v>
      </c>
      <c r="C286">
        <v>2012</v>
      </c>
      <c r="D286">
        <v>2705</v>
      </c>
      <c r="E286">
        <v>17280</v>
      </c>
      <c r="F286">
        <v>9555987</v>
      </c>
      <c r="G286">
        <v>5308329087380</v>
      </c>
      <c r="H286">
        <v>0</v>
      </c>
      <c r="I286">
        <v>41</v>
      </c>
      <c r="J286">
        <v>8.8000000000000007</v>
      </c>
      <c r="K286">
        <v>0</v>
      </c>
      <c r="L286">
        <v>0</v>
      </c>
      <c r="M286">
        <v>41</v>
      </c>
      <c r="N286">
        <v>0.88</v>
      </c>
      <c r="O286">
        <v>6.3881700554528651</v>
      </c>
      <c r="P286">
        <v>555497.73010155826</v>
      </c>
      <c r="Q286">
        <v>2.8306861447174425E-4</v>
      </c>
      <c r="R28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86">
        <f>IF(Tabela4[[#This Row],[Quartil salario_mes]]=4,9,IF(Tabela4[[#This Row],[Quartil salario_mes]]=3,7.5,IF(Tabela4[[#This Row],[Quartil salario_mes]]=2,6,IF(Tabela4[[#This Row],[Quartil salario_mes]]=1,4.5,0))))</f>
        <v>4.5</v>
      </c>
      <c r="T286">
        <f>Tabela4[[#This Row],[Preço ajustado salario]]*Tabela4[[#This Row],[litros]]</f>
        <v>12172.5</v>
      </c>
    </row>
    <row r="287" spans="1:20" x14ac:dyDescent="0.25">
      <c r="A287" t="s">
        <v>14</v>
      </c>
      <c r="B287" t="s">
        <v>68</v>
      </c>
      <c r="C287">
        <v>2013</v>
      </c>
      <c r="D287">
        <v>3195</v>
      </c>
      <c r="E287">
        <v>20183</v>
      </c>
      <c r="F287">
        <v>9648932</v>
      </c>
      <c r="G287">
        <v>5308329087380</v>
      </c>
      <c r="H287">
        <v>0</v>
      </c>
      <c r="I287">
        <v>41</v>
      </c>
      <c r="J287">
        <v>8.8000000000000007</v>
      </c>
      <c r="K287">
        <v>0</v>
      </c>
      <c r="L287">
        <v>0</v>
      </c>
      <c r="M287">
        <v>41</v>
      </c>
      <c r="N287">
        <v>0.88</v>
      </c>
      <c r="O287">
        <v>6.3170579029733958</v>
      </c>
      <c r="P287">
        <v>550146.80250415276</v>
      </c>
      <c r="Q287">
        <v>3.3112472965919957E-4</v>
      </c>
      <c r="R28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87">
        <f>IF(Tabela4[[#This Row],[Quartil salario_mes]]=4,9,IF(Tabela4[[#This Row],[Quartil salario_mes]]=3,7.5,IF(Tabela4[[#This Row],[Quartil salario_mes]]=2,6,IF(Tabela4[[#This Row],[Quartil salario_mes]]=1,4.5,0))))</f>
        <v>4.5</v>
      </c>
      <c r="T287">
        <f>Tabela4[[#This Row],[Preço ajustado salario]]*Tabela4[[#This Row],[litros]]</f>
        <v>14377.5</v>
      </c>
    </row>
    <row r="288" spans="1:20" x14ac:dyDescent="0.25">
      <c r="A288" t="s">
        <v>14</v>
      </c>
      <c r="B288" t="s">
        <v>68</v>
      </c>
      <c r="C288">
        <v>2014</v>
      </c>
      <c r="D288">
        <v>10404</v>
      </c>
      <c r="E288">
        <v>51057</v>
      </c>
      <c r="F288">
        <v>9747508</v>
      </c>
      <c r="G288">
        <v>5308329087380</v>
      </c>
      <c r="H288">
        <v>0</v>
      </c>
      <c r="I288">
        <v>41</v>
      </c>
      <c r="J288">
        <v>8.8000000000000007</v>
      </c>
      <c r="K288">
        <v>0</v>
      </c>
      <c r="L288">
        <v>0</v>
      </c>
      <c r="M288">
        <v>41</v>
      </c>
      <c r="N288">
        <v>0.88</v>
      </c>
      <c r="O288">
        <v>4.9074394463667819</v>
      </c>
      <c r="P288">
        <v>544583.19884220662</v>
      </c>
      <c r="Q288">
        <v>1.0673497267198961E-3</v>
      </c>
      <c r="R28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88">
        <f>IF(Tabela4[[#This Row],[Quartil salario_mes]]=4,9,IF(Tabela4[[#This Row],[Quartil salario_mes]]=3,7.5,IF(Tabela4[[#This Row],[Quartil salario_mes]]=2,6,IF(Tabela4[[#This Row],[Quartil salario_mes]]=1,4.5,0))))</f>
        <v>4.5</v>
      </c>
      <c r="T288">
        <f>Tabela4[[#This Row],[Preço ajustado salario]]*Tabela4[[#This Row],[litros]]</f>
        <v>46818</v>
      </c>
    </row>
    <row r="289" spans="1:20" x14ac:dyDescent="0.25">
      <c r="A289" t="s">
        <v>14</v>
      </c>
      <c r="B289" t="s">
        <v>68</v>
      </c>
      <c r="C289">
        <v>2015</v>
      </c>
      <c r="D289">
        <v>1412</v>
      </c>
      <c r="E289">
        <v>6404</v>
      </c>
      <c r="F289">
        <v>9849349</v>
      </c>
      <c r="G289">
        <v>5308329087380</v>
      </c>
      <c r="H289">
        <v>0</v>
      </c>
      <c r="I289">
        <v>41</v>
      </c>
      <c r="J289">
        <v>8.8000000000000007</v>
      </c>
      <c r="K289">
        <v>0</v>
      </c>
      <c r="L289">
        <v>0</v>
      </c>
      <c r="M289">
        <v>41</v>
      </c>
      <c r="N289">
        <v>0.88</v>
      </c>
      <c r="O289">
        <v>4.5354107648725215</v>
      </c>
      <c r="P289">
        <v>538952.27871202456</v>
      </c>
      <c r="Q289">
        <v>1.4335972864805581E-4</v>
      </c>
      <c r="R28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89">
        <f>IF(Tabela4[[#This Row],[Quartil salario_mes]]=4,9,IF(Tabela4[[#This Row],[Quartil salario_mes]]=3,7.5,IF(Tabela4[[#This Row],[Quartil salario_mes]]=2,6,IF(Tabela4[[#This Row],[Quartil salario_mes]]=1,4.5,0))))</f>
        <v>4.5</v>
      </c>
      <c r="T289">
        <f>Tabela4[[#This Row],[Preço ajustado salario]]*Tabela4[[#This Row],[litros]]</f>
        <v>6354</v>
      </c>
    </row>
    <row r="290" spans="1:20" x14ac:dyDescent="0.25">
      <c r="A290" t="s">
        <v>14</v>
      </c>
      <c r="B290" t="s">
        <v>68</v>
      </c>
      <c r="C290">
        <v>2016</v>
      </c>
      <c r="D290">
        <v>291</v>
      </c>
      <c r="E290">
        <v>1214</v>
      </c>
      <c r="F290">
        <v>9953317</v>
      </c>
      <c r="G290">
        <v>5308329087380</v>
      </c>
      <c r="H290">
        <v>0</v>
      </c>
      <c r="I290">
        <v>41</v>
      </c>
      <c r="J290">
        <v>8.8000000000000007</v>
      </c>
      <c r="K290">
        <v>0</v>
      </c>
      <c r="L290">
        <v>0</v>
      </c>
      <c r="M290">
        <v>41</v>
      </c>
      <c r="N290">
        <v>0.88</v>
      </c>
      <c r="O290">
        <v>4.1718213058419247</v>
      </c>
      <c r="P290">
        <v>533322.61871896579</v>
      </c>
      <c r="Q290">
        <v>2.9236484681438358E-5</v>
      </c>
      <c r="R29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90">
        <f>IF(Tabela4[[#This Row],[Quartil salario_mes]]=4,9,IF(Tabela4[[#This Row],[Quartil salario_mes]]=3,7.5,IF(Tabela4[[#This Row],[Quartil salario_mes]]=2,6,IF(Tabela4[[#This Row],[Quartil salario_mes]]=1,4.5,0))))</f>
        <v>4.5</v>
      </c>
      <c r="T290">
        <f>Tabela4[[#This Row],[Preço ajustado salario]]*Tabela4[[#This Row],[litros]]</f>
        <v>1309.5</v>
      </c>
    </row>
    <row r="291" spans="1:20" x14ac:dyDescent="0.25">
      <c r="A291" t="s">
        <v>14</v>
      </c>
      <c r="B291" t="s">
        <v>68</v>
      </c>
      <c r="C291">
        <v>2017</v>
      </c>
      <c r="D291">
        <v>15445</v>
      </c>
      <c r="E291">
        <v>64953</v>
      </c>
      <c r="F291">
        <v>10058190</v>
      </c>
      <c r="G291">
        <v>5308329087380</v>
      </c>
      <c r="H291">
        <v>0</v>
      </c>
      <c r="I291">
        <v>41</v>
      </c>
      <c r="J291">
        <v>8.8000000000000007</v>
      </c>
      <c r="K291">
        <v>0</v>
      </c>
      <c r="L291">
        <v>0</v>
      </c>
      <c r="M291">
        <v>41</v>
      </c>
      <c r="N291">
        <v>0.88</v>
      </c>
      <c r="O291">
        <v>4.205438653285853</v>
      </c>
      <c r="P291">
        <v>527761.86246034328</v>
      </c>
      <c r="Q291">
        <v>1.5355645498842238E-3</v>
      </c>
      <c r="R29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91">
        <f>IF(Tabela4[[#This Row],[Quartil salario_mes]]=4,9,IF(Tabela4[[#This Row],[Quartil salario_mes]]=3,7.5,IF(Tabela4[[#This Row],[Quartil salario_mes]]=2,6,IF(Tabela4[[#This Row],[Quartil salario_mes]]=1,4.5,0))))</f>
        <v>4.5</v>
      </c>
      <c r="T291">
        <f>Tabela4[[#This Row],[Preço ajustado salario]]*Tabela4[[#This Row],[litros]]</f>
        <v>69502.5</v>
      </c>
    </row>
    <row r="292" spans="1:20" x14ac:dyDescent="0.25">
      <c r="A292" t="s">
        <v>14</v>
      </c>
      <c r="B292" t="s">
        <v>68</v>
      </c>
      <c r="C292">
        <v>2018</v>
      </c>
      <c r="D292">
        <v>8062</v>
      </c>
      <c r="E292">
        <v>34563</v>
      </c>
      <c r="F292">
        <v>10162298</v>
      </c>
      <c r="G292">
        <v>5308329087380</v>
      </c>
      <c r="H292">
        <v>0</v>
      </c>
      <c r="I292">
        <v>41</v>
      </c>
      <c r="J292">
        <v>8.8000000000000007</v>
      </c>
      <c r="K292">
        <v>0</v>
      </c>
      <c r="L292">
        <v>0</v>
      </c>
      <c r="M292">
        <v>41</v>
      </c>
      <c r="N292">
        <v>0.88</v>
      </c>
      <c r="O292">
        <v>4.2871495906722901</v>
      </c>
      <c r="P292">
        <v>522355.18849968776</v>
      </c>
      <c r="Q292">
        <v>7.9332450199748133E-4</v>
      </c>
      <c r="R29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92">
        <f>IF(Tabela4[[#This Row],[Quartil salario_mes]]=4,9,IF(Tabela4[[#This Row],[Quartil salario_mes]]=3,7.5,IF(Tabela4[[#This Row],[Quartil salario_mes]]=2,6,IF(Tabela4[[#This Row],[Quartil salario_mes]]=1,4.5,0))))</f>
        <v>4.5</v>
      </c>
      <c r="T292">
        <f>Tabela4[[#This Row],[Preço ajustado salario]]*Tabela4[[#This Row],[litros]]</f>
        <v>36279</v>
      </c>
    </row>
    <row r="293" spans="1:20" x14ac:dyDescent="0.25">
      <c r="A293" t="s">
        <v>14</v>
      </c>
      <c r="B293" t="s">
        <v>68</v>
      </c>
      <c r="C293">
        <v>2019</v>
      </c>
      <c r="D293">
        <v>28</v>
      </c>
      <c r="E293">
        <v>761</v>
      </c>
      <c r="F293">
        <v>10267922</v>
      </c>
      <c r="G293">
        <v>5308329087380</v>
      </c>
      <c r="H293">
        <v>0</v>
      </c>
      <c r="I293">
        <v>41</v>
      </c>
      <c r="J293">
        <v>8.8000000000000007</v>
      </c>
      <c r="K293">
        <v>0</v>
      </c>
      <c r="L293">
        <v>0</v>
      </c>
      <c r="M293">
        <v>41</v>
      </c>
      <c r="N293">
        <v>0.88</v>
      </c>
      <c r="O293">
        <v>27.178571428571427</v>
      </c>
      <c r="P293">
        <v>516981.8282004869</v>
      </c>
      <c r="Q293">
        <v>2.72693929696778E-6</v>
      </c>
      <c r="R29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93">
        <f>IF(Tabela4[[#This Row],[Quartil salario_mes]]=4,9,IF(Tabela4[[#This Row],[Quartil salario_mes]]=3,7.5,IF(Tabela4[[#This Row],[Quartil salario_mes]]=2,6,IF(Tabela4[[#This Row],[Quartil salario_mes]]=1,4.5,0))))</f>
        <v>4.5</v>
      </c>
      <c r="T293">
        <f>Tabela4[[#This Row],[Preço ajustado salario]]*Tabela4[[#This Row],[litros]]</f>
        <v>126</v>
      </c>
    </row>
    <row r="294" spans="1:20" x14ac:dyDescent="0.25">
      <c r="A294" t="s">
        <v>14</v>
      </c>
      <c r="B294" t="s">
        <v>68</v>
      </c>
      <c r="C294">
        <v>2020</v>
      </c>
      <c r="D294">
        <v>6</v>
      </c>
      <c r="E294">
        <v>24</v>
      </c>
      <c r="F294">
        <v>10368969</v>
      </c>
      <c r="G294">
        <v>5308329087380</v>
      </c>
      <c r="H294">
        <v>0</v>
      </c>
      <c r="I294">
        <v>41</v>
      </c>
      <c r="J294">
        <v>8.8000000000000007</v>
      </c>
      <c r="K294">
        <v>0</v>
      </c>
      <c r="L294">
        <v>0</v>
      </c>
      <c r="M294">
        <v>41</v>
      </c>
      <c r="N294">
        <v>0.88</v>
      </c>
      <c r="O294">
        <v>4</v>
      </c>
      <c r="P294">
        <v>511943.77062753297</v>
      </c>
      <c r="Q294">
        <v>5.7864962273491222E-7</v>
      </c>
      <c r="R29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94">
        <f>IF(Tabela4[[#This Row],[Quartil salario_mes]]=4,9,IF(Tabela4[[#This Row],[Quartil salario_mes]]=3,7.5,IF(Tabela4[[#This Row],[Quartil salario_mes]]=2,6,IF(Tabela4[[#This Row],[Quartil salario_mes]]=1,4.5,0))))</f>
        <v>4.5</v>
      </c>
      <c r="T294">
        <f>Tabela4[[#This Row],[Preço ajustado salario]]*Tabela4[[#This Row],[litros]]</f>
        <v>27</v>
      </c>
    </row>
    <row r="295" spans="1:20" x14ac:dyDescent="0.25">
      <c r="A295" t="s">
        <v>14</v>
      </c>
      <c r="B295" t="s">
        <v>68</v>
      </c>
      <c r="C295">
        <v>2021</v>
      </c>
      <c r="D295">
        <v>23</v>
      </c>
      <c r="E295">
        <v>74</v>
      </c>
      <c r="F295">
        <v>10467097</v>
      </c>
      <c r="G295">
        <v>5308329087380</v>
      </c>
      <c r="H295">
        <v>0</v>
      </c>
      <c r="I295">
        <v>41</v>
      </c>
      <c r="J295">
        <v>8.8000000000000007</v>
      </c>
      <c r="K295">
        <v>0</v>
      </c>
      <c r="L295">
        <v>0</v>
      </c>
      <c r="M295">
        <v>41</v>
      </c>
      <c r="N295">
        <v>0.88</v>
      </c>
      <c r="O295">
        <v>3.2173913043478262</v>
      </c>
      <c r="P295">
        <v>507144.34836898901</v>
      </c>
      <c r="Q295">
        <v>2.1973618855352156E-6</v>
      </c>
      <c r="R29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95">
        <f>IF(Tabela4[[#This Row],[Quartil salario_mes]]=4,9,IF(Tabela4[[#This Row],[Quartil salario_mes]]=3,7.5,IF(Tabela4[[#This Row],[Quartil salario_mes]]=2,6,IF(Tabela4[[#This Row],[Quartil salario_mes]]=1,4.5,0))))</f>
        <v>4.5</v>
      </c>
      <c r="T295">
        <f>Tabela4[[#This Row],[Preço ajustado salario]]*Tabela4[[#This Row],[litros]]</f>
        <v>103.5</v>
      </c>
    </row>
    <row r="296" spans="1:20" x14ac:dyDescent="0.25">
      <c r="A296" t="s">
        <v>14</v>
      </c>
      <c r="B296" t="s">
        <v>68</v>
      </c>
      <c r="C296">
        <v>2022</v>
      </c>
      <c r="D296">
        <v>5</v>
      </c>
      <c r="E296">
        <v>18</v>
      </c>
      <c r="F296">
        <v>10549347</v>
      </c>
      <c r="G296">
        <v>5308329087380</v>
      </c>
      <c r="H296">
        <v>0</v>
      </c>
      <c r="I296">
        <v>41</v>
      </c>
      <c r="J296">
        <v>8.8000000000000007</v>
      </c>
      <c r="K296">
        <v>0</v>
      </c>
      <c r="L296">
        <v>0</v>
      </c>
      <c r="M296">
        <v>41</v>
      </c>
      <c r="N296">
        <v>0.88</v>
      </c>
      <c r="O296">
        <v>3.6</v>
      </c>
      <c r="P296">
        <v>503190.30053518951</v>
      </c>
      <c r="Q296">
        <v>4.7396298557626364E-7</v>
      </c>
      <c r="R29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96">
        <f>IF(Tabela4[[#This Row],[Quartil salario_mes]]=4,9,IF(Tabela4[[#This Row],[Quartil salario_mes]]=3,7.5,IF(Tabela4[[#This Row],[Quartil salario_mes]]=2,6,IF(Tabela4[[#This Row],[Quartil salario_mes]]=1,4.5,0))))</f>
        <v>4.5</v>
      </c>
      <c r="T296">
        <f>Tabela4[[#This Row],[Preço ajustado salario]]*Tabela4[[#This Row],[litros]]</f>
        <v>22.5</v>
      </c>
    </row>
    <row r="297" spans="1:20" x14ac:dyDescent="0.25">
      <c r="A297" t="s">
        <v>14</v>
      </c>
      <c r="B297" t="s">
        <v>69</v>
      </c>
      <c r="C297">
        <v>2008</v>
      </c>
      <c r="D297">
        <v>54384</v>
      </c>
      <c r="E297">
        <v>216317</v>
      </c>
      <c r="F297">
        <v>7638288</v>
      </c>
      <c r="G297">
        <v>7030824353600</v>
      </c>
      <c r="H297">
        <v>0</v>
      </c>
      <c r="I297">
        <v>43</v>
      </c>
      <c r="J297">
        <v>7.4</v>
      </c>
      <c r="K297">
        <v>0</v>
      </c>
      <c r="L297">
        <v>0</v>
      </c>
      <c r="M297">
        <v>43</v>
      </c>
      <c r="N297">
        <v>0.74</v>
      </c>
      <c r="O297">
        <v>3.9775853192115327</v>
      </c>
      <c r="P297">
        <v>920471.23041184095</v>
      </c>
      <c r="Q297">
        <v>7.1199200658576892E-3</v>
      </c>
      <c r="R29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97">
        <f>IF(Tabela4[[#This Row],[Quartil salario_mes]]=4,9,IF(Tabela4[[#This Row],[Quartil salario_mes]]=3,7.5,IF(Tabela4[[#This Row],[Quartil salario_mes]]=2,6,IF(Tabela4[[#This Row],[Quartil salario_mes]]=1,4.5,0))))</f>
        <v>4.5</v>
      </c>
      <c r="T297">
        <f>Tabela4[[#This Row],[Preço ajustado salario]]*Tabela4[[#This Row],[litros]]</f>
        <v>244728</v>
      </c>
    </row>
    <row r="298" spans="1:20" x14ac:dyDescent="0.25">
      <c r="A298" t="s">
        <v>14</v>
      </c>
      <c r="B298" t="s">
        <v>69</v>
      </c>
      <c r="C298">
        <v>2009</v>
      </c>
      <c r="D298">
        <v>27653</v>
      </c>
      <c r="E298">
        <v>81319</v>
      </c>
      <c r="F298">
        <v>7734405</v>
      </c>
      <c r="G298">
        <v>7030824353600</v>
      </c>
      <c r="H298">
        <v>0</v>
      </c>
      <c r="I298">
        <v>43</v>
      </c>
      <c r="J298">
        <v>7.4</v>
      </c>
      <c r="K298">
        <v>0</v>
      </c>
      <c r="L298">
        <v>0</v>
      </c>
      <c r="M298">
        <v>43</v>
      </c>
      <c r="N298">
        <v>0.74</v>
      </c>
      <c r="O298">
        <v>2.940693595631577</v>
      </c>
      <c r="P298">
        <v>909032.35007734923</v>
      </c>
      <c r="Q298">
        <v>3.5753235058158966E-3</v>
      </c>
      <c r="R29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98">
        <f>IF(Tabela4[[#This Row],[Quartil salario_mes]]=4,9,IF(Tabela4[[#This Row],[Quartil salario_mes]]=3,7.5,IF(Tabela4[[#This Row],[Quartil salario_mes]]=2,6,IF(Tabela4[[#This Row],[Quartil salario_mes]]=1,4.5,0))))</f>
        <v>4.5</v>
      </c>
      <c r="T298">
        <f>Tabela4[[#This Row],[Preço ajustado salario]]*Tabela4[[#This Row],[litros]]</f>
        <v>124438.5</v>
      </c>
    </row>
    <row r="299" spans="1:20" x14ac:dyDescent="0.25">
      <c r="A299" t="s">
        <v>14</v>
      </c>
      <c r="B299" t="s">
        <v>69</v>
      </c>
      <c r="C299">
        <v>2010</v>
      </c>
      <c r="D299">
        <v>2025</v>
      </c>
      <c r="E299">
        <v>21600</v>
      </c>
      <c r="F299">
        <v>7822435</v>
      </c>
      <c r="G299">
        <v>7030824353600</v>
      </c>
      <c r="H299">
        <v>0</v>
      </c>
      <c r="I299">
        <v>43</v>
      </c>
      <c r="J299">
        <v>7.4</v>
      </c>
      <c r="K299">
        <v>0</v>
      </c>
      <c r="L299">
        <v>0</v>
      </c>
      <c r="M299">
        <v>43</v>
      </c>
      <c r="N299">
        <v>0.74</v>
      </c>
      <c r="O299">
        <v>10.666666666666666</v>
      </c>
      <c r="P299">
        <v>898802.52806191426</v>
      </c>
      <c r="Q299">
        <v>2.5887079918209612E-4</v>
      </c>
      <c r="R29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299">
        <f>IF(Tabela4[[#This Row],[Quartil salario_mes]]=4,9,IF(Tabela4[[#This Row],[Quartil salario_mes]]=3,7.5,IF(Tabela4[[#This Row],[Quartil salario_mes]]=2,6,IF(Tabela4[[#This Row],[Quartil salario_mes]]=1,4.5,0))))</f>
        <v>4.5</v>
      </c>
      <c r="T299">
        <f>Tabela4[[#This Row],[Preço ajustado salario]]*Tabela4[[#This Row],[litros]]</f>
        <v>9112.5</v>
      </c>
    </row>
    <row r="300" spans="1:20" x14ac:dyDescent="0.25">
      <c r="A300" t="s">
        <v>14</v>
      </c>
      <c r="B300" t="s">
        <v>69</v>
      </c>
      <c r="C300">
        <v>2012</v>
      </c>
      <c r="D300">
        <v>4014</v>
      </c>
      <c r="E300">
        <v>47240</v>
      </c>
      <c r="F300">
        <v>7995738</v>
      </c>
      <c r="G300">
        <v>7030824353600</v>
      </c>
      <c r="H300">
        <v>0</v>
      </c>
      <c r="I300">
        <v>43</v>
      </c>
      <c r="J300">
        <v>7.4</v>
      </c>
      <c r="K300">
        <v>0</v>
      </c>
      <c r="L300">
        <v>0</v>
      </c>
      <c r="M300">
        <v>43</v>
      </c>
      <c r="N300">
        <v>0.74</v>
      </c>
      <c r="O300">
        <v>11.768809167912307</v>
      </c>
      <c r="P300">
        <v>879321.5027305797</v>
      </c>
      <c r="Q300">
        <v>5.0201744979637907E-4</v>
      </c>
      <c r="R30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00">
        <f>IF(Tabela4[[#This Row],[Quartil salario_mes]]=4,9,IF(Tabela4[[#This Row],[Quartil salario_mes]]=3,7.5,IF(Tabela4[[#This Row],[Quartil salario_mes]]=2,6,IF(Tabela4[[#This Row],[Quartil salario_mes]]=1,4.5,0))))</f>
        <v>4.5</v>
      </c>
      <c r="T300">
        <f>Tabela4[[#This Row],[Preço ajustado salario]]*Tabela4[[#This Row],[litros]]</f>
        <v>18063</v>
      </c>
    </row>
    <row r="301" spans="1:20" x14ac:dyDescent="0.25">
      <c r="A301" t="s">
        <v>14</v>
      </c>
      <c r="B301" t="s">
        <v>69</v>
      </c>
      <c r="C301">
        <v>2013</v>
      </c>
      <c r="D301">
        <v>2997</v>
      </c>
      <c r="E301">
        <v>29785</v>
      </c>
      <c r="F301">
        <v>8088367</v>
      </c>
      <c r="G301">
        <v>7030824353600</v>
      </c>
      <c r="H301">
        <v>0</v>
      </c>
      <c r="I301">
        <v>43</v>
      </c>
      <c r="J301">
        <v>7.4</v>
      </c>
      <c r="K301">
        <v>0</v>
      </c>
      <c r="L301">
        <v>0</v>
      </c>
      <c r="M301">
        <v>43</v>
      </c>
      <c r="N301">
        <v>0.74</v>
      </c>
      <c r="O301">
        <v>9.9382716049382722</v>
      </c>
      <c r="P301">
        <v>869251.4018713542</v>
      </c>
      <c r="Q301">
        <v>3.705321482074194E-4</v>
      </c>
      <c r="R30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01">
        <f>IF(Tabela4[[#This Row],[Quartil salario_mes]]=4,9,IF(Tabela4[[#This Row],[Quartil salario_mes]]=3,7.5,IF(Tabela4[[#This Row],[Quartil salario_mes]]=2,6,IF(Tabela4[[#This Row],[Quartil salario_mes]]=1,4.5,0))))</f>
        <v>4.5</v>
      </c>
      <c r="T301">
        <f>Tabela4[[#This Row],[Preço ajustado salario]]*Tabela4[[#This Row],[litros]]</f>
        <v>13486.5</v>
      </c>
    </row>
    <row r="302" spans="1:20" x14ac:dyDescent="0.25">
      <c r="A302" t="s">
        <v>14</v>
      </c>
      <c r="B302" t="s">
        <v>69</v>
      </c>
      <c r="C302">
        <v>2014</v>
      </c>
      <c r="D302">
        <v>27933</v>
      </c>
      <c r="E302">
        <v>231762</v>
      </c>
      <c r="F302">
        <v>8187791</v>
      </c>
      <c r="G302">
        <v>7030824353600</v>
      </c>
      <c r="H302">
        <v>0</v>
      </c>
      <c r="I302">
        <v>43</v>
      </c>
      <c r="J302">
        <v>7.4</v>
      </c>
      <c r="K302">
        <v>0</v>
      </c>
      <c r="L302">
        <v>0</v>
      </c>
      <c r="M302">
        <v>43</v>
      </c>
      <c r="N302">
        <v>0.74</v>
      </c>
      <c r="O302">
        <v>8.2970679841048227</v>
      </c>
      <c r="P302">
        <v>858696.11884328758</v>
      </c>
      <c r="Q302">
        <v>3.4115428691328343E-3</v>
      </c>
      <c r="R30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02">
        <f>IF(Tabela4[[#This Row],[Quartil salario_mes]]=4,9,IF(Tabela4[[#This Row],[Quartil salario_mes]]=3,7.5,IF(Tabela4[[#This Row],[Quartil salario_mes]]=2,6,IF(Tabela4[[#This Row],[Quartil salario_mes]]=1,4.5,0))))</f>
        <v>4.5</v>
      </c>
      <c r="T302">
        <f>Tabela4[[#This Row],[Preço ajustado salario]]*Tabela4[[#This Row],[litros]]</f>
        <v>125698.5</v>
      </c>
    </row>
    <row r="303" spans="1:20" x14ac:dyDescent="0.25">
      <c r="A303" t="s">
        <v>14</v>
      </c>
      <c r="B303" t="s">
        <v>69</v>
      </c>
      <c r="C303">
        <v>2015</v>
      </c>
      <c r="D303">
        <v>15872</v>
      </c>
      <c r="E303">
        <v>85790</v>
      </c>
      <c r="F303">
        <v>8281732</v>
      </c>
      <c r="G303">
        <v>7030824353600</v>
      </c>
      <c r="H303">
        <v>0</v>
      </c>
      <c r="I303">
        <v>43</v>
      </c>
      <c r="J303">
        <v>7.4</v>
      </c>
      <c r="K303">
        <v>0</v>
      </c>
      <c r="L303">
        <v>0</v>
      </c>
      <c r="M303">
        <v>43</v>
      </c>
      <c r="N303">
        <v>0.74</v>
      </c>
      <c r="O303">
        <v>5.405115927419355</v>
      </c>
      <c r="P303">
        <v>848955.79253228672</v>
      </c>
      <c r="Q303">
        <v>1.9165073199664032E-3</v>
      </c>
      <c r="R30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03">
        <f>IF(Tabela4[[#This Row],[Quartil salario_mes]]=4,9,IF(Tabela4[[#This Row],[Quartil salario_mes]]=3,7.5,IF(Tabela4[[#This Row],[Quartil salario_mes]]=2,6,IF(Tabela4[[#This Row],[Quartil salario_mes]]=1,4.5,0))))</f>
        <v>4.5</v>
      </c>
      <c r="T303">
        <f>Tabela4[[#This Row],[Preço ajustado salario]]*Tabela4[[#This Row],[litros]]</f>
        <v>71424</v>
      </c>
    </row>
    <row r="304" spans="1:20" x14ac:dyDescent="0.25">
      <c r="A304" t="s">
        <v>14</v>
      </c>
      <c r="B304" t="s">
        <v>69</v>
      </c>
      <c r="C304">
        <v>2016</v>
      </c>
      <c r="D304">
        <v>4230</v>
      </c>
      <c r="E304">
        <v>33340</v>
      </c>
      <c r="F304">
        <v>8372898</v>
      </c>
      <c r="G304">
        <v>7030824353600</v>
      </c>
      <c r="H304">
        <v>0</v>
      </c>
      <c r="I304">
        <v>43</v>
      </c>
      <c r="J304">
        <v>7.4</v>
      </c>
      <c r="K304">
        <v>0</v>
      </c>
      <c r="L304">
        <v>0</v>
      </c>
      <c r="M304">
        <v>43</v>
      </c>
      <c r="N304">
        <v>0.74</v>
      </c>
      <c r="O304">
        <v>7.8817966903073282</v>
      </c>
      <c r="P304">
        <v>839712.1705770212</v>
      </c>
      <c r="Q304">
        <v>5.0520142488299754E-4</v>
      </c>
      <c r="R30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04">
        <f>IF(Tabela4[[#This Row],[Quartil salario_mes]]=4,9,IF(Tabela4[[#This Row],[Quartil salario_mes]]=3,7.5,IF(Tabela4[[#This Row],[Quartil salario_mes]]=2,6,IF(Tabela4[[#This Row],[Quartil salario_mes]]=1,4.5,0))))</f>
        <v>4.5</v>
      </c>
      <c r="T304">
        <f>Tabela4[[#This Row],[Preço ajustado salario]]*Tabela4[[#This Row],[litros]]</f>
        <v>19035</v>
      </c>
    </row>
    <row r="305" spans="1:20" x14ac:dyDescent="0.25">
      <c r="A305" t="s">
        <v>14</v>
      </c>
      <c r="B305" t="s">
        <v>69</v>
      </c>
      <c r="C305">
        <v>2017</v>
      </c>
      <c r="D305">
        <v>6525</v>
      </c>
      <c r="E305">
        <v>74816</v>
      </c>
      <c r="F305">
        <v>8451687</v>
      </c>
      <c r="G305">
        <v>7030824353600</v>
      </c>
      <c r="H305">
        <v>0</v>
      </c>
      <c r="I305">
        <v>43</v>
      </c>
      <c r="J305">
        <v>7.4</v>
      </c>
      <c r="K305">
        <v>0</v>
      </c>
      <c r="L305">
        <v>0</v>
      </c>
      <c r="M305">
        <v>43</v>
      </c>
      <c r="N305">
        <v>0.74</v>
      </c>
      <c r="O305">
        <v>11.466053639846743</v>
      </c>
      <c r="P305">
        <v>831884.1378768523</v>
      </c>
      <c r="Q305">
        <v>7.7203521616453616E-4</v>
      </c>
      <c r="R30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05">
        <f>IF(Tabela4[[#This Row],[Quartil salario_mes]]=4,9,IF(Tabela4[[#This Row],[Quartil salario_mes]]=3,7.5,IF(Tabela4[[#This Row],[Quartil salario_mes]]=2,6,IF(Tabela4[[#This Row],[Quartil salario_mes]]=1,4.5,0))))</f>
        <v>4.5</v>
      </c>
      <c r="T305">
        <f>Tabela4[[#This Row],[Preço ajustado salario]]*Tabela4[[#This Row],[litros]]</f>
        <v>29362.5</v>
      </c>
    </row>
    <row r="306" spans="1:20" x14ac:dyDescent="0.25">
      <c r="A306" t="s">
        <v>14</v>
      </c>
      <c r="B306" t="s">
        <v>69</v>
      </c>
      <c r="C306">
        <v>2019</v>
      </c>
      <c r="D306">
        <v>2223</v>
      </c>
      <c r="E306">
        <v>28503</v>
      </c>
      <c r="F306">
        <v>8575588</v>
      </c>
      <c r="G306">
        <v>7030824353600</v>
      </c>
      <c r="H306">
        <v>0</v>
      </c>
      <c r="I306">
        <v>43</v>
      </c>
      <c r="J306">
        <v>7.4</v>
      </c>
      <c r="K306">
        <v>0</v>
      </c>
      <c r="L306">
        <v>0</v>
      </c>
      <c r="M306">
        <v>43</v>
      </c>
      <c r="N306">
        <v>0.74</v>
      </c>
      <c r="O306">
        <v>12.821862348178138</v>
      </c>
      <c r="P306">
        <v>819864.98810343968</v>
      </c>
      <c r="Q306">
        <v>2.5922420713308522E-4</v>
      </c>
      <c r="R30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06">
        <f>IF(Tabela4[[#This Row],[Quartil salario_mes]]=4,9,IF(Tabela4[[#This Row],[Quartil salario_mes]]=3,7.5,IF(Tabela4[[#This Row],[Quartil salario_mes]]=2,6,IF(Tabela4[[#This Row],[Quartil salario_mes]]=1,4.5,0))))</f>
        <v>4.5</v>
      </c>
      <c r="T306">
        <f>Tabela4[[#This Row],[Preço ajustado salario]]*Tabela4[[#This Row],[litros]]</f>
        <v>10003.5</v>
      </c>
    </row>
    <row r="307" spans="1:20" x14ac:dyDescent="0.25">
      <c r="A307" t="s">
        <v>14</v>
      </c>
      <c r="B307" t="s">
        <v>69</v>
      </c>
      <c r="C307">
        <v>2020</v>
      </c>
      <c r="D307">
        <v>2827</v>
      </c>
      <c r="E307">
        <v>27930</v>
      </c>
      <c r="F307">
        <v>8638613</v>
      </c>
      <c r="G307">
        <v>7030824353600</v>
      </c>
      <c r="H307">
        <v>0</v>
      </c>
      <c r="I307">
        <v>43</v>
      </c>
      <c r="J307">
        <v>7.4</v>
      </c>
      <c r="K307">
        <v>0</v>
      </c>
      <c r="L307">
        <v>0</v>
      </c>
      <c r="M307">
        <v>43</v>
      </c>
      <c r="N307">
        <v>0.74</v>
      </c>
      <c r="O307">
        <v>9.8797311637778567</v>
      </c>
      <c r="P307">
        <v>813883.47337703407</v>
      </c>
      <c r="Q307">
        <v>3.2725160856262458E-4</v>
      </c>
      <c r="R30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07">
        <f>IF(Tabela4[[#This Row],[Quartil salario_mes]]=4,9,IF(Tabela4[[#This Row],[Quartil salario_mes]]=3,7.5,IF(Tabela4[[#This Row],[Quartil salario_mes]]=2,6,IF(Tabela4[[#This Row],[Quartil salario_mes]]=1,4.5,0))))</f>
        <v>4.5</v>
      </c>
      <c r="T307">
        <f>Tabela4[[#This Row],[Preço ajustado salario]]*Tabela4[[#This Row],[litros]]</f>
        <v>12721.5</v>
      </c>
    </row>
    <row r="308" spans="1:20" x14ac:dyDescent="0.25">
      <c r="A308" t="s">
        <v>14</v>
      </c>
      <c r="B308" t="s">
        <v>69</v>
      </c>
      <c r="C308">
        <v>2021</v>
      </c>
      <c r="D308">
        <v>627</v>
      </c>
      <c r="E308">
        <v>6999</v>
      </c>
      <c r="F308">
        <v>8691406</v>
      </c>
      <c r="G308">
        <v>7030824353600</v>
      </c>
      <c r="H308">
        <v>0</v>
      </c>
      <c r="I308">
        <v>43</v>
      </c>
      <c r="J308">
        <v>7.4</v>
      </c>
      <c r="K308">
        <v>0</v>
      </c>
      <c r="L308">
        <v>0</v>
      </c>
      <c r="M308">
        <v>43</v>
      </c>
      <c r="N308">
        <v>0.74</v>
      </c>
      <c r="O308">
        <v>11.16267942583732</v>
      </c>
      <c r="P308">
        <v>808939.81406460586</v>
      </c>
      <c r="Q308">
        <v>7.2140226794145852E-5</v>
      </c>
      <c r="R30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08">
        <f>IF(Tabela4[[#This Row],[Quartil salario_mes]]=4,9,IF(Tabela4[[#This Row],[Quartil salario_mes]]=3,7.5,IF(Tabela4[[#This Row],[Quartil salario_mes]]=2,6,IF(Tabela4[[#This Row],[Quartil salario_mes]]=1,4.5,0))))</f>
        <v>4.5</v>
      </c>
      <c r="T308">
        <f>Tabela4[[#This Row],[Preço ajustado salario]]*Tabela4[[#This Row],[litros]]</f>
        <v>2821.5</v>
      </c>
    </row>
    <row r="309" spans="1:20" x14ac:dyDescent="0.25">
      <c r="A309" t="s">
        <v>14</v>
      </c>
      <c r="B309" t="s">
        <v>69</v>
      </c>
      <c r="C309">
        <v>2022</v>
      </c>
      <c r="D309">
        <v>1584</v>
      </c>
      <c r="E309">
        <v>20863</v>
      </c>
      <c r="F309">
        <v>8740472</v>
      </c>
      <c r="G309">
        <v>7030824353600</v>
      </c>
      <c r="H309">
        <v>0</v>
      </c>
      <c r="I309">
        <v>43</v>
      </c>
      <c r="J309">
        <v>7.4</v>
      </c>
      <c r="K309">
        <v>0</v>
      </c>
      <c r="L309">
        <v>0</v>
      </c>
      <c r="M309">
        <v>43</v>
      </c>
      <c r="N309">
        <v>0.74</v>
      </c>
      <c r="O309">
        <v>13.171085858585858</v>
      </c>
      <c r="P309">
        <v>804398.70450932172</v>
      </c>
      <c r="Q309">
        <v>1.8122591091190499E-4</v>
      </c>
      <c r="R30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09">
        <f>IF(Tabela4[[#This Row],[Quartil salario_mes]]=4,9,IF(Tabela4[[#This Row],[Quartil salario_mes]]=3,7.5,IF(Tabela4[[#This Row],[Quartil salario_mes]]=2,6,IF(Tabela4[[#This Row],[Quartil salario_mes]]=1,4.5,0))))</f>
        <v>4.5</v>
      </c>
      <c r="T309">
        <f>Tabela4[[#This Row],[Preço ajustado salario]]*Tabela4[[#This Row],[litros]]</f>
        <v>7128</v>
      </c>
    </row>
    <row r="310" spans="1:20" x14ac:dyDescent="0.25">
      <c r="A310" t="s">
        <v>14</v>
      </c>
      <c r="B310" t="s">
        <v>29</v>
      </c>
      <c r="C310">
        <v>2008</v>
      </c>
      <c r="D310">
        <v>900</v>
      </c>
      <c r="E310">
        <v>1625</v>
      </c>
      <c r="F310">
        <v>533938</v>
      </c>
      <c r="G310">
        <v>39852507370</v>
      </c>
      <c r="H310">
        <v>0</v>
      </c>
      <c r="I310">
        <v>29</v>
      </c>
      <c r="J310">
        <v>6.5</v>
      </c>
      <c r="K310">
        <v>0</v>
      </c>
      <c r="L310">
        <v>0</v>
      </c>
      <c r="M310">
        <v>29</v>
      </c>
      <c r="N310">
        <v>0.65</v>
      </c>
      <c r="O310">
        <v>1.8055555555555556</v>
      </c>
      <c r="P310">
        <v>74638.829545752509</v>
      </c>
      <c r="Q310">
        <v>1.6855889635126176E-3</v>
      </c>
      <c r="R31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10">
        <f>IF(Tabela4[[#This Row],[Quartil salario_mes]]=4,9,IF(Tabela4[[#This Row],[Quartil salario_mes]]=3,7.5,IF(Tabela4[[#This Row],[Quartil salario_mes]]=2,6,IF(Tabela4[[#This Row],[Quartil salario_mes]]=1,4.5,0))))</f>
        <v>4.5</v>
      </c>
      <c r="T310">
        <f>Tabela4[[#This Row],[Preço ajustado salario]]*Tabela4[[#This Row],[litros]]</f>
        <v>4050</v>
      </c>
    </row>
    <row r="311" spans="1:20" x14ac:dyDescent="0.25">
      <c r="A311" t="s">
        <v>14</v>
      </c>
      <c r="B311" t="s">
        <v>29</v>
      </c>
      <c r="C311">
        <v>2009</v>
      </c>
      <c r="D311">
        <v>3830</v>
      </c>
      <c r="E311">
        <v>12918</v>
      </c>
      <c r="F311">
        <v>539987</v>
      </c>
      <c r="G311">
        <v>39852507370</v>
      </c>
      <c r="H311">
        <v>0</v>
      </c>
      <c r="I311">
        <v>29</v>
      </c>
      <c r="J311">
        <v>6.5</v>
      </c>
      <c r="K311">
        <v>0</v>
      </c>
      <c r="L311">
        <v>0</v>
      </c>
      <c r="M311">
        <v>29</v>
      </c>
      <c r="N311">
        <v>0.65</v>
      </c>
      <c r="O311">
        <v>3.3728459530026109</v>
      </c>
      <c r="P311">
        <v>73802.716306133298</v>
      </c>
      <c r="Q311">
        <v>7.0927633443027332E-3</v>
      </c>
      <c r="R31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11">
        <f>IF(Tabela4[[#This Row],[Quartil salario_mes]]=4,9,IF(Tabela4[[#This Row],[Quartil salario_mes]]=3,7.5,IF(Tabela4[[#This Row],[Quartil salario_mes]]=2,6,IF(Tabela4[[#This Row],[Quartil salario_mes]]=1,4.5,0))))</f>
        <v>4.5</v>
      </c>
      <c r="T311">
        <f>Tabela4[[#This Row],[Preço ajustado salario]]*Tabela4[[#This Row],[litros]]</f>
        <v>17235</v>
      </c>
    </row>
    <row r="312" spans="1:20" x14ac:dyDescent="0.25">
      <c r="A312" t="s">
        <v>14</v>
      </c>
      <c r="B312" t="s">
        <v>29</v>
      </c>
      <c r="C312">
        <v>2010</v>
      </c>
      <c r="D312">
        <v>1836</v>
      </c>
      <c r="E312">
        <v>1269</v>
      </c>
      <c r="F312">
        <v>546080</v>
      </c>
      <c r="G312">
        <v>39852507370</v>
      </c>
      <c r="H312">
        <v>0</v>
      </c>
      <c r="I312">
        <v>29</v>
      </c>
      <c r="J312">
        <v>6.5</v>
      </c>
      <c r="K312">
        <v>0</v>
      </c>
      <c r="L312">
        <v>0</v>
      </c>
      <c r="M312">
        <v>29</v>
      </c>
      <c r="N312">
        <v>0.65</v>
      </c>
      <c r="O312">
        <v>0.69117647058823528</v>
      </c>
      <c r="P312">
        <v>72979.24730808672</v>
      </c>
      <c r="Q312">
        <v>3.3621447406973338E-3</v>
      </c>
      <c r="R31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12">
        <f>IF(Tabela4[[#This Row],[Quartil salario_mes]]=4,9,IF(Tabela4[[#This Row],[Quartil salario_mes]]=3,7.5,IF(Tabela4[[#This Row],[Quartil salario_mes]]=2,6,IF(Tabela4[[#This Row],[Quartil salario_mes]]=1,4.5,0))))</f>
        <v>4.5</v>
      </c>
      <c r="T312">
        <f>Tabela4[[#This Row],[Preço ajustado salario]]*Tabela4[[#This Row],[litros]]</f>
        <v>8262</v>
      </c>
    </row>
    <row r="313" spans="1:20" x14ac:dyDescent="0.25">
      <c r="A313" t="s">
        <v>14</v>
      </c>
      <c r="B313" t="s">
        <v>29</v>
      </c>
      <c r="C313">
        <v>2011</v>
      </c>
      <c r="D313">
        <v>3774</v>
      </c>
      <c r="E313">
        <v>3735</v>
      </c>
      <c r="F313">
        <v>552146</v>
      </c>
      <c r="G313">
        <v>39852507370</v>
      </c>
      <c r="H313">
        <v>0</v>
      </c>
      <c r="I313">
        <v>29</v>
      </c>
      <c r="J313">
        <v>6.5</v>
      </c>
      <c r="K313">
        <v>0</v>
      </c>
      <c r="L313">
        <v>0</v>
      </c>
      <c r="M313">
        <v>29</v>
      </c>
      <c r="N313">
        <v>0.65</v>
      </c>
      <c r="O313">
        <v>0.98966613672496029</v>
      </c>
      <c r="P313">
        <v>72177.480901790463</v>
      </c>
      <c r="Q313">
        <v>6.835148674444803E-3</v>
      </c>
      <c r="R31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13">
        <f>IF(Tabela4[[#This Row],[Quartil salario_mes]]=4,9,IF(Tabela4[[#This Row],[Quartil salario_mes]]=3,7.5,IF(Tabela4[[#This Row],[Quartil salario_mes]]=2,6,IF(Tabela4[[#This Row],[Quartil salario_mes]]=1,4.5,0))))</f>
        <v>4.5</v>
      </c>
      <c r="T313">
        <f>Tabela4[[#This Row],[Preço ajustado salario]]*Tabela4[[#This Row],[litros]]</f>
        <v>16983</v>
      </c>
    </row>
    <row r="314" spans="1:20" x14ac:dyDescent="0.25">
      <c r="A314" t="s">
        <v>14</v>
      </c>
      <c r="B314" t="s">
        <v>29</v>
      </c>
      <c r="C314">
        <v>2012</v>
      </c>
      <c r="D314">
        <v>396</v>
      </c>
      <c r="E314">
        <v>1288</v>
      </c>
      <c r="F314">
        <v>558111</v>
      </c>
      <c r="G314">
        <v>39852507370</v>
      </c>
      <c r="H314">
        <v>0</v>
      </c>
      <c r="I314">
        <v>29</v>
      </c>
      <c r="J314">
        <v>6.5</v>
      </c>
      <c r="K314">
        <v>0</v>
      </c>
      <c r="L314">
        <v>0</v>
      </c>
      <c r="M314">
        <v>29</v>
      </c>
      <c r="N314">
        <v>0.65</v>
      </c>
      <c r="O314">
        <v>3.2525252525252526</v>
      </c>
      <c r="P314">
        <v>71406.059672717442</v>
      </c>
      <c r="Q314">
        <v>7.0953627504206148E-4</v>
      </c>
      <c r="R31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14">
        <f>IF(Tabela4[[#This Row],[Quartil salario_mes]]=4,9,IF(Tabela4[[#This Row],[Quartil salario_mes]]=3,7.5,IF(Tabela4[[#This Row],[Quartil salario_mes]]=2,6,IF(Tabela4[[#This Row],[Quartil salario_mes]]=1,4.5,0))))</f>
        <v>4.5</v>
      </c>
      <c r="T314">
        <f>Tabela4[[#This Row],[Preço ajustado salario]]*Tabela4[[#This Row],[litros]]</f>
        <v>1782</v>
      </c>
    </row>
    <row r="315" spans="1:20" x14ac:dyDescent="0.25">
      <c r="A315" t="s">
        <v>14</v>
      </c>
      <c r="B315" t="s">
        <v>29</v>
      </c>
      <c r="C315">
        <v>2013</v>
      </c>
      <c r="D315">
        <v>1800</v>
      </c>
      <c r="E315">
        <v>2960</v>
      </c>
      <c r="F315">
        <v>563947</v>
      </c>
      <c r="G315">
        <v>39852507370</v>
      </c>
      <c r="H315">
        <v>0</v>
      </c>
      <c r="I315">
        <v>29</v>
      </c>
      <c r="J315">
        <v>6.5</v>
      </c>
      <c r="K315">
        <v>0</v>
      </c>
      <c r="L315">
        <v>0</v>
      </c>
      <c r="M315">
        <v>29</v>
      </c>
      <c r="N315">
        <v>0.65</v>
      </c>
      <c r="O315">
        <v>1.6444444444444444</v>
      </c>
      <c r="P315">
        <v>70667.11476433069</v>
      </c>
      <c r="Q315">
        <v>3.1917892993490525E-3</v>
      </c>
      <c r="R31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15">
        <f>IF(Tabela4[[#This Row],[Quartil salario_mes]]=4,9,IF(Tabela4[[#This Row],[Quartil salario_mes]]=3,7.5,IF(Tabela4[[#This Row],[Quartil salario_mes]]=2,6,IF(Tabela4[[#This Row],[Quartil salario_mes]]=1,4.5,0))))</f>
        <v>4.5</v>
      </c>
      <c r="T315">
        <f>Tabela4[[#This Row],[Preço ajustado salario]]*Tabela4[[#This Row],[litros]]</f>
        <v>8100</v>
      </c>
    </row>
    <row r="316" spans="1:20" x14ac:dyDescent="0.25">
      <c r="A316" t="s">
        <v>14</v>
      </c>
      <c r="B316" t="s">
        <v>29</v>
      </c>
      <c r="C316">
        <v>2014</v>
      </c>
      <c r="D316">
        <v>6</v>
      </c>
      <c r="E316">
        <v>19</v>
      </c>
      <c r="F316">
        <v>569682</v>
      </c>
      <c r="G316">
        <v>39852507370</v>
      </c>
      <c r="H316">
        <v>0</v>
      </c>
      <c r="I316">
        <v>29</v>
      </c>
      <c r="J316">
        <v>6.5</v>
      </c>
      <c r="K316">
        <v>0</v>
      </c>
      <c r="L316">
        <v>0</v>
      </c>
      <c r="M316">
        <v>29</v>
      </c>
      <c r="N316">
        <v>0.65</v>
      </c>
      <c r="O316">
        <v>3.1666666666666665</v>
      </c>
      <c r="P316">
        <v>69955.70751752732</v>
      </c>
      <c r="Q316">
        <v>1.0532191643759149E-5</v>
      </c>
      <c r="R31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16">
        <f>IF(Tabela4[[#This Row],[Quartil salario_mes]]=4,9,IF(Tabela4[[#This Row],[Quartil salario_mes]]=3,7.5,IF(Tabela4[[#This Row],[Quartil salario_mes]]=2,6,IF(Tabela4[[#This Row],[Quartil salario_mes]]=1,4.5,0))))</f>
        <v>4.5</v>
      </c>
      <c r="T316">
        <f>Tabela4[[#This Row],[Preço ajustado salario]]*Tabela4[[#This Row],[litros]]</f>
        <v>27</v>
      </c>
    </row>
    <row r="317" spans="1:20" x14ac:dyDescent="0.25">
      <c r="A317" t="s">
        <v>14</v>
      </c>
      <c r="B317" t="s">
        <v>29</v>
      </c>
      <c r="C317">
        <v>2015</v>
      </c>
      <c r="D317">
        <v>453</v>
      </c>
      <c r="E317">
        <v>713</v>
      </c>
      <c r="F317">
        <v>575475</v>
      </c>
      <c r="G317">
        <v>39852507370</v>
      </c>
      <c r="H317">
        <v>0</v>
      </c>
      <c r="I317">
        <v>29</v>
      </c>
      <c r="J317">
        <v>6.5</v>
      </c>
      <c r="K317">
        <v>0</v>
      </c>
      <c r="L317">
        <v>0</v>
      </c>
      <c r="M317">
        <v>29</v>
      </c>
      <c r="N317">
        <v>0.65</v>
      </c>
      <c r="O317">
        <v>1.5739514348785872</v>
      </c>
      <c r="P317">
        <v>69251.500708110689</v>
      </c>
      <c r="Q317">
        <v>7.8717581128632868E-4</v>
      </c>
      <c r="R31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17">
        <f>IF(Tabela4[[#This Row],[Quartil salario_mes]]=4,9,IF(Tabela4[[#This Row],[Quartil salario_mes]]=3,7.5,IF(Tabela4[[#This Row],[Quartil salario_mes]]=2,6,IF(Tabela4[[#This Row],[Quartil salario_mes]]=1,4.5,0))))</f>
        <v>4.5</v>
      </c>
      <c r="T317">
        <f>Tabela4[[#This Row],[Preço ajustado salario]]*Tabela4[[#This Row],[litros]]</f>
        <v>2038.5</v>
      </c>
    </row>
    <row r="318" spans="1:20" x14ac:dyDescent="0.25">
      <c r="A318" t="s">
        <v>14</v>
      </c>
      <c r="B318" t="s">
        <v>29</v>
      </c>
      <c r="C318">
        <v>2016</v>
      </c>
      <c r="D318">
        <v>900</v>
      </c>
      <c r="E318">
        <v>1375</v>
      </c>
      <c r="F318">
        <v>581453</v>
      </c>
      <c r="G318">
        <v>39852507370</v>
      </c>
      <c r="H318">
        <v>0</v>
      </c>
      <c r="I318">
        <v>29</v>
      </c>
      <c r="J318">
        <v>6.5</v>
      </c>
      <c r="K318">
        <v>0</v>
      </c>
      <c r="L318">
        <v>0</v>
      </c>
      <c r="M318">
        <v>29</v>
      </c>
      <c r="N318">
        <v>0.65</v>
      </c>
      <c r="O318">
        <v>1.5277777777777777</v>
      </c>
      <c r="P318">
        <v>68539.516297963899</v>
      </c>
      <c r="Q318">
        <v>1.5478465155395191E-3</v>
      </c>
      <c r="R31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18">
        <f>IF(Tabela4[[#This Row],[Quartil salario_mes]]=4,9,IF(Tabela4[[#This Row],[Quartil salario_mes]]=3,7.5,IF(Tabela4[[#This Row],[Quartil salario_mes]]=2,6,IF(Tabela4[[#This Row],[Quartil salario_mes]]=1,4.5,0))))</f>
        <v>4.5</v>
      </c>
      <c r="T318">
        <f>Tabela4[[#This Row],[Preço ajustado salario]]*Tabela4[[#This Row],[litros]]</f>
        <v>4050</v>
      </c>
    </row>
    <row r="319" spans="1:20" x14ac:dyDescent="0.25">
      <c r="A319" t="s">
        <v>14</v>
      </c>
      <c r="B319" t="s">
        <v>29</v>
      </c>
      <c r="C319">
        <v>2017</v>
      </c>
      <c r="D319">
        <v>3690</v>
      </c>
      <c r="E319">
        <v>5638</v>
      </c>
      <c r="F319">
        <v>587559</v>
      </c>
      <c r="G319">
        <v>39852507370</v>
      </c>
      <c r="H319">
        <v>0</v>
      </c>
      <c r="I319">
        <v>29</v>
      </c>
      <c r="J319">
        <v>6.5</v>
      </c>
      <c r="K319">
        <v>0</v>
      </c>
      <c r="L319">
        <v>0</v>
      </c>
      <c r="M319">
        <v>29</v>
      </c>
      <c r="N319">
        <v>0.65</v>
      </c>
      <c r="O319">
        <v>1.5279132791327914</v>
      </c>
      <c r="P319">
        <v>67827.243510864442</v>
      </c>
      <c r="Q319">
        <v>6.2802203693586517E-3</v>
      </c>
      <c r="R31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19">
        <f>IF(Tabela4[[#This Row],[Quartil salario_mes]]=4,9,IF(Tabela4[[#This Row],[Quartil salario_mes]]=3,7.5,IF(Tabela4[[#This Row],[Quartil salario_mes]]=2,6,IF(Tabela4[[#This Row],[Quartil salario_mes]]=1,4.5,0))))</f>
        <v>4.5</v>
      </c>
      <c r="T319">
        <f>Tabela4[[#This Row],[Preço ajustado salario]]*Tabela4[[#This Row],[litros]]</f>
        <v>16605</v>
      </c>
    </row>
    <row r="320" spans="1:20" x14ac:dyDescent="0.25">
      <c r="A320" t="s">
        <v>14</v>
      </c>
      <c r="B320" t="s">
        <v>29</v>
      </c>
      <c r="C320">
        <v>2019</v>
      </c>
      <c r="D320">
        <v>3206</v>
      </c>
      <c r="E320">
        <v>4741</v>
      </c>
      <c r="F320">
        <v>600301</v>
      </c>
      <c r="G320">
        <v>39852507370</v>
      </c>
      <c r="H320">
        <v>0</v>
      </c>
      <c r="I320">
        <v>29</v>
      </c>
      <c r="J320">
        <v>6.5</v>
      </c>
      <c r="K320">
        <v>0</v>
      </c>
      <c r="L320">
        <v>0</v>
      </c>
      <c r="M320">
        <v>29</v>
      </c>
      <c r="N320">
        <v>0.65</v>
      </c>
      <c r="O320">
        <v>1.4787897691827823</v>
      </c>
      <c r="P320">
        <v>66387.541200164589</v>
      </c>
      <c r="Q320">
        <v>5.3406541051905631E-3</v>
      </c>
      <c r="R32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20">
        <f>IF(Tabela4[[#This Row],[Quartil salario_mes]]=4,9,IF(Tabela4[[#This Row],[Quartil salario_mes]]=3,7.5,IF(Tabela4[[#This Row],[Quartil salario_mes]]=2,6,IF(Tabela4[[#This Row],[Quartil salario_mes]]=1,4.5,0))))</f>
        <v>4.5</v>
      </c>
      <c r="T320">
        <f>Tabela4[[#This Row],[Preço ajustado salario]]*Tabela4[[#This Row],[litros]]</f>
        <v>14427</v>
      </c>
    </row>
    <row r="321" spans="1:20" x14ac:dyDescent="0.25">
      <c r="A321" t="s">
        <v>14</v>
      </c>
      <c r="B321" t="s">
        <v>29</v>
      </c>
      <c r="C321">
        <v>2020</v>
      </c>
      <c r="D321">
        <v>4185</v>
      </c>
      <c r="E321">
        <v>5277</v>
      </c>
      <c r="F321">
        <v>607065</v>
      </c>
      <c r="G321">
        <v>39852507370</v>
      </c>
      <c r="H321">
        <v>0</v>
      </c>
      <c r="I321">
        <v>29</v>
      </c>
      <c r="J321">
        <v>6.5</v>
      </c>
      <c r="K321">
        <v>0</v>
      </c>
      <c r="L321">
        <v>0</v>
      </c>
      <c r="M321">
        <v>29</v>
      </c>
      <c r="N321">
        <v>0.65</v>
      </c>
      <c r="O321">
        <v>1.260931899641577</v>
      </c>
      <c r="P321">
        <v>65647.842273891598</v>
      </c>
      <c r="Q321">
        <v>6.8938252081737544E-3</v>
      </c>
      <c r="R32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21">
        <f>IF(Tabela4[[#This Row],[Quartil salario_mes]]=4,9,IF(Tabela4[[#This Row],[Quartil salario_mes]]=3,7.5,IF(Tabela4[[#This Row],[Quartil salario_mes]]=2,6,IF(Tabela4[[#This Row],[Quartil salario_mes]]=1,4.5,0))))</f>
        <v>4.5</v>
      </c>
      <c r="T321">
        <f>Tabela4[[#This Row],[Preço ajustado salario]]*Tabela4[[#This Row],[litros]]</f>
        <v>18832.5</v>
      </c>
    </row>
    <row r="322" spans="1:20" x14ac:dyDescent="0.25">
      <c r="A322" t="s">
        <v>14</v>
      </c>
      <c r="B322" t="s">
        <v>29</v>
      </c>
      <c r="C322">
        <v>2021</v>
      </c>
      <c r="D322">
        <v>900</v>
      </c>
      <c r="E322">
        <v>1472</v>
      </c>
      <c r="F322">
        <v>612985</v>
      </c>
      <c r="G322">
        <v>39852507370</v>
      </c>
      <c r="H322">
        <v>0</v>
      </c>
      <c r="I322">
        <v>29</v>
      </c>
      <c r="J322">
        <v>6.5</v>
      </c>
      <c r="K322">
        <v>0</v>
      </c>
      <c r="L322">
        <v>0</v>
      </c>
      <c r="M322">
        <v>29</v>
      </c>
      <c r="N322">
        <v>0.65</v>
      </c>
      <c r="O322">
        <v>1.6355555555555557</v>
      </c>
      <c r="P322">
        <v>65013.837810060606</v>
      </c>
      <c r="Q322">
        <v>1.4682251604851669E-3</v>
      </c>
      <c r="R32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22">
        <f>IF(Tabela4[[#This Row],[Quartil salario_mes]]=4,9,IF(Tabela4[[#This Row],[Quartil salario_mes]]=3,7.5,IF(Tabela4[[#This Row],[Quartil salario_mes]]=2,6,IF(Tabela4[[#This Row],[Quartil salario_mes]]=1,4.5,0))))</f>
        <v>4.5</v>
      </c>
      <c r="T322">
        <f>Tabela4[[#This Row],[Preço ajustado salario]]*Tabela4[[#This Row],[litros]]</f>
        <v>4050</v>
      </c>
    </row>
    <row r="323" spans="1:20" x14ac:dyDescent="0.25">
      <c r="A323" t="s">
        <v>14</v>
      </c>
      <c r="B323" t="s">
        <v>29</v>
      </c>
      <c r="C323">
        <v>2022</v>
      </c>
      <c r="D323">
        <v>1225</v>
      </c>
      <c r="E323">
        <v>3360</v>
      </c>
      <c r="F323">
        <v>618040</v>
      </c>
      <c r="G323">
        <v>39852507370</v>
      </c>
      <c r="H323">
        <v>0</v>
      </c>
      <c r="I323">
        <v>29</v>
      </c>
      <c r="J323">
        <v>6.5</v>
      </c>
      <c r="K323">
        <v>0</v>
      </c>
      <c r="L323">
        <v>0</v>
      </c>
      <c r="M323">
        <v>29</v>
      </c>
      <c r="N323">
        <v>0.65</v>
      </c>
      <c r="O323">
        <v>2.7428571428571429</v>
      </c>
      <c r="P323">
        <v>64482.084282570708</v>
      </c>
      <c r="Q323">
        <v>1.9820723577761959E-3</v>
      </c>
      <c r="R32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23">
        <f>IF(Tabela4[[#This Row],[Quartil salario_mes]]=4,9,IF(Tabela4[[#This Row],[Quartil salario_mes]]=3,7.5,IF(Tabela4[[#This Row],[Quartil salario_mes]]=2,6,IF(Tabela4[[#This Row],[Quartil salario_mes]]=1,4.5,0))))</f>
        <v>4.5</v>
      </c>
      <c r="T323">
        <f>Tabela4[[#This Row],[Preço ajustado salario]]*Tabela4[[#This Row],[litros]]</f>
        <v>5512.5</v>
      </c>
    </row>
    <row r="324" spans="1:20" x14ac:dyDescent="0.25">
      <c r="A324" t="s">
        <v>14</v>
      </c>
      <c r="B324" t="s">
        <v>30</v>
      </c>
      <c r="C324">
        <v>2009</v>
      </c>
      <c r="D324">
        <v>162</v>
      </c>
      <c r="E324">
        <v>4523</v>
      </c>
      <c r="F324">
        <v>40684338</v>
      </c>
      <c r="G324">
        <v>4496634469540</v>
      </c>
      <c r="H324">
        <v>3.35</v>
      </c>
      <c r="I324">
        <v>32</v>
      </c>
      <c r="J324">
        <v>9.3000000000000007</v>
      </c>
      <c r="K324">
        <v>737</v>
      </c>
      <c r="L324">
        <v>3.35</v>
      </c>
      <c r="M324">
        <v>32</v>
      </c>
      <c r="N324">
        <v>0.93</v>
      </c>
      <c r="O324">
        <v>27.919753086419753</v>
      </c>
      <c r="P324">
        <v>110524.95113819967</v>
      </c>
      <c r="Q324">
        <v>3.9818762689465414E-6</v>
      </c>
      <c r="R32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24">
        <f>IF(Tabela4[[#This Row],[Quartil salario_mes]]=4,9,IF(Tabela4[[#This Row],[Quartil salario_mes]]=3,7.5,IF(Tabela4[[#This Row],[Quartil salario_mes]]=2,6,IF(Tabela4[[#This Row],[Quartil salario_mes]]=1,4.5,0))))</f>
        <v>9</v>
      </c>
      <c r="T324">
        <f>Tabela4[[#This Row],[Preço ajustado salario]]*Tabela4[[#This Row],[litros]]</f>
        <v>1458</v>
      </c>
    </row>
    <row r="325" spans="1:20" x14ac:dyDescent="0.25">
      <c r="A325" t="s">
        <v>14</v>
      </c>
      <c r="B325" t="s">
        <v>30</v>
      </c>
      <c r="C325">
        <v>2011</v>
      </c>
      <c r="D325">
        <v>13253</v>
      </c>
      <c r="E325">
        <v>55460</v>
      </c>
      <c r="F325">
        <v>41520740</v>
      </c>
      <c r="G325">
        <v>4496634469540</v>
      </c>
      <c r="H325">
        <v>3.35</v>
      </c>
      <c r="I325">
        <v>32</v>
      </c>
      <c r="J325">
        <v>9.3000000000000007</v>
      </c>
      <c r="K325">
        <v>737</v>
      </c>
      <c r="L325">
        <v>3.35</v>
      </c>
      <c r="M325">
        <v>32</v>
      </c>
      <c r="N325">
        <v>0.93</v>
      </c>
      <c r="O325">
        <v>4.1847128951935408</v>
      </c>
      <c r="P325">
        <v>108298.51465893912</v>
      </c>
      <c r="Q325">
        <v>3.1918987956380351E-4</v>
      </c>
      <c r="R32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25">
        <f>IF(Tabela4[[#This Row],[Quartil salario_mes]]=4,9,IF(Tabela4[[#This Row],[Quartil salario_mes]]=3,7.5,IF(Tabela4[[#This Row],[Quartil salario_mes]]=2,6,IF(Tabela4[[#This Row],[Quartil salario_mes]]=1,4.5,0))))</f>
        <v>9</v>
      </c>
      <c r="T325">
        <f>Tabela4[[#This Row],[Preço ajustado salario]]*Tabela4[[#This Row],[litros]]</f>
        <v>119277</v>
      </c>
    </row>
    <row r="326" spans="1:20" x14ac:dyDescent="0.25">
      <c r="A326" t="s">
        <v>14</v>
      </c>
      <c r="B326" t="s">
        <v>30</v>
      </c>
      <c r="C326">
        <v>2014</v>
      </c>
      <c r="D326">
        <v>20385</v>
      </c>
      <c r="E326">
        <v>95130</v>
      </c>
      <c r="F326">
        <v>42824054</v>
      </c>
      <c r="G326">
        <v>4496634469540</v>
      </c>
      <c r="H326">
        <v>3.35</v>
      </c>
      <c r="I326">
        <v>32</v>
      </c>
      <c r="J326">
        <v>9.3000000000000007</v>
      </c>
      <c r="K326">
        <v>737</v>
      </c>
      <c r="L326">
        <v>3.35</v>
      </c>
      <c r="M326">
        <v>32</v>
      </c>
      <c r="N326">
        <v>0.93</v>
      </c>
      <c r="O326">
        <v>4.666666666666667</v>
      </c>
      <c r="P326">
        <v>105002.54061747633</v>
      </c>
      <c r="Q326">
        <v>4.7601752043372635E-4</v>
      </c>
      <c r="R32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26">
        <f>IF(Tabela4[[#This Row],[Quartil salario_mes]]=4,9,IF(Tabela4[[#This Row],[Quartil salario_mes]]=3,7.5,IF(Tabela4[[#This Row],[Quartil salario_mes]]=2,6,IF(Tabela4[[#This Row],[Quartil salario_mes]]=1,4.5,0))))</f>
        <v>9</v>
      </c>
      <c r="T326">
        <f>Tabela4[[#This Row],[Preço ajustado salario]]*Tabela4[[#This Row],[litros]]</f>
        <v>183465</v>
      </c>
    </row>
    <row r="327" spans="1:20" x14ac:dyDescent="0.25">
      <c r="A327" t="s">
        <v>14</v>
      </c>
      <c r="B327" t="s">
        <v>30</v>
      </c>
      <c r="C327">
        <v>2018</v>
      </c>
      <c r="D327">
        <v>15711</v>
      </c>
      <c r="E327">
        <v>59150</v>
      </c>
      <c r="F327">
        <v>44413596</v>
      </c>
      <c r="G327">
        <v>4496634469540</v>
      </c>
      <c r="H327">
        <v>3.35</v>
      </c>
      <c r="I327">
        <v>32</v>
      </c>
      <c r="J327">
        <v>9.3000000000000007</v>
      </c>
      <c r="K327">
        <v>737</v>
      </c>
      <c r="L327">
        <v>3.35</v>
      </c>
      <c r="M327">
        <v>32</v>
      </c>
      <c r="N327">
        <v>0.93</v>
      </c>
      <c r="O327">
        <v>3.7648781108777292</v>
      </c>
      <c r="P327">
        <v>101244.54839324427</v>
      </c>
      <c r="Q327">
        <v>3.5374302949934519E-4</v>
      </c>
      <c r="R32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27">
        <f>IF(Tabela4[[#This Row],[Quartil salario_mes]]=4,9,IF(Tabela4[[#This Row],[Quartil salario_mes]]=3,7.5,IF(Tabela4[[#This Row],[Quartil salario_mes]]=2,6,IF(Tabela4[[#This Row],[Quartil salario_mes]]=1,4.5,0))))</f>
        <v>9</v>
      </c>
      <c r="T327">
        <f>Tabela4[[#This Row],[Preço ajustado salario]]*Tabela4[[#This Row],[litros]]</f>
        <v>141399</v>
      </c>
    </row>
    <row r="328" spans="1:20" x14ac:dyDescent="0.25">
      <c r="A328" t="s">
        <v>14</v>
      </c>
      <c r="B328" t="s">
        <v>30</v>
      </c>
      <c r="C328">
        <v>2020</v>
      </c>
      <c r="D328">
        <v>1015</v>
      </c>
      <c r="E328">
        <v>4176</v>
      </c>
      <c r="F328">
        <v>45036032</v>
      </c>
      <c r="G328">
        <v>4496634469540</v>
      </c>
      <c r="H328">
        <v>3.35</v>
      </c>
      <c r="I328">
        <v>32</v>
      </c>
      <c r="J328">
        <v>9.3000000000000007</v>
      </c>
      <c r="K328">
        <v>737</v>
      </c>
      <c r="L328">
        <v>3.35</v>
      </c>
      <c r="M328">
        <v>32</v>
      </c>
      <c r="N328">
        <v>0.93</v>
      </c>
      <c r="O328">
        <v>4.1142857142857139</v>
      </c>
      <c r="P328">
        <v>99845.263222568101</v>
      </c>
      <c r="Q328">
        <v>2.2537509521265106E-5</v>
      </c>
      <c r="R32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28">
        <f>IF(Tabela4[[#This Row],[Quartil salario_mes]]=4,9,IF(Tabela4[[#This Row],[Quartil salario_mes]]=3,7.5,IF(Tabela4[[#This Row],[Quartil salario_mes]]=2,6,IF(Tabela4[[#This Row],[Quartil salario_mes]]=1,4.5,0))))</f>
        <v>9</v>
      </c>
      <c r="T328">
        <f>Tabela4[[#This Row],[Preço ajustado salario]]*Tabela4[[#This Row],[litros]]</f>
        <v>9135</v>
      </c>
    </row>
    <row r="329" spans="1:20" x14ac:dyDescent="0.25">
      <c r="A329" t="s">
        <v>14</v>
      </c>
      <c r="B329" t="s">
        <v>30</v>
      </c>
      <c r="C329">
        <v>2021</v>
      </c>
      <c r="D329">
        <v>6</v>
      </c>
      <c r="E329">
        <v>13</v>
      </c>
      <c r="F329">
        <v>45276780</v>
      </c>
      <c r="G329">
        <v>4496634469540</v>
      </c>
      <c r="H329">
        <v>3.35</v>
      </c>
      <c r="I329">
        <v>32</v>
      </c>
      <c r="J329">
        <v>9.3000000000000007</v>
      </c>
      <c r="K329">
        <v>737</v>
      </c>
      <c r="L329">
        <v>3.35</v>
      </c>
      <c r="M329">
        <v>32</v>
      </c>
      <c r="N329">
        <v>0.93</v>
      </c>
      <c r="O329">
        <v>2.1666666666666665</v>
      </c>
      <c r="P329">
        <v>99314.360905082038</v>
      </c>
      <c r="Q329">
        <v>1.3251825770295503E-7</v>
      </c>
      <c r="R32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29">
        <f>IF(Tabela4[[#This Row],[Quartil salario_mes]]=4,9,IF(Tabela4[[#This Row],[Quartil salario_mes]]=3,7.5,IF(Tabela4[[#This Row],[Quartil salario_mes]]=2,6,IF(Tabela4[[#This Row],[Quartil salario_mes]]=1,4.5,0))))</f>
        <v>9</v>
      </c>
      <c r="T329">
        <f>Tabela4[[#This Row],[Preço ajustado salario]]*Tabela4[[#This Row],[litros]]</f>
        <v>54</v>
      </c>
    </row>
    <row r="330" spans="1:20" x14ac:dyDescent="0.25">
      <c r="A330" t="s">
        <v>14</v>
      </c>
      <c r="B330" t="s">
        <v>30</v>
      </c>
      <c r="C330">
        <v>2022</v>
      </c>
      <c r="D330">
        <v>480</v>
      </c>
      <c r="E330">
        <v>3232</v>
      </c>
      <c r="F330">
        <v>45510318</v>
      </c>
      <c r="G330">
        <v>4496634469540</v>
      </c>
      <c r="H330">
        <v>3.35</v>
      </c>
      <c r="I330">
        <v>32</v>
      </c>
      <c r="J330">
        <v>9.3000000000000007</v>
      </c>
      <c r="K330">
        <v>737</v>
      </c>
      <c r="L330">
        <v>3.35</v>
      </c>
      <c r="M330">
        <v>32</v>
      </c>
      <c r="N330">
        <v>0.93</v>
      </c>
      <c r="O330">
        <v>6.7333333333333334</v>
      </c>
      <c r="P330">
        <v>98804.72532712252</v>
      </c>
      <c r="Q330">
        <v>1.0547058801039359E-5</v>
      </c>
      <c r="R33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30">
        <f>IF(Tabela4[[#This Row],[Quartil salario_mes]]=4,9,IF(Tabela4[[#This Row],[Quartil salario_mes]]=3,7.5,IF(Tabela4[[#This Row],[Quartil salario_mes]]=2,6,IF(Tabela4[[#This Row],[Quartil salario_mes]]=1,4.5,0))))</f>
        <v>9</v>
      </c>
      <c r="T330">
        <f>Tabela4[[#This Row],[Preço ajustado salario]]*Tabela4[[#This Row],[litros]]</f>
        <v>4320</v>
      </c>
    </row>
    <row r="331" spans="1:20" x14ac:dyDescent="0.25">
      <c r="A331" t="s">
        <v>14</v>
      </c>
      <c r="B331" t="s">
        <v>31</v>
      </c>
      <c r="C331">
        <v>2009</v>
      </c>
      <c r="D331">
        <v>1475</v>
      </c>
      <c r="E331">
        <v>4297</v>
      </c>
      <c r="F331">
        <v>16833447</v>
      </c>
      <c r="G331">
        <v>2823181597450</v>
      </c>
      <c r="H331">
        <v>0.2</v>
      </c>
      <c r="I331">
        <v>35</v>
      </c>
      <c r="J331">
        <v>8.5</v>
      </c>
      <c r="K331">
        <v>440</v>
      </c>
      <c r="L331">
        <v>0.2</v>
      </c>
      <c r="M331">
        <v>35</v>
      </c>
      <c r="N331">
        <v>0.85</v>
      </c>
      <c r="O331">
        <v>2.9132203389830509</v>
      </c>
      <c r="P331">
        <v>167712.62578900211</v>
      </c>
      <c r="Q331">
        <v>8.7623170702946337E-5</v>
      </c>
      <c r="R33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31">
        <f>IF(Tabela4[[#This Row],[Quartil salario_mes]]=4,9,IF(Tabela4[[#This Row],[Quartil salario_mes]]=3,7.5,IF(Tabela4[[#This Row],[Quartil salario_mes]]=2,6,IF(Tabela4[[#This Row],[Quartil salario_mes]]=1,4.5,0))))</f>
        <v>7.5</v>
      </c>
      <c r="T331">
        <f>Tabela4[[#This Row],[Preço ajustado salario]]*Tabela4[[#This Row],[litros]]</f>
        <v>11062.5</v>
      </c>
    </row>
    <row r="332" spans="1:20" x14ac:dyDescent="0.25">
      <c r="A332" t="s">
        <v>14</v>
      </c>
      <c r="B332" t="s">
        <v>31</v>
      </c>
      <c r="C332">
        <v>2012</v>
      </c>
      <c r="D332">
        <v>8550</v>
      </c>
      <c r="E332">
        <v>15438</v>
      </c>
      <c r="F332">
        <v>17341771</v>
      </c>
      <c r="G332">
        <v>2823181597450</v>
      </c>
      <c r="H332">
        <v>0.2</v>
      </c>
      <c r="I332">
        <v>35</v>
      </c>
      <c r="J332">
        <v>8.5</v>
      </c>
      <c r="K332">
        <v>440</v>
      </c>
      <c r="L332">
        <v>0.2</v>
      </c>
      <c r="M332">
        <v>35</v>
      </c>
      <c r="N332">
        <v>0.85</v>
      </c>
      <c r="O332">
        <v>1.8056140350877192</v>
      </c>
      <c r="P332">
        <v>162796.61387813275</v>
      </c>
      <c r="Q332">
        <v>4.9302922982894881E-4</v>
      </c>
      <c r="R33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32">
        <f>IF(Tabela4[[#This Row],[Quartil salario_mes]]=4,9,IF(Tabela4[[#This Row],[Quartil salario_mes]]=3,7.5,IF(Tabela4[[#This Row],[Quartil salario_mes]]=2,6,IF(Tabela4[[#This Row],[Quartil salario_mes]]=1,4.5,0))))</f>
        <v>7.5</v>
      </c>
      <c r="T332">
        <f>Tabela4[[#This Row],[Preço ajustado salario]]*Tabela4[[#This Row],[litros]]</f>
        <v>64125</v>
      </c>
    </row>
    <row r="333" spans="1:20" x14ac:dyDescent="0.25">
      <c r="A333" t="s">
        <v>14</v>
      </c>
      <c r="B333" t="s">
        <v>31</v>
      </c>
      <c r="C333">
        <v>2018</v>
      </c>
      <c r="D333">
        <v>11049</v>
      </c>
      <c r="E333">
        <v>42832</v>
      </c>
      <c r="F333">
        <v>18701450</v>
      </c>
      <c r="G333">
        <v>2823181597450</v>
      </c>
      <c r="H333">
        <v>0.2</v>
      </c>
      <c r="I333">
        <v>35</v>
      </c>
      <c r="J333">
        <v>8.5</v>
      </c>
      <c r="K333">
        <v>440</v>
      </c>
      <c r="L333">
        <v>0.2</v>
      </c>
      <c r="M333">
        <v>35</v>
      </c>
      <c r="N333">
        <v>0.85</v>
      </c>
      <c r="O333">
        <v>3.8765499140193684</v>
      </c>
      <c r="P333">
        <v>150960.57243957018</v>
      </c>
      <c r="Q333">
        <v>5.9080980351790908E-4</v>
      </c>
      <c r="R33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33">
        <f>IF(Tabela4[[#This Row],[Quartil salario_mes]]=4,9,IF(Tabela4[[#This Row],[Quartil salario_mes]]=3,7.5,IF(Tabela4[[#This Row],[Quartil salario_mes]]=2,6,IF(Tabela4[[#This Row],[Quartil salario_mes]]=1,4.5,0))))</f>
        <v>7.5</v>
      </c>
      <c r="T333">
        <f>Tabela4[[#This Row],[Preço ajustado salario]]*Tabela4[[#This Row],[litros]]</f>
        <v>82867.5</v>
      </c>
    </row>
    <row r="334" spans="1:20" x14ac:dyDescent="0.25">
      <c r="A334" t="s">
        <v>14</v>
      </c>
      <c r="B334" t="s">
        <v>31</v>
      </c>
      <c r="C334">
        <v>2020</v>
      </c>
      <c r="D334">
        <v>11</v>
      </c>
      <c r="E334">
        <v>13</v>
      </c>
      <c r="F334">
        <v>19300315</v>
      </c>
      <c r="G334">
        <v>2823181597450</v>
      </c>
      <c r="H334">
        <v>0.2</v>
      </c>
      <c r="I334">
        <v>35</v>
      </c>
      <c r="J334">
        <v>8.5</v>
      </c>
      <c r="K334">
        <v>440</v>
      </c>
      <c r="L334">
        <v>0.2</v>
      </c>
      <c r="M334">
        <v>35</v>
      </c>
      <c r="N334">
        <v>0.85</v>
      </c>
      <c r="O334">
        <v>1.1818181818181819</v>
      </c>
      <c r="P334">
        <v>146276.45183252191</v>
      </c>
      <c r="Q334">
        <v>5.6993888441717141E-7</v>
      </c>
      <c r="R33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34">
        <f>IF(Tabela4[[#This Row],[Quartil salario_mes]]=4,9,IF(Tabela4[[#This Row],[Quartil salario_mes]]=3,7.5,IF(Tabela4[[#This Row],[Quartil salario_mes]]=2,6,IF(Tabela4[[#This Row],[Quartil salario_mes]]=1,4.5,0))))</f>
        <v>7.5</v>
      </c>
      <c r="T334">
        <f>Tabela4[[#This Row],[Preço ajustado salario]]*Tabela4[[#This Row],[litros]]</f>
        <v>82.5</v>
      </c>
    </row>
    <row r="335" spans="1:20" x14ac:dyDescent="0.25">
      <c r="A335" t="s">
        <v>14</v>
      </c>
      <c r="B335" t="s">
        <v>31</v>
      </c>
      <c r="C335">
        <v>2021</v>
      </c>
      <c r="D335">
        <v>26</v>
      </c>
      <c r="E335">
        <v>6</v>
      </c>
      <c r="F335">
        <v>19493184</v>
      </c>
      <c r="G335">
        <v>2823181597450</v>
      </c>
      <c r="H335">
        <v>0.2</v>
      </c>
      <c r="I335">
        <v>35</v>
      </c>
      <c r="J335">
        <v>8.5</v>
      </c>
      <c r="K335">
        <v>440</v>
      </c>
      <c r="L335">
        <v>0.2</v>
      </c>
      <c r="M335">
        <v>35</v>
      </c>
      <c r="N335">
        <v>0.85</v>
      </c>
      <c r="O335">
        <v>0.23076923076923078</v>
      </c>
      <c r="P335">
        <v>144829.16682313161</v>
      </c>
      <c r="Q335">
        <v>1.3337995475751934E-6</v>
      </c>
      <c r="R33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35">
        <f>IF(Tabela4[[#This Row],[Quartil salario_mes]]=4,9,IF(Tabela4[[#This Row],[Quartil salario_mes]]=3,7.5,IF(Tabela4[[#This Row],[Quartil salario_mes]]=2,6,IF(Tabela4[[#This Row],[Quartil salario_mes]]=1,4.5,0))))</f>
        <v>7.5</v>
      </c>
      <c r="T335">
        <f>Tabela4[[#This Row],[Preço ajustado salario]]*Tabela4[[#This Row],[litros]]</f>
        <v>195</v>
      </c>
    </row>
    <row r="336" spans="1:20" x14ac:dyDescent="0.25">
      <c r="A336" t="s">
        <v>14</v>
      </c>
      <c r="B336" t="s">
        <v>31</v>
      </c>
      <c r="C336">
        <v>2022</v>
      </c>
      <c r="D336">
        <v>2094</v>
      </c>
      <c r="E336">
        <v>7986</v>
      </c>
      <c r="F336">
        <v>19603733</v>
      </c>
      <c r="G336">
        <v>2823181597450</v>
      </c>
      <c r="H336">
        <v>0.2</v>
      </c>
      <c r="I336">
        <v>35</v>
      </c>
      <c r="J336">
        <v>8.5</v>
      </c>
      <c r="K336">
        <v>440</v>
      </c>
      <c r="L336">
        <v>0.2</v>
      </c>
      <c r="M336">
        <v>35</v>
      </c>
      <c r="N336">
        <v>0.85</v>
      </c>
      <c r="O336">
        <v>3.8137535816618913</v>
      </c>
      <c r="P336">
        <v>144012.44892745683</v>
      </c>
      <c r="Q336">
        <v>1.0681639053133401E-4</v>
      </c>
      <c r="R33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36">
        <f>IF(Tabela4[[#This Row],[Quartil salario_mes]]=4,9,IF(Tabela4[[#This Row],[Quartil salario_mes]]=3,7.5,IF(Tabela4[[#This Row],[Quartil salario_mes]]=2,6,IF(Tabela4[[#This Row],[Quartil salario_mes]]=1,4.5,0))))</f>
        <v>7.5</v>
      </c>
      <c r="T336">
        <f>Tabela4[[#This Row],[Preço ajustado salario]]*Tabela4[[#This Row],[litros]]</f>
        <v>15705</v>
      </c>
    </row>
    <row r="337" spans="1:20" x14ac:dyDescent="0.25">
      <c r="A337" t="s">
        <v>14</v>
      </c>
      <c r="B337" t="s">
        <v>32</v>
      </c>
      <c r="C337">
        <v>2009</v>
      </c>
      <c r="D337">
        <v>55</v>
      </c>
      <c r="E337">
        <v>100</v>
      </c>
      <c r="F337">
        <v>6091188</v>
      </c>
      <c r="G337">
        <v>270226400000</v>
      </c>
      <c r="H337">
        <v>0.05</v>
      </c>
      <c r="I337">
        <v>28</v>
      </c>
      <c r="J337">
        <v>7.3</v>
      </c>
      <c r="K337">
        <v>110</v>
      </c>
      <c r="L337">
        <v>0.05</v>
      </c>
      <c r="M337">
        <v>28</v>
      </c>
      <c r="N337">
        <v>0.73</v>
      </c>
      <c r="O337">
        <v>1.8181818181818181</v>
      </c>
      <c r="P337">
        <v>44363.496907335648</v>
      </c>
      <c r="Q337">
        <v>9.029437278901915E-6</v>
      </c>
      <c r="R33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37">
        <f>IF(Tabela4[[#This Row],[Quartil salario_mes]]=4,9,IF(Tabela4[[#This Row],[Quartil salario_mes]]=3,7.5,IF(Tabela4[[#This Row],[Quartil salario_mes]]=2,6,IF(Tabela4[[#This Row],[Quartil salario_mes]]=1,4.5,0))))</f>
        <v>4.5</v>
      </c>
      <c r="T337">
        <f>Tabela4[[#This Row],[Preço ajustado salario]]*Tabela4[[#This Row],[litros]]</f>
        <v>247.5</v>
      </c>
    </row>
    <row r="338" spans="1:20" x14ac:dyDescent="0.25">
      <c r="A338" t="s">
        <v>14</v>
      </c>
      <c r="B338" t="s">
        <v>33</v>
      </c>
      <c r="C338">
        <v>2009</v>
      </c>
      <c r="D338">
        <v>20</v>
      </c>
      <c r="E338">
        <v>20</v>
      </c>
      <c r="F338">
        <v>14259411</v>
      </c>
      <c r="G338">
        <v>767103858800</v>
      </c>
      <c r="H338">
        <v>0.16</v>
      </c>
      <c r="I338">
        <v>23</v>
      </c>
      <c r="J338">
        <v>5.2</v>
      </c>
      <c r="K338">
        <v>352</v>
      </c>
      <c r="L338">
        <v>0.16</v>
      </c>
      <c r="M338">
        <v>23</v>
      </c>
      <c r="N338">
        <v>0.52</v>
      </c>
      <c r="O338">
        <v>1</v>
      </c>
      <c r="P338">
        <v>53796.32151706687</v>
      </c>
      <c r="Q338">
        <v>1.4025824769340051E-6</v>
      </c>
      <c r="R33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38">
        <f>IF(Tabela4[[#This Row],[Quartil salario_mes]]=4,9,IF(Tabela4[[#This Row],[Quartil salario_mes]]=3,7.5,IF(Tabela4[[#This Row],[Quartil salario_mes]]=2,6,IF(Tabela4[[#This Row],[Quartil salario_mes]]=1,4.5,0))))</f>
        <v>7.5</v>
      </c>
      <c r="T338">
        <f>Tabela4[[#This Row],[Preço ajustado salario]]*Tabela4[[#This Row],[litros]]</f>
        <v>150</v>
      </c>
    </row>
    <row r="339" spans="1:20" x14ac:dyDescent="0.25">
      <c r="A339" t="s">
        <v>14</v>
      </c>
      <c r="B339" t="s">
        <v>33</v>
      </c>
      <c r="C339">
        <v>2019</v>
      </c>
      <c r="D339">
        <v>1597</v>
      </c>
      <c r="E339">
        <v>8719</v>
      </c>
      <c r="F339">
        <v>17106338</v>
      </c>
      <c r="G339">
        <v>767103858800</v>
      </c>
      <c r="H339">
        <v>0.16</v>
      </c>
      <c r="I339">
        <v>23</v>
      </c>
      <c r="J339">
        <v>5.2</v>
      </c>
      <c r="K339">
        <v>352</v>
      </c>
      <c r="L339">
        <v>0.16</v>
      </c>
      <c r="M339">
        <v>23</v>
      </c>
      <c r="N339">
        <v>0.52</v>
      </c>
      <c r="O339">
        <v>5.4596117720726358</v>
      </c>
      <c r="P339">
        <v>44843.253933132852</v>
      </c>
      <c r="Q339">
        <v>9.3357210643213058E-5</v>
      </c>
      <c r="R33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39">
        <f>IF(Tabela4[[#This Row],[Quartil salario_mes]]=4,9,IF(Tabela4[[#This Row],[Quartil salario_mes]]=3,7.5,IF(Tabela4[[#This Row],[Quartil salario_mes]]=2,6,IF(Tabela4[[#This Row],[Quartil salario_mes]]=1,4.5,0))))</f>
        <v>7.5</v>
      </c>
      <c r="T339">
        <f>Tabela4[[#This Row],[Preço ajustado salario]]*Tabela4[[#This Row],[litros]]</f>
        <v>11977.5</v>
      </c>
    </row>
    <row r="340" spans="1:20" x14ac:dyDescent="0.25">
      <c r="A340" t="s">
        <v>14</v>
      </c>
      <c r="B340" t="s">
        <v>33</v>
      </c>
      <c r="C340">
        <v>2021</v>
      </c>
      <c r="D340">
        <v>17347</v>
      </c>
      <c r="E340">
        <v>29100</v>
      </c>
      <c r="F340">
        <v>17608483</v>
      </c>
      <c r="G340">
        <v>767103858800</v>
      </c>
      <c r="H340">
        <v>0.16</v>
      </c>
      <c r="I340">
        <v>23</v>
      </c>
      <c r="J340">
        <v>5.2</v>
      </c>
      <c r="K340">
        <v>352</v>
      </c>
      <c r="L340">
        <v>0.16</v>
      </c>
      <c r="M340">
        <v>23</v>
      </c>
      <c r="N340">
        <v>0.52</v>
      </c>
      <c r="O340">
        <v>1.6775234910935608</v>
      </c>
      <c r="P340">
        <v>43564.4489533823</v>
      </c>
      <c r="Q340">
        <v>9.851501688135202E-4</v>
      </c>
      <c r="R34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40">
        <f>IF(Tabela4[[#This Row],[Quartil salario_mes]]=4,9,IF(Tabela4[[#This Row],[Quartil salario_mes]]=3,7.5,IF(Tabela4[[#This Row],[Quartil salario_mes]]=2,6,IF(Tabela4[[#This Row],[Quartil salario_mes]]=1,4.5,0))))</f>
        <v>7.5</v>
      </c>
      <c r="T340">
        <f>Tabela4[[#This Row],[Preço ajustado salario]]*Tabela4[[#This Row],[litros]]</f>
        <v>130102.5</v>
      </c>
    </row>
    <row r="341" spans="1:20" x14ac:dyDescent="0.25">
      <c r="A341" t="s">
        <v>14</v>
      </c>
      <c r="B341" t="s">
        <v>33</v>
      </c>
      <c r="C341">
        <v>2022</v>
      </c>
      <c r="D341">
        <v>1283</v>
      </c>
      <c r="E341">
        <v>5350</v>
      </c>
      <c r="F341">
        <v>17843908</v>
      </c>
      <c r="G341">
        <v>767103858800</v>
      </c>
      <c r="H341">
        <v>0.16</v>
      </c>
      <c r="I341">
        <v>23</v>
      </c>
      <c r="J341">
        <v>5.2</v>
      </c>
      <c r="K341">
        <v>352</v>
      </c>
      <c r="L341">
        <v>0.16</v>
      </c>
      <c r="M341">
        <v>23</v>
      </c>
      <c r="N341">
        <v>0.52</v>
      </c>
      <c r="O341">
        <v>4.169914263445051</v>
      </c>
      <c r="P341">
        <v>42989.677978613203</v>
      </c>
      <c r="Q341">
        <v>7.1901289784726531E-5</v>
      </c>
      <c r="R34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41">
        <f>IF(Tabela4[[#This Row],[Quartil salario_mes]]=4,9,IF(Tabela4[[#This Row],[Quartil salario_mes]]=3,7.5,IF(Tabela4[[#This Row],[Quartil salario_mes]]=2,6,IF(Tabela4[[#This Row],[Quartil salario_mes]]=1,4.5,0))))</f>
        <v>7.5</v>
      </c>
      <c r="T341">
        <f>Tabela4[[#This Row],[Preço ajustado salario]]*Tabela4[[#This Row],[litros]]</f>
        <v>9622.5</v>
      </c>
    </row>
    <row r="342" spans="1:20" x14ac:dyDescent="0.25">
      <c r="A342" t="s">
        <v>14</v>
      </c>
      <c r="B342" t="s">
        <v>70</v>
      </c>
      <c r="C342">
        <v>2009</v>
      </c>
      <c r="D342">
        <v>1817</v>
      </c>
      <c r="E342">
        <v>5251</v>
      </c>
      <c r="F342">
        <v>59562841</v>
      </c>
      <c r="G342">
        <v>20012443920420</v>
      </c>
      <c r="H342">
        <v>0</v>
      </c>
      <c r="I342">
        <v>47</v>
      </c>
      <c r="J342">
        <v>6.9</v>
      </c>
      <c r="K342">
        <v>0</v>
      </c>
      <c r="L342">
        <v>0</v>
      </c>
      <c r="M342">
        <v>47</v>
      </c>
      <c r="N342">
        <v>0.69</v>
      </c>
      <c r="O342">
        <v>2.8899284534947718</v>
      </c>
      <c r="P342">
        <v>335988.74036951998</v>
      </c>
      <c r="Q342">
        <v>3.0505596601747053E-5</v>
      </c>
      <c r="R34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42">
        <f>IF(Tabela4[[#This Row],[Quartil salario_mes]]=4,9,IF(Tabela4[[#This Row],[Quartil salario_mes]]=3,7.5,IF(Tabela4[[#This Row],[Quartil salario_mes]]=2,6,IF(Tabela4[[#This Row],[Quartil salario_mes]]=1,4.5,0))))</f>
        <v>4.5</v>
      </c>
      <c r="T342">
        <f>Tabela4[[#This Row],[Preço ajustado salario]]*Tabela4[[#This Row],[litros]]</f>
        <v>8176.5</v>
      </c>
    </row>
    <row r="343" spans="1:20" x14ac:dyDescent="0.25">
      <c r="A343" t="s">
        <v>14</v>
      </c>
      <c r="B343" t="s">
        <v>70</v>
      </c>
      <c r="C343">
        <v>2010</v>
      </c>
      <c r="D343">
        <v>1458</v>
      </c>
      <c r="E343">
        <v>4828</v>
      </c>
      <c r="F343">
        <v>59822450</v>
      </c>
      <c r="G343">
        <v>20012443920420</v>
      </c>
      <c r="H343">
        <v>0</v>
      </c>
      <c r="I343">
        <v>47</v>
      </c>
      <c r="J343">
        <v>6.9</v>
      </c>
      <c r="K343">
        <v>0</v>
      </c>
      <c r="L343">
        <v>0</v>
      </c>
      <c r="M343">
        <v>47</v>
      </c>
      <c r="N343">
        <v>0.69</v>
      </c>
      <c r="O343">
        <v>3.3113854595336076</v>
      </c>
      <c r="P343">
        <v>334530.66399687744</v>
      </c>
      <c r="Q343">
        <v>2.4372121168557958E-5</v>
      </c>
      <c r="R34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43">
        <f>IF(Tabela4[[#This Row],[Quartil salario_mes]]=4,9,IF(Tabela4[[#This Row],[Quartil salario_mes]]=3,7.5,IF(Tabela4[[#This Row],[Quartil salario_mes]]=2,6,IF(Tabela4[[#This Row],[Quartil salario_mes]]=1,4.5,0))))</f>
        <v>4.5</v>
      </c>
      <c r="T343">
        <f>Tabela4[[#This Row],[Preço ajustado salario]]*Tabela4[[#This Row],[litros]]</f>
        <v>6561</v>
      </c>
    </row>
    <row r="344" spans="1:20" x14ac:dyDescent="0.25">
      <c r="A344" t="s">
        <v>14</v>
      </c>
      <c r="B344" t="s">
        <v>70</v>
      </c>
      <c r="C344">
        <v>2011</v>
      </c>
      <c r="D344">
        <v>11999</v>
      </c>
      <c r="E344">
        <v>80298</v>
      </c>
      <c r="F344">
        <v>60025952</v>
      </c>
      <c r="G344">
        <v>20012443920420</v>
      </c>
      <c r="H344">
        <v>0</v>
      </c>
      <c r="I344">
        <v>47</v>
      </c>
      <c r="J344">
        <v>6.9</v>
      </c>
      <c r="K344">
        <v>0</v>
      </c>
      <c r="L344">
        <v>0</v>
      </c>
      <c r="M344">
        <v>47</v>
      </c>
      <c r="N344">
        <v>0.69</v>
      </c>
      <c r="O344">
        <v>6.6920576714726225</v>
      </c>
      <c r="P344">
        <v>333396.52689589997</v>
      </c>
      <c r="Q344">
        <v>1.9989687127327859E-4</v>
      </c>
      <c r="R34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44">
        <f>IF(Tabela4[[#This Row],[Quartil salario_mes]]=4,9,IF(Tabela4[[#This Row],[Quartil salario_mes]]=3,7.5,IF(Tabela4[[#This Row],[Quartil salario_mes]]=2,6,IF(Tabela4[[#This Row],[Quartil salario_mes]]=1,4.5,0))))</f>
        <v>4.5</v>
      </c>
      <c r="T344">
        <f>Tabela4[[#This Row],[Preço ajustado salario]]*Tabela4[[#This Row],[litros]]</f>
        <v>53995.5</v>
      </c>
    </row>
    <row r="345" spans="1:20" x14ac:dyDescent="0.25">
      <c r="A345" t="s">
        <v>14</v>
      </c>
      <c r="B345" t="s">
        <v>70</v>
      </c>
      <c r="C345">
        <v>2012</v>
      </c>
      <c r="D345">
        <v>792</v>
      </c>
      <c r="E345">
        <v>5622</v>
      </c>
      <c r="F345">
        <v>60190145</v>
      </c>
      <c r="G345">
        <v>20012443920420</v>
      </c>
      <c r="H345">
        <v>0</v>
      </c>
      <c r="I345">
        <v>47</v>
      </c>
      <c r="J345">
        <v>6.9</v>
      </c>
      <c r="K345">
        <v>0</v>
      </c>
      <c r="L345">
        <v>0</v>
      </c>
      <c r="M345">
        <v>47</v>
      </c>
      <c r="N345">
        <v>0.69</v>
      </c>
      <c r="O345">
        <v>7.0984848484848486</v>
      </c>
      <c r="P345">
        <v>332487.05282932945</v>
      </c>
      <c r="Q345">
        <v>1.3158300249982783E-5</v>
      </c>
      <c r="R34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45">
        <f>IF(Tabela4[[#This Row],[Quartil salario_mes]]=4,9,IF(Tabela4[[#This Row],[Quartil salario_mes]]=3,7.5,IF(Tabela4[[#This Row],[Quartil salario_mes]]=2,6,IF(Tabela4[[#This Row],[Quartil salario_mes]]=1,4.5,0))))</f>
        <v>4.5</v>
      </c>
      <c r="T345">
        <f>Tabela4[[#This Row],[Preço ajustado salario]]*Tabela4[[#This Row],[litros]]</f>
        <v>3564</v>
      </c>
    </row>
    <row r="346" spans="1:20" x14ac:dyDescent="0.25">
      <c r="A346" t="s">
        <v>14</v>
      </c>
      <c r="B346" t="s">
        <v>70</v>
      </c>
      <c r="C346">
        <v>2013</v>
      </c>
      <c r="D346">
        <v>1710</v>
      </c>
      <c r="E346">
        <v>11967</v>
      </c>
      <c r="F346">
        <v>60312599</v>
      </c>
      <c r="G346">
        <v>20012443920420</v>
      </c>
      <c r="H346">
        <v>0</v>
      </c>
      <c r="I346">
        <v>47</v>
      </c>
      <c r="J346">
        <v>6.9</v>
      </c>
      <c r="K346">
        <v>0</v>
      </c>
      <c r="L346">
        <v>0</v>
      </c>
      <c r="M346">
        <v>47</v>
      </c>
      <c r="N346">
        <v>0.69</v>
      </c>
      <c r="O346">
        <v>6.9982456140350875</v>
      </c>
      <c r="P346">
        <v>331811.99703265977</v>
      </c>
      <c r="Q346">
        <v>2.8352285067337258E-5</v>
      </c>
      <c r="R34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46">
        <f>IF(Tabela4[[#This Row],[Quartil salario_mes]]=4,9,IF(Tabela4[[#This Row],[Quartil salario_mes]]=3,7.5,IF(Tabela4[[#This Row],[Quartil salario_mes]]=2,6,IF(Tabela4[[#This Row],[Quartil salario_mes]]=1,4.5,0))))</f>
        <v>4.5</v>
      </c>
      <c r="T346">
        <f>Tabela4[[#This Row],[Preço ajustado salario]]*Tabela4[[#This Row],[litros]]</f>
        <v>7695</v>
      </c>
    </row>
    <row r="347" spans="1:20" x14ac:dyDescent="0.25">
      <c r="A347" t="s">
        <v>14</v>
      </c>
      <c r="B347" t="s">
        <v>70</v>
      </c>
      <c r="C347">
        <v>2014</v>
      </c>
      <c r="D347">
        <v>604</v>
      </c>
      <c r="E347">
        <v>2492</v>
      </c>
      <c r="F347">
        <v>60322791</v>
      </c>
      <c r="G347">
        <v>20012443920420</v>
      </c>
      <c r="H347">
        <v>0</v>
      </c>
      <c r="I347">
        <v>47</v>
      </c>
      <c r="J347">
        <v>6.9</v>
      </c>
      <c r="K347">
        <v>0</v>
      </c>
      <c r="L347">
        <v>0</v>
      </c>
      <c r="M347">
        <v>47</v>
      </c>
      <c r="N347">
        <v>0.69</v>
      </c>
      <c r="O347">
        <v>4.1258278145695364</v>
      </c>
      <c r="P347">
        <v>331755.93484094593</v>
      </c>
      <c r="Q347">
        <v>1.0012799308307867E-5</v>
      </c>
      <c r="R34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47">
        <f>IF(Tabela4[[#This Row],[Quartil salario_mes]]=4,9,IF(Tabela4[[#This Row],[Quartil salario_mes]]=3,7.5,IF(Tabela4[[#This Row],[Quartil salario_mes]]=2,6,IF(Tabela4[[#This Row],[Quartil salario_mes]]=1,4.5,0))))</f>
        <v>4.5</v>
      </c>
      <c r="T347">
        <f>Tabela4[[#This Row],[Preço ajustado salario]]*Tabela4[[#This Row],[litros]]</f>
        <v>2718</v>
      </c>
    </row>
    <row r="348" spans="1:20" x14ac:dyDescent="0.25">
      <c r="A348" t="s">
        <v>14</v>
      </c>
      <c r="B348" t="s">
        <v>70</v>
      </c>
      <c r="C348">
        <v>2016</v>
      </c>
      <c r="D348">
        <v>585</v>
      </c>
      <c r="E348">
        <v>3465</v>
      </c>
      <c r="F348">
        <v>60118626</v>
      </c>
      <c r="G348">
        <v>20012443920420</v>
      </c>
      <c r="H348">
        <v>0</v>
      </c>
      <c r="I348">
        <v>47</v>
      </c>
      <c r="J348">
        <v>6.9</v>
      </c>
      <c r="K348">
        <v>0</v>
      </c>
      <c r="L348">
        <v>0</v>
      </c>
      <c r="M348">
        <v>47</v>
      </c>
      <c r="N348">
        <v>0.69</v>
      </c>
      <c r="O348">
        <v>5.9230769230769234</v>
      </c>
      <c r="P348">
        <v>332882.58983863005</v>
      </c>
      <c r="Q348">
        <v>9.7307613118104191E-6</v>
      </c>
      <c r="R34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48">
        <f>IF(Tabela4[[#This Row],[Quartil salario_mes]]=4,9,IF(Tabela4[[#This Row],[Quartil salario_mes]]=3,7.5,IF(Tabela4[[#This Row],[Quartil salario_mes]]=2,6,IF(Tabela4[[#This Row],[Quartil salario_mes]]=1,4.5,0))))</f>
        <v>4.5</v>
      </c>
      <c r="T348">
        <f>Tabela4[[#This Row],[Preço ajustado salario]]*Tabela4[[#This Row],[litros]]</f>
        <v>2632.5</v>
      </c>
    </row>
    <row r="349" spans="1:20" x14ac:dyDescent="0.25">
      <c r="A349" t="s">
        <v>14</v>
      </c>
      <c r="B349" t="s">
        <v>70</v>
      </c>
      <c r="C349">
        <v>2017</v>
      </c>
      <c r="D349">
        <v>468</v>
      </c>
      <c r="E349">
        <v>2248</v>
      </c>
      <c r="F349">
        <v>60004032</v>
      </c>
      <c r="G349">
        <v>20012443920420</v>
      </c>
      <c r="H349">
        <v>0</v>
      </c>
      <c r="I349">
        <v>47</v>
      </c>
      <c r="J349">
        <v>6.9</v>
      </c>
      <c r="K349">
        <v>0</v>
      </c>
      <c r="L349">
        <v>0</v>
      </c>
      <c r="M349">
        <v>47</v>
      </c>
      <c r="N349">
        <v>0.69</v>
      </c>
      <c r="O349">
        <v>4.8034188034188032</v>
      </c>
      <c r="P349">
        <v>333518.31957592448</v>
      </c>
      <c r="Q349">
        <v>7.7994758752211843E-6</v>
      </c>
      <c r="R34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49">
        <f>IF(Tabela4[[#This Row],[Quartil salario_mes]]=4,9,IF(Tabela4[[#This Row],[Quartil salario_mes]]=3,7.5,IF(Tabela4[[#This Row],[Quartil salario_mes]]=2,6,IF(Tabela4[[#This Row],[Quartil salario_mes]]=1,4.5,0))))</f>
        <v>4.5</v>
      </c>
      <c r="T349">
        <f>Tabela4[[#This Row],[Preço ajustado salario]]*Tabela4[[#This Row],[litros]]</f>
        <v>2106</v>
      </c>
    </row>
    <row r="350" spans="1:20" x14ac:dyDescent="0.25">
      <c r="A350" t="s">
        <v>14</v>
      </c>
      <c r="B350" t="s">
        <v>70</v>
      </c>
      <c r="C350">
        <v>2018</v>
      </c>
      <c r="D350">
        <v>3661</v>
      </c>
      <c r="E350">
        <v>13260</v>
      </c>
      <c r="F350">
        <v>59877425</v>
      </c>
      <c r="G350">
        <v>20012443920420</v>
      </c>
      <c r="H350">
        <v>0</v>
      </c>
      <c r="I350">
        <v>47</v>
      </c>
      <c r="J350">
        <v>6.9</v>
      </c>
      <c r="K350">
        <v>0</v>
      </c>
      <c r="L350">
        <v>0</v>
      </c>
      <c r="M350">
        <v>47</v>
      </c>
      <c r="N350">
        <v>0.69</v>
      </c>
      <c r="O350">
        <v>3.6219612127833924</v>
      </c>
      <c r="P350">
        <v>334223.52281214501</v>
      </c>
      <c r="Q350">
        <v>6.114157380682286E-5</v>
      </c>
      <c r="R35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50">
        <f>IF(Tabela4[[#This Row],[Quartil salario_mes]]=4,9,IF(Tabela4[[#This Row],[Quartil salario_mes]]=3,7.5,IF(Tabela4[[#This Row],[Quartil salario_mes]]=2,6,IF(Tabela4[[#This Row],[Quartil salario_mes]]=1,4.5,0))))</f>
        <v>4.5</v>
      </c>
      <c r="T350">
        <f>Tabela4[[#This Row],[Preço ajustado salario]]*Tabela4[[#This Row],[litros]]</f>
        <v>16474.5</v>
      </c>
    </row>
    <row r="351" spans="1:20" x14ac:dyDescent="0.25">
      <c r="A351" t="s">
        <v>14</v>
      </c>
      <c r="B351" t="s">
        <v>70</v>
      </c>
      <c r="C351">
        <v>2019</v>
      </c>
      <c r="D351">
        <v>587</v>
      </c>
      <c r="E351">
        <v>1625</v>
      </c>
      <c r="F351">
        <v>59727932</v>
      </c>
      <c r="G351">
        <v>20012443920420</v>
      </c>
      <c r="H351">
        <v>0</v>
      </c>
      <c r="I351">
        <v>47</v>
      </c>
      <c r="J351">
        <v>6.9</v>
      </c>
      <c r="K351">
        <v>0</v>
      </c>
      <c r="L351">
        <v>0</v>
      </c>
      <c r="M351">
        <v>47</v>
      </c>
      <c r="N351">
        <v>0.69</v>
      </c>
      <c r="O351">
        <v>2.7683134582623508</v>
      </c>
      <c r="P351">
        <v>335060.05063794943</v>
      </c>
      <c r="Q351">
        <v>9.8278976074376719E-6</v>
      </c>
      <c r="R35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51">
        <f>IF(Tabela4[[#This Row],[Quartil salario_mes]]=4,9,IF(Tabela4[[#This Row],[Quartil salario_mes]]=3,7.5,IF(Tabela4[[#This Row],[Quartil salario_mes]]=2,6,IF(Tabela4[[#This Row],[Quartil salario_mes]]=1,4.5,0))))</f>
        <v>4.5</v>
      </c>
      <c r="T351">
        <f>Tabela4[[#This Row],[Preço ajustado salario]]*Tabela4[[#This Row],[litros]]</f>
        <v>2641.5</v>
      </c>
    </row>
    <row r="352" spans="1:20" x14ac:dyDescent="0.25">
      <c r="A352" t="s">
        <v>14</v>
      </c>
      <c r="B352" t="s">
        <v>70</v>
      </c>
      <c r="C352">
        <v>2020</v>
      </c>
      <c r="D352">
        <v>91</v>
      </c>
      <c r="E352">
        <v>376</v>
      </c>
      <c r="F352">
        <v>59500579</v>
      </c>
      <c r="G352">
        <v>20012443920420</v>
      </c>
      <c r="H352">
        <v>0</v>
      </c>
      <c r="I352">
        <v>47</v>
      </c>
      <c r="J352">
        <v>6.9</v>
      </c>
      <c r="K352">
        <v>0</v>
      </c>
      <c r="L352">
        <v>0</v>
      </c>
      <c r="M352">
        <v>47</v>
      </c>
      <c r="N352">
        <v>0.69</v>
      </c>
      <c r="O352">
        <v>4.1318681318681323</v>
      </c>
      <c r="P352">
        <v>336340.32234240946</v>
      </c>
      <c r="Q352">
        <v>1.5293968820034509E-6</v>
      </c>
      <c r="R35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52">
        <f>IF(Tabela4[[#This Row],[Quartil salario_mes]]=4,9,IF(Tabela4[[#This Row],[Quartil salario_mes]]=3,7.5,IF(Tabela4[[#This Row],[Quartil salario_mes]]=2,6,IF(Tabela4[[#This Row],[Quartil salario_mes]]=1,4.5,0))))</f>
        <v>4.5</v>
      </c>
      <c r="T352">
        <f>Tabela4[[#This Row],[Preço ajustado salario]]*Tabela4[[#This Row],[litros]]</f>
        <v>409.5</v>
      </c>
    </row>
    <row r="353" spans="1:20" x14ac:dyDescent="0.25">
      <c r="A353" t="s">
        <v>14</v>
      </c>
      <c r="B353" t="s">
        <v>70</v>
      </c>
      <c r="C353">
        <v>2021</v>
      </c>
      <c r="D353">
        <v>696</v>
      </c>
      <c r="E353">
        <v>3715</v>
      </c>
      <c r="F353">
        <v>59240329</v>
      </c>
      <c r="G353">
        <v>20012443920420</v>
      </c>
      <c r="H353">
        <v>0</v>
      </c>
      <c r="I353">
        <v>47</v>
      </c>
      <c r="J353">
        <v>6.9</v>
      </c>
      <c r="K353">
        <v>0</v>
      </c>
      <c r="L353">
        <v>0</v>
      </c>
      <c r="M353">
        <v>47</v>
      </c>
      <c r="N353">
        <v>0.69</v>
      </c>
      <c r="O353">
        <v>5.3376436781609193</v>
      </c>
      <c r="P353">
        <v>337817.90645389562</v>
      </c>
      <c r="Q353">
        <v>1.1748753117154363E-5</v>
      </c>
      <c r="R35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53">
        <f>IF(Tabela4[[#This Row],[Quartil salario_mes]]=4,9,IF(Tabela4[[#This Row],[Quartil salario_mes]]=3,7.5,IF(Tabela4[[#This Row],[Quartil salario_mes]]=2,6,IF(Tabela4[[#This Row],[Quartil salario_mes]]=1,4.5,0))))</f>
        <v>4.5</v>
      </c>
      <c r="T353">
        <f>Tabela4[[#This Row],[Preço ajustado salario]]*Tabela4[[#This Row],[litros]]</f>
        <v>3132</v>
      </c>
    </row>
    <row r="354" spans="1:20" x14ac:dyDescent="0.25">
      <c r="A354" t="s">
        <v>14</v>
      </c>
      <c r="B354" t="s">
        <v>70</v>
      </c>
      <c r="C354">
        <v>2022</v>
      </c>
      <c r="D354">
        <v>1129</v>
      </c>
      <c r="E354">
        <v>6151</v>
      </c>
      <c r="F354">
        <v>59037474</v>
      </c>
      <c r="G354">
        <v>20012443920420</v>
      </c>
      <c r="H354">
        <v>0</v>
      </c>
      <c r="I354">
        <v>47</v>
      </c>
      <c r="J354">
        <v>6.9</v>
      </c>
      <c r="K354">
        <v>0</v>
      </c>
      <c r="L354">
        <v>0</v>
      </c>
      <c r="M354">
        <v>47</v>
      </c>
      <c r="N354">
        <v>0.69</v>
      </c>
      <c r="O354">
        <v>5.4481842338352529</v>
      </c>
      <c r="P354">
        <v>338978.66159415967</v>
      </c>
      <c r="Q354">
        <v>1.9123446914412361E-5</v>
      </c>
      <c r="R35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54">
        <f>IF(Tabela4[[#This Row],[Quartil salario_mes]]=4,9,IF(Tabela4[[#This Row],[Quartil salario_mes]]=3,7.5,IF(Tabela4[[#This Row],[Quartil salario_mes]]=2,6,IF(Tabela4[[#This Row],[Quartil salario_mes]]=1,4.5,0))))</f>
        <v>4.5</v>
      </c>
      <c r="T354">
        <f>Tabela4[[#This Row],[Preço ajustado salario]]*Tabela4[[#This Row],[litros]]</f>
        <v>5080.5</v>
      </c>
    </row>
    <row r="355" spans="1:20" x14ac:dyDescent="0.25">
      <c r="A355" t="s">
        <v>14</v>
      </c>
      <c r="B355" t="s">
        <v>71</v>
      </c>
      <c r="C355">
        <v>2009</v>
      </c>
      <c r="D355">
        <v>743</v>
      </c>
      <c r="E355">
        <v>2143</v>
      </c>
      <c r="F355">
        <v>86482923</v>
      </c>
      <c r="G355">
        <v>2619212448430</v>
      </c>
      <c r="H355">
        <v>0.73</v>
      </c>
      <c r="I355">
        <v>32</v>
      </c>
      <c r="J355">
        <v>3.8</v>
      </c>
      <c r="K355">
        <v>160.6</v>
      </c>
      <c r="L355">
        <v>0.73</v>
      </c>
      <c r="M355">
        <v>32</v>
      </c>
      <c r="N355">
        <v>0.38</v>
      </c>
      <c r="O355">
        <v>2.8842530282637955</v>
      </c>
      <c r="P355">
        <v>30285.891798893059</v>
      </c>
      <c r="Q355">
        <v>8.5912914853722038E-6</v>
      </c>
      <c r="R35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355">
        <f>IF(Tabela4[[#This Row],[Quartil salario_mes]]=4,9,IF(Tabela4[[#This Row],[Quartil salario_mes]]=3,7.5,IF(Tabela4[[#This Row],[Quartil salario_mes]]=2,6,IF(Tabela4[[#This Row],[Quartil salario_mes]]=1,4.5,0))))</f>
        <v>6</v>
      </c>
      <c r="T355">
        <f>Tabela4[[#This Row],[Preço ajustado salario]]*Tabela4[[#This Row],[litros]]</f>
        <v>4458</v>
      </c>
    </row>
    <row r="356" spans="1:20" x14ac:dyDescent="0.25">
      <c r="A356" t="s">
        <v>14</v>
      </c>
      <c r="B356" t="s">
        <v>71</v>
      </c>
      <c r="C356">
        <v>2010</v>
      </c>
      <c r="D356">
        <v>8820</v>
      </c>
      <c r="E356">
        <v>9977</v>
      </c>
      <c r="F356">
        <v>87411012</v>
      </c>
      <c r="G356">
        <v>2619212448430</v>
      </c>
      <c r="H356">
        <v>0.73</v>
      </c>
      <c r="I356">
        <v>32</v>
      </c>
      <c r="J356">
        <v>3.8</v>
      </c>
      <c r="K356">
        <v>160.6</v>
      </c>
      <c r="L356">
        <v>0.73</v>
      </c>
      <c r="M356">
        <v>32</v>
      </c>
      <c r="N356">
        <v>0.38</v>
      </c>
      <c r="O356">
        <v>1.1311791383219956</v>
      </c>
      <c r="P356">
        <v>29964.330448776866</v>
      </c>
      <c r="Q356">
        <v>1.0090261853964121E-4</v>
      </c>
      <c r="R35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356">
        <f>IF(Tabela4[[#This Row],[Quartil salario_mes]]=4,9,IF(Tabela4[[#This Row],[Quartil salario_mes]]=3,7.5,IF(Tabela4[[#This Row],[Quartil salario_mes]]=2,6,IF(Tabela4[[#This Row],[Quartil salario_mes]]=1,4.5,0))))</f>
        <v>6</v>
      </c>
      <c r="T356">
        <f>Tabela4[[#This Row],[Preço ajustado salario]]*Tabela4[[#This Row],[litros]]</f>
        <v>52920</v>
      </c>
    </row>
    <row r="357" spans="1:20" x14ac:dyDescent="0.25">
      <c r="A357" t="s">
        <v>14</v>
      </c>
      <c r="B357" t="s">
        <v>71</v>
      </c>
      <c r="C357">
        <v>2019</v>
      </c>
      <c r="D357">
        <v>20</v>
      </c>
      <c r="E357">
        <v>32</v>
      </c>
      <c r="F357">
        <v>95776716</v>
      </c>
      <c r="G357">
        <v>2619212448430</v>
      </c>
      <c r="H357">
        <v>0.73</v>
      </c>
      <c r="I357">
        <v>32</v>
      </c>
      <c r="J357">
        <v>3.8</v>
      </c>
      <c r="K357">
        <v>160.6</v>
      </c>
      <c r="L357">
        <v>0.73</v>
      </c>
      <c r="M357">
        <v>32</v>
      </c>
      <c r="N357">
        <v>0.38</v>
      </c>
      <c r="O357">
        <v>1.6</v>
      </c>
      <c r="P357">
        <v>27347.068868283186</v>
      </c>
      <c r="Q357">
        <v>2.0881902027210873E-7</v>
      </c>
      <c r="R35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357">
        <f>IF(Tabela4[[#This Row],[Quartil salario_mes]]=4,9,IF(Tabela4[[#This Row],[Quartil salario_mes]]=3,7.5,IF(Tabela4[[#This Row],[Quartil salario_mes]]=2,6,IF(Tabela4[[#This Row],[Quartil salario_mes]]=1,4.5,0))))</f>
        <v>6</v>
      </c>
      <c r="T357">
        <f>Tabela4[[#This Row],[Preço ajustado salario]]*Tabela4[[#This Row],[litros]]</f>
        <v>120</v>
      </c>
    </row>
    <row r="358" spans="1:20" x14ac:dyDescent="0.25">
      <c r="A358" t="s">
        <v>14</v>
      </c>
      <c r="B358" t="s">
        <v>71</v>
      </c>
      <c r="C358">
        <v>2020</v>
      </c>
      <c r="D358">
        <v>86</v>
      </c>
      <c r="E358">
        <v>584</v>
      </c>
      <c r="F358">
        <v>96648685</v>
      </c>
      <c r="G358">
        <v>2619212448430</v>
      </c>
      <c r="H358">
        <v>0.73</v>
      </c>
      <c r="I358">
        <v>32</v>
      </c>
      <c r="J358">
        <v>3.8</v>
      </c>
      <c r="K358">
        <v>160.6</v>
      </c>
      <c r="L358">
        <v>0.73</v>
      </c>
      <c r="M358">
        <v>32</v>
      </c>
      <c r="N358">
        <v>0.38</v>
      </c>
      <c r="O358">
        <v>6.7906976744186043</v>
      </c>
      <c r="P358">
        <v>27100.342321574266</v>
      </c>
      <c r="Q358">
        <v>8.8982069440468845E-7</v>
      </c>
      <c r="R35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358">
        <f>IF(Tabela4[[#This Row],[Quartil salario_mes]]=4,9,IF(Tabela4[[#This Row],[Quartil salario_mes]]=3,7.5,IF(Tabela4[[#This Row],[Quartil salario_mes]]=2,6,IF(Tabela4[[#This Row],[Quartil salario_mes]]=1,4.5,0))))</f>
        <v>6</v>
      </c>
      <c r="T358">
        <f>Tabela4[[#This Row],[Preço ajustado salario]]*Tabela4[[#This Row],[litros]]</f>
        <v>516</v>
      </c>
    </row>
    <row r="359" spans="1:20" x14ac:dyDescent="0.25">
      <c r="A359" t="s">
        <v>14</v>
      </c>
      <c r="B359" t="s">
        <v>71</v>
      </c>
      <c r="C359">
        <v>2022</v>
      </c>
      <c r="D359">
        <v>130</v>
      </c>
      <c r="E359">
        <v>277</v>
      </c>
      <c r="F359">
        <v>98186856</v>
      </c>
      <c r="G359">
        <v>2619212448430</v>
      </c>
      <c r="H359">
        <v>0.73</v>
      </c>
      <c r="I359">
        <v>32</v>
      </c>
      <c r="J359">
        <v>3.8</v>
      </c>
      <c r="K359">
        <v>160.6</v>
      </c>
      <c r="L359">
        <v>0.73</v>
      </c>
      <c r="M359">
        <v>32</v>
      </c>
      <c r="N359">
        <v>0.38</v>
      </c>
      <c r="O359">
        <v>2.1307692307692307</v>
      </c>
      <c r="P359">
        <v>26675.795061917452</v>
      </c>
      <c r="Q359">
        <v>1.3240061378480232E-6</v>
      </c>
      <c r="R35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359">
        <f>IF(Tabela4[[#This Row],[Quartil salario_mes]]=4,9,IF(Tabela4[[#This Row],[Quartil salario_mes]]=3,7.5,IF(Tabela4[[#This Row],[Quartil salario_mes]]=2,6,IF(Tabela4[[#This Row],[Quartil salario_mes]]=1,4.5,0))))</f>
        <v>6</v>
      </c>
      <c r="T359">
        <f>Tabela4[[#This Row],[Preço ajustado salario]]*Tabela4[[#This Row],[litros]]</f>
        <v>780</v>
      </c>
    </row>
    <row r="360" spans="1:20" x14ac:dyDescent="0.25">
      <c r="A360" t="s">
        <v>14</v>
      </c>
      <c r="B360" t="s">
        <v>34</v>
      </c>
      <c r="C360">
        <v>2010</v>
      </c>
      <c r="D360">
        <v>3175</v>
      </c>
      <c r="E360">
        <v>12759</v>
      </c>
      <c r="F360">
        <v>373272</v>
      </c>
      <c r="G360">
        <v>128270000000</v>
      </c>
      <c r="H360">
        <v>5.25</v>
      </c>
      <c r="I360">
        <v>32</v>
      </c>
      <c r="J360">
        <v>8.6</v>
      </c>
      <c r="K360">
        <v>1155</v>
      </c>
      <c r="L360">
        <v>5.25</v>
      </c>
      <c r="M360">
        <v>32</v>
      </c>
      <c r="N360">
        <v>0.86</v>
      </c>
      <c r="O360">
        <v>4.0185826771653543</v>
      </c>
      <c r="P360">
        <v>343636.81176193233</v>
      </c>
      <c r="Q360">
        <v>8.5058616772755516E-3</v>
      </c>
      <c r="R36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60">
        <f>IF(Tabela4[[#This Row],[Quartil salario_mes]]=4,9,IF(Tabela4[[#This Row],[Quartil salario_mes]]=3,7.5,IF(Tabela4[[#This Row],[Quartil salario_mes]]=2,6,IF(Tabela4[[#This Row],[Quartil salario_mes]]=1,4.5,0))))</f>
        <v>9</v>
      </c>
      <c r="T360">
        <f>Tabela4[[#This Row],[Preço ajustado salario]]*Tabela4[[#This Row],[litros]]</f>
        <v>28575</v>
      </c>
    </row>
    <row r="361" spans="1:20" x14ac:dyDescent="0.25">
      <c r="A361" t="s">
        <v>14</v>
      </c>
      <c r="B361" t="s">
        <v>34</v>
      </c>
      <c r="C361">
        <v>2011</v>
      </c>
      <c r="D361">
        <v>4529</v>
      </c>
      <c r="E361">
        <v>28810</v>
      </c>
      <c r="F361">
        <v>377950</v>
      </c>
      <c r="G361">
        <v>128270000000</v>
      </c>
      <c r="H361">
        <v>5.25</v>
      </c>
      <c r="I361">
        <v>32</v>
      </c>
      <c r="J361">
        <v>8.6</v>
      </c>
      <c r="K361">
        <v>1155</v>
      </c>
      <c r="L361">
        <v>5.25</v>
      </c>
      <c r="M361">
        <v>32</v>
      </c>
      <c r="N361">
        <v>0.86</v>
      </c>
      <c r="O361">
        <v>6.3612276440715387</v>
      </c>
      <c r="P361">
        <v>339383.51633813995</v>
      </c>
      <c r="Q361">
        <v>1.1983066543193545E-2</v>
      </c>
      <c r="R36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61">
        <f>IF(Tabela4[[#This Row],[Quartil salario_mes]]=4,9,IF(Tabela4[[#This Row],[Quartil salario_mes]]=3,7.5,IF(Tabela4[[#This Row],[Quartil salario_mes]]=2,6,IF(Tabela4[[#This Row],[Quartil salario_mes]]=1,4.5,0))))</f>
        <v>9</v>
      </c>
      <c r="T361">
        <f>Tabela4[[#This Row],[Preço ajustado salario]]*Tabela4[[#This Row],[litros]]</f>
        <v>40761</v>
      </c>
    </row>
    <row r="362" spans="1:20" x14ac:dyDescent="0.25">
      <c r="A362" t="s">
        <v>14</v>
      </c>
      <c r="B362" t="s">
        <v>34</v>
      </c>
      <c r="C362">
        <v>2012</v>
      </c>
      <c r="D362">
        <v>1374</v>
      </c>
      <c r="E362">
        <v>12087</v>
      </c>
      <c r="F362">
        <v>382061</v>
      </c>
      <c r="G362">
        <v>128270000000</v>
      </c>
      <c r="H362">
        <v>5.25</v>
      </c>
      <c r="I362">
        <v>32</v>
      </c>
      <c r="J362">
        <v>8.6</v>
      </c>
      <c r="K362">
        <v>1155</v>
      </c>
      <c r="L362">
        <v>5.25</v>
      </c>
      <c r="M362">
        <v>32</v>
      </c>
      <c r="N362">
        <v>0.86</v>
      </c>
      <c r="O362">
        <v>8.7969432314410483</v>
      </c>
      <c r="P362">
        <v>335731.72870300815</v>
      </c>
      <c r="Q362">
        <v>3.5962843629682171E-3</v>
      </c>
      <c r="R36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62">
        <f>IF(Tabela4[[#This Row],[Quartil salario_mes]]=4,9,IF(Tabela4[[#This Row],[Quartil salario_mes]]=3,7.5,IF(Tabela4[[#This Row],[Quartil salario_mes]]=2,6,IF(Tabela4[[#This Row],[Quartil salario_mes]]=1,4.5,0))))</f>
        <v>9</v>
      </c>
      <c r="T362">
        <f>Tabela4[[#This Row],[Preço ajustado salario]]*Tabela4[[#This Row],[litros]]</f>
        <v>12366</v>
      </c>
    </row>
    <row r="363" spans="1:20" x14ac:dyDescent="0.25">
      <c r="A363" t="s">
        <v>14</v>
      </c>
      <c r="B363" t="s">
        <v>34</v>
      </c>
      <c r="C363">
        <v>2013</v>
      </c>
      <c r="D363">
        <v>581</v>
      </c>
      <c r="E363">
        <v>5145</v>
      </c>
      <c r="F363">
        <v>385650</v>
      </c>
      <c r="G363">
        <v>128270000000</v>
      </c>
      <c r="H363">
        <v>5.25</v>
      </c>
      <c r="I363">
        <v>32</v>
      </c>
      <c r="J363">
        <v>8.6</v>
      </c>
      <c r="K363">
        <v>1155</v>
      </c>
      <c r="L363">
        <v>5.25</v>
      </c>
      <c r="M363">
        <v>32</v>
      </c>
      <c r="N363">
        <v>0.86</v>
      </c>
      <c r="O363">
        <v>8.8554216867469879</v>
      </c>
      <c r="P363">
        <v>332607.28639958514</v>
      </c>
      <c r="Q363">
        <v>1.5065473875275509E-3</v>
      </c>
      <c r="R36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63">
        <f>IF(Tabela4[[#This Row],[Quartil salario_mes]]=4,9,IF(Tabela4[[#This Row],[Quartil salario_mes]]=3,7.5,IF(Tabela4[[#This Row],[Quartil salario_mes]]=2,6,IF(Tabela4[[#This Row],[Quartil salario_mes]]=1,4.5,0))))</f>
        <v>9</v>
      </c>
      <c r="T363">
        <f>Tabela4[[#This Row],[Preço ajustado salario]]*Tabela4[[#This Row],[litros]]</f>
        <v>5229</v>
      </c>
    </row>
    <row r="364" spans="1:20" x14ac:dyDescent="0.25">
      <c r="A364" t="s">
        <v>14</v>
      </c>
      <c r="B364" t="s">
        <v>34</v>
      </c>
      <c r="C364">
        <v>2018</v>
      </c>
      <c r="D364">
        <v>141</v>
      </c>
      <c r="E364">
        <v>634</v>
      </c>
      <c r="F364">
        <v>401906</v>
      </c>
      <c r="G364">
        <v>128270000000</v>
      </c>
      <c r="H364">
        <v>5.25</v>
      </c>
      <c r="I364">
        <v>32</v>
      </c>
      <c r="J364">
        <v>8.6</v>
      </c>
      <c r="K364">
        <v>1155</v>
      </c>
      <c r="L364">
        <v>5.25</v>
      </c>
      <c r="M364">
        <v>32</v>
      </c>
      <c r="N364">
        <v>0.86</v>
      </c>
      <c r="O364">
        <v>4.4964539007092199</v>
      </c>
      <c r="P364">
        <v>319154.23009360395</v>
      </c>
      <c r="Q364">
        <v>3.5082830313555905E-4</v>
      </c>
      <c r="R36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64">
        <f>IF(Tabela4[[#This Row],[Quartil salario_mes]]=4,9,IF(Tabela4[[#This Row],[Quartil salario_mes]]=3,7.5,IF(Tabela4[[#This Row],[Quartil salario_mes]]=2,6,IF(Tabela4[[#This Row],[Quartil salario_mes]]=1,4.5,0))))</f>
        <v>9</v>
      </c>
      <c r="T364">
        <f>Tabela4[[#This Row],[Preço ajustado salario]]*Tabela4[[#This Row],[litros]]</f>
        <v>1269</v>
      </c>
    </row>
    <row r="365" spans="1:20" x14ac:dyDescent="0.25">
      <c r="A365" t="s">
        <v>14</v>
      </c>
      <c r="B365" t="s">
        <v>34</v>
      </c>
      <c r="C365">
        <v>2019</v>
      </c>
      <c r="D365">
        <v>791</v>
      </c>
      <c r="E365">
        <v>3124</v>
      </c>
      <c r="F365">
        <v>404557</v>
      </c>
      <c r="G365">
        <v>128270000000</v>
      </c>
      <c r="H365">
        <v>5.25</v>
      </c>
      <c r="I365">
        <v>32</v>
      </c>
      <c r="J365">
        <v>8.6</v>
      </c>
      <c r="K365">
        <v>1155</v>
      </c>
      <c r="L365">
        <v>5.25</v>
      </c>
      <c r="M365">
        <v>32</v>
      </c>
      <c r="N365">
        <v>0.86</v>
      </c>
      <c r="O365">
        <v>3.9494310998735775</v>
      </c>
      <c r="P365">
        <v>317062.86135204684</v>
      </c>
      <c r="Q365">
        <v>1.9552250980702348E-3</v>
      </c>
      <c r="R36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65">
        <f>IF(Tabela4[[#This Row],[Quartil salario_mes]]=4,9,IF(Tabela4[[#This Row],[Quartil salario_mes]]=3,7.5,IF(Tabela4[[#This Row],[Quartil salario_mes]]=2,6,IF(Tabela4[[#This Row],[Quartil salario_mes]]=1,4.5,0))))</f>
        <v>9</v>
      </c>
      <c r="T365">
        <f>Tabela4[[#This Row],[Preço ajustado salario]]*Tabela4[[#This Row],[litros]]</f>
        <v>7119</v>
      </c>
    </row>
    <row r="366" spans="1:20" x14ac:dyDescent="0.25">
      <c r="A366" t="s">
        <v>14</v>
      </c>
      <c r="B366" t="s">
        <v>34</v>
      </c>
      <c r="C366">
        <v>2020</v>
      </c>
      <c r="D366">
        <v>1212</v>
      </c>
      <c r="E366">
        <v>3703</v>
      </c>
      <c r="F366">
        <v>406471</v>
      </c>
      <c r="G366">
        <v>128270000000</v>
      </c>
      <c r="H366">
        <v>5.25</v>
      </c>
      <c r="I366">
        <v>32</v>
      </c>
      <c r="J366">
        <v>8.6</v>
      </c>
      <c r="K366">
        <v>1155</v>
      </c>
      <c r="L366">
        <v>5.25</v>
      </c>
      <c r="M366">
        <v>32</v>
      </c>
      <c r="N366">
        <v>0.86</v>
      </c>
      <c r="O366">
        <v>3.0552805280528053</v>
      </c>
      <c r="P366">
        <v>315569.86845309997</v>
      </c>
      <c r="Q366">
        <v>2.9817625365647243E-3</v>
      </c>
      <c r="R36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66">
        <f>IF(Tabela4[[#This Row],[Quartil salario_mes]]=4,9,IF(Tabela4[[#This Row],[Quartil salario_mes]]=3,7.5,IF(Tabela4[[#This Row],[Quartil salario_mes]]=2,6,IF(Tabela4[[#This Row],[Quartil salario_mes]]=1,4.5,0))))</f>
        <v>9</v>
      </c>
      <c r="T366">
        <f>Tabela4[[#This Row],[Preço ajustado salario]]*Tabela4[[#This Row],[litros]]</f>
        <v>10908</v>
      </c>
    </row>
    <row r="367" spans="1:20" x14ac:dyDescent="0.25">
      <c r="A367" t="s">
        <v>14</v>
      </c>
      <c r="B367" t="s">
        <v>34</v>
      </c>
      <c r="C367">
        <v>2021</v>
      </c>
      <c r="D367">
        <v>1083</v>
      </c>
      <c r="E367">
        <v>4567</v>
      </c>
      <c r="F367">
        <v>407906</v>
      </c>
      <c r="G367">
        <v>128270000000</v>
      </c>
      <c r="H367">
        <v>5.25</v>
      </c>
      <c r="I367">
        <v>32</v>
      </c>
      <c r="J367">
        <v>8.6</v>
      </c>
      <c r="K367">
        <v>1155</v>
      </c>
      <c r="L367">
        <v>5.25</v>
      </c>
      <c r="M367">
        <v>32</v>
      </c>
      <c r="N367">
        <v>0.86</v>
      </c>
      <c r="O367">
        <v>4.2169898430286246</v>
      </c>
      <c r="P367">
        <v>314459.70395140059</v>
      </c>
      <c r="Q367">
        <v>2.6550234612876494E-3</v>
      </c>
      <c r="R36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67">
        <f>IF(Tabela4[[#This Row],[Quartil salario_mes]]=4,9,IF(Tabela4[[#This Row],[Quartil salario_mes]]=3,7.5,IF(Tabela4[[#This Row],[Quartil salario_mes]]=2,6,IF(Tabela4[[#This Row],[Quartil salario_mes]]=1,4.5,0))))</f>
        <v>9</v>
      </c>
      <c r="T367">
        <f>Tabela4[[#This Row],[Preço ajustado salario]]*Tabela4[[#This Row],[litros]]</f>
        <v>9747</v>
      </c>
    </row>
    <row r="368" spans="1:20" x14ac:dyDescent="0.25">
      <c r="A368" t="s">
        <v>14</v>
      </c>
      <c r="B368" t="s">
        <v>34</v>
      </c>
      <c r="C368">
        <v>2022</v>
      </c>
      <c r="D368">
        <v>1215</v>
      </c>
      <c r="E368">
        <v>5799</v>
      </c>
      <c r="F368">
        <v>409984</v>
      </c>
      <c r="G368">
        <v>128270000000</v>
      </c>
      <c r="H368">
        <v>5.25</v>
      </c>
      <c r="I368">
        <v>32</v>
      </c>
      <c r="J368">
        <v>8.6</v>
      </c>
      <c r="K368">
        <v>1155</v>
      </c>
      <c r="L368">
        <v>5.25</v>
      </c>
      <c r="M368">
        <v>32</v>
      </c>
      <c r="N368">
        <v>0.86</v>
      </c>
      <c r="O368">
        <v>4.7728395061728399</v>
      </c>
      <c r="P368">
        <v>312865.86793630972</v>
      </c>
      <c r="Q368">
        <v>2.9635302841086483E-3</v>
      </c>
      <c r="R36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68">
        <f>IF(Tabela4[[#This Row],[Quartil salario_mes]]=4,9,IF(Tabela4[[#This Row],[Quartil salario_mes]]=3,7.5,IF(Tabela4[[#This Row],[Quartil salario_mes]]=2,6,IF(Tabela4[[#This Row],[Quartil salario_mes]]=1,4.5,0))))</f>
        <v>9</v>
      </c>
      <c r="T368">
        <f>Tabela4[[#This Row],[Preço ajustado salario]]*Tabela4[[#This Row],[litros]]</f>
        <v>10935</v>
      </c>
    </row>
    <row r="369" spans="1:20" x14ac:dyDescent="0.25">
      <c r="A369" t="s">
        <v>14</v>
      </c>
      <c r="B369" t="s">
        <v>35</v>
      </c>
      <c r="C369">
        <v>2010</v>
      </c>
      <c r="D369">
        <v>783</v>
      </c>
      <c r="E369">
        <v>3654</v>
      </c>
      <c r="F369">
        <v>747932</v>
      </c>
      <c r="G369">
        <v>42804436450</v>
      </c>
      <c r="H369">
        <v>0.98</v>
      </c>
      <c r="I369">
        <v>27</v>
      </c>
      <c r="J369">
        <v>2.7</v>
      </c>
      <c r="K369">
        <v>215.6</v>
      </c>
      <c r="L369">
        <v>0.98</v>
      </c>
      <c r="M369">
        <v>27</v>
      </c>
      <c r="N369">
        <v>0.27</v>
      </c>
      <c r="O369">
        <v>4.666666666666667</v>
      </c>
      <c r="P369">
        <v>57230.385182075377</v>
      </c>
      <c r="Q369">
        <v>1.0468866153607547E-3</v>
      </c>
      <c r="R36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369">
        <f>IF(Tabela4[[#This Row],[Quartil salario_mes]]=4,9,IF(Tabela4[[#This Row],[Quartil salario_mes]]=3,7.5,IF(Tabela4[[#This Row],[Quartil salario_mes]]=2,6,IF(Tabela4[[#This Row],[Quartil salario_mes]]=1,4.5,0))))</f>
        <v>6</v>
      </c>
      <c r="T369">
        <f>Tabela4[[#This Row],[Preço ajustado salario]]*Tabela4[[#This Row],[litros]]</f>
        <v>4698</v>
      </c>
    </row>
    <row r="370" spans="1:20" x14ac:dyDescent="0.25">
      <c r="A370" t="s">
        <v>14</v>
      </c>
      <c r="B370" t="s">
        <v>35</v>
      </c>
      <c r="C370">
        <v>2019</v>
      </c>
      <c r="D370">
        <v>424</v>
      </c>
      <c r="E370">
        <v>1311</v>
      </c>
      <c r="F370">
        <v>798753</v>
      </c>
      <c r="G370">
        <v>42804436450</v>
      </c>
      <c r="H370">
        <v>0.98</v>
      </c>
      <c r="I370">
        <v>27</v>
      </c>
      <c r="J370">
        <v>2.7</v>
      </c>
      <c r="K370">
        <v>215.6</v>
      </c>
      <c r="L370">
        <v>0.98</v>
      </c>
      <c r="M370">
        <v>27</v>
      </c>
      <c r="N370">
        <v>0.27</v>
      </c>
      <c r="O370">
        <v>3.0919811320754715</v>
      </c>
      <c r="P370">
        <v>53589.07753711097</v>
      </c>
      <c r="Q370">
        <v>5.3082742725222946E-4</v>
      </c>
      <c r="R37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370">
        <f>IF(Tabela4[[#This Row],[Quartil salario_mes]]=4,9,IF(Tabela4[[#This Row],[Quartil salario_mes]]=3,7.5,IF(Tabela4[[#This Row],[Quartil salario_mes]]=2,6,IF(Tabela4[[#This Row],[Quartil salario_mes]]=1,4.5,0))))</f>
        <v>6</v>
      </c>
      <c r="T370">
        <f>Tabela4[[#This Row],[Preço ajustado salario]]*Tabela4[[#This Row],[litros]]</f>
        <v>2544</v>
      </c>
    </row>
    <row r="371" spans="1:20" x14ac:dyDescent="0.25">
      <c r="A371" t="s">
        <v>14</v>
      </c>
      <c r="B371" t="s">
        <v>35</v>
      </c>
      <c r="C371">
        <v>2020</v>
      </c>
      <c r="D371">
        <v>990</v>
      </c>
      <c r="E371">
        <v>2577</v>
      </c>
      <c r="F371">
        <v>797202</v>
      </c>
      <c r="G371">
        <v>42804436450</v>
      </c>
      <c r="H371">
        <v>0.98</v>
      </c>
      <c r="I371">
        <v>27</v>
      </c>
      <c r="J371">
        <v>2.7</v>
      </c>
      <c r="K371">
        <v>215.6</v>
      </c>
      <c r="L371">
        <v>0.98</v>
      </c>
      <c r="M371">
        <v>27</v>
      </c>
      <c r="N371">
        <v>0.27</v>
      </c>
      <c r="O371">
        <v>2.603030303030303</v>
      </c>
      <c r="P371">
        <v>53693.338012197659</v>
      </c>
      <c r="Q371">
        <v>1.2418433471065051E-3</v>
      </c>
      <c r="R37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371">
        <f>IF(Tabela4[[#This Row],[Quartil salario_mes]]=4,9,IF(Tabela4[[#This Row],[Quartil salario_mes]]=3,7.5,IF(Tabela4[[#This Row],[Quartil salario_mes]]=2,6,IF(Tabela4[[#This Row],[Quartil salario_mes]]=1,4.5,0))))</f>
        <v>6</v>
      </c>
      <c r="T371">
        <f>Tabela4[[#This Row],[Preço ajustado salario]]*Tabela4[[#This Row],[litros]]</f>
        <v>5940</v>
      </c>
    </row>
    <row r="372" spans="1:20" x14ac:dyDescent="0.25">
      <c r="A372" t="s">
        <v>14</v>
      </c>
      <c r="B372" t="s">
        <v>35</v>
      </c>
      <c r="C372">
        <v>2021</v>
      </c>
      <c r="D372">
        <v>2372</v>
      </c>
      <c r="E372">
        <v>6525</v>
      </c>
      <c r="F372">
        <v>804567</v>
      </c>
      <c r="G372">
        <v>42804436450</v>
      </c>
      <c r="H372">
        <v>0.98</v>
      </c>
      <c r="I372">
        <v>27</v>
      </c>
      <c r="J372">
        <v>2.7</v>
      </c>
      <c r="K372">
        <v>215.6</v>
      </c>
      <c r="L372">
        <v>0.98</v>
      </c>
      <c r="M372">
        <v>27</v>
      </c>
      <c r="N372">
        <v>0.27</v>
      </c>
      <c r="O372">
        <v>2.7508431703204046</v>
      </c>
      <c r="P372">
        <v>53201.829617670126</v>
      </c>
      <c r="Q372">
        <v>2.9481696365871333E-3</v>
      </c>
      <c r="R37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372">
        <f>IF(Tabela4[[#This Row],[Quartil salario_mes]]=4,9,IF(Tabela4[[#This Row],[Quartil salario_mes]]=3,7.5,IF(Tabela4[[#This Row],[Quartil salario_mes]]=2,6,IF(Tabela4[[#This Row],[Quartil salario_mes]]=1,4.5,0))))</f>
        <v>6</v>
      </c>
      <c r="T372">
        <f>Tabela4[[#This Row],[Preço ajustado salario]]*Tabela4[[#This Row],[litros]]</f>
        <v>14232</v>
      </c>
    </row>
    <row r="373" spans="1:20" x14ac:dyDescent="0.25">
      <c r="A373" t="s">
        <v>14</v>
      </c>
      <c r="B373" t="s">
        <v>35</v>
      </c>
      <c r="C373">
        <v>2022</v>
      </c>
      <c r="D373">
        <v>2064</v>
      </c>
      <c r="E373">
        <v>5823</v>
      </c>
      <c r="F373">
        <v>808726</v>
      </c>
      <c r="G373">
        <v>42804436450</v>
      </c>
      <c r="H373">
        <v>0.98</v>
      </c>
      <c r="I373">
        <v>27</v>
      </c>
      <c r="J373">
        <v>2.7</v>
      </c>
      <c r="K373">
        <v>215.6</v>
      </c>
      <c r="L373">
        <v>0.98</v>
      </c>
      <c r="M373">
        <v>27</v>
      </c>
      <c r="N373">
        <v>0.27</v>
      </c>
      <c r="O373">
        <v>2.8212209302325579</v>
      </c>
      <c r="P373">
        <v>52928.230884131335</v>
      </c>
      <c r="Q373">
        <v>2.5521622898237476E-3</v>
      </c>
      <c r="R37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373">
        <f>IF(Tabela4[[#This Row],[Quartil salario_mes]]=4,9,IF(Tabela4[[#This Row],[Quartil salario_mes]]=3,7.5,IF(Tabela4[[#This Row],[Quartil salario_mes]]=2,6,IF(Tabela4[[#This Row],[Quartil salario_mes]]=1,4.5,0))))</f>
        <v>6</v>
      </c>
      <c r="T373">
        <f>Tabela4[[#This Row],[Preço ajustado salario]]*Tabela4[[#This Row],[litros]]</f>
        <v>12384</v>
      </c>
    </row>
    <row r="374" spans="1:20" x14ac:dyDescent="0.25">
      <c r="A374" t="s">
        <v>14</v>
      </c>
      <c r="B374" t="s">
        <v>36</v>
      </c>
      <c r="C374">
        <v>2010</v>
      </c>
      <c r="D374">
        <v>540</v>
      </c>
      <c r="E374">
        <v>4103</v>
      </c>
      <c r="F374">
        <v>9986825</v>
      </c>
      <c r="G374">
        <v>1609671575040</v>
      </c>
      <c r="H374">
        <v>2.62</v>
      </c>
      <c r="I374">
        <v>43</v>
      </c>
      <c r="J374">
        <v>7.2</v>
      </c>
      <c r="K374">
        <v>576.4</v>
      </c>
      <c r="L374">
        <v>2.62</v>
      </c>
      <c r="M374">
        <v>43</v>
      </c>
      <c r="N374">
        <v>0.72</v>
      </c>
      <c r="O374">
        <v>7.5981481481481481</v>
      </c>
      <c r="P374">
        <v>161179.51151041497</v>
      </c>
      <c r="Q374">
        <v>5.4071238857194357E-5</v>
      </c>
      <c r="R37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74">
        <f>IF(Tabela4[[#This Row],[Quartil salario_mes]]=4,9,IF(Tabela4[[#This Row],[Quartil salario_mes]]=3,7.5,IF(Tabela4[[#This Row],[Quartil salario_mes]]=2,6,IF(Tabela4[[#This Row],[Quartil salario_mes]]=1,4.5,0))))</f>
        <v>7.5</v>
      </c>
      <c r="T374">
        <f>Tabela4[[#This Row],[Preço ajustado salario]]*Tabela4[[#This Row],[litros]]</f>
        <v>4050</v>
      </c>
    </row>
    <row r="375" spans="1:20" x14ac:dyDescent="0.25">
      <c r="A375" t="s">
        <v>14</v>
      </c>
      <c r="B375" t="s">
        <v>36</v>
      </c>
      <c r="C375">
        <v>2021</v>
      </c>
      <c r="D375">
        <v>87</v>
      </c>
      <c r="E375">
        <v>583</v>
      </c>
      <c r="F375">
        <v>9709786</v>
      </c>
      <c r="G375">
        <v>1609671575040</v>
      </c>
      <c r="H375">
        <v>2.62</v>
      </c>
      <c r="I375">
        <v>43</v>
      </c>
      <c r="J375">
        <v>7.2</v>
      </c>
      <c r="K375">
        <v>576.4</v>
      </c>
      <c r="L375">
        <v>2.62</v>
      </c>
      <c r="M375">
        <v>43</v>
      </c>
      <c r="N375">
        <v>0.72</v>
      </c>
      <c r="O375">
        <v>6.7011494252873565</v>
      </c>
      <c r="P375">
        <v>165778.27513809263</v>
      </c>
      <c r="Q375">
        <v>8.9600326927905513E-6</v>
      </c>
      <c r="R37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75">
        <f>IF(Tabela4[[#This Row],[Quartil salario_mes]]=4,9,IF(Tabela4[[#This Row],[Quartil salario_mes]]=3,7.5,IF(Tabela4[[#This Row],[Quartil salario_mes]]=2,6,IF(Tabela4[[#This Row],[Quartil salario_mes]]=1,4.5,0))))</f>
        <v>7.5</v>
      </c>
      <c r="T375">
        <f>Tabela4[[#This Row],[Preço ajustado salario]]*Tabela4[[#This Row],[litros]]</f>
        <v>652.5</v>
      </c>
    </row>
    <row r="376" spans="1:20" x14ac:dyDescent="0.25">
      <c r="A376" t="s">
        <v>14</v>
      </c>
      <c r="B376" t="s">
        <v>37</v>
      </c>
      <c r="C376">
        <v>2010</v>
      </c>
      <c r="D376">
        <v>3969</v>
      </c>
      <c r="E376">
        <v>42795</v>
      </c>
      <c r="F376">
        <v>4524585</v>
      </c>
      <c r="G376">
        <v>3886987113480</v>
      </c>
      <c r="H376">
        <v>10.79</v>
      </c>
      <c r="I376">
        <v>38</v>
      </c>
      <c r="J376">
        <v>6.3</v>
      </c>
      <c r="K376">
        <v>2373799999999999.5</v>
      </c>
      <c r="L376">
        <v>10.79</v>
      </c>
      <c r="M376">
        <v>38</v>
      </c>
      <c r="N376">
        <v>0.63</v>
      </c>
      <c r="O376">
        <v>10.782312925170068</v>
      </c>
      <c r="P376">
        <v>859081.46569906408</v>
      </c>
      <c r="Q376">
        <v>8.7720752289989024E-4</v>
      </c>
      <c r="R37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76">
        <f>IF(Tabela4[[#This Row],[Quartil salario_mes]]=4,9,IF(Tabela4[[#This Row],[Quartil salario_mes]]=3,7.5,IF(Tabela4[[#This Row],[Quartil salario_mes]]=2,6,IF(Tabela4[[#This Row],[Quartil salario_mes]]=1,4.5,0))))</f>
        <v>9</v>
      </c>
      <c r="T376">
        <f>Tabela4[[#This Row],[Preço ajustado salario]]*Tabela4[[#This Row],[litros]]</f>
        <v>35721</v>
      </c>
    </row>
    <row r="377" spans="1:20" x14ac:dyDescent="0.25">
      <c r="A377" t="s">
        <v>14</v>
      </c>
      <c r="B377" t="s">
        <v>37</v>
      </c>
      <c r="C377">
        <v>2011</v>
      </c>
      <c r="D377">
        <v>5376</v>
      </c>
      <c r="E377">
        <v>35690</v>
      </c>
      <c r="F377">
        <v>4544501</v>
      </c>
      <c r="G377">
        <v>3886987113480</v>
      </c>
      <c r="H377">
        <v>10.79</v>
      </c>
      <c r="I377">
        <v>38</v>
      </c>
      <c r="J377">
        <v>6.3</v>
      </c>
      <c r="K377">
        <v>2373799999999999.5</v>
      </c>
      <c r="L377">
        <v>10.79</v>
      </c>
      <c r="M377">
        <v>38</v>
      </c>
      <c r="N377">
        <v>0.63</v>
      </c>
      <c r="O377">
        <v>6.6387648809523814</v>
      </c>
      <c r="P377">
        <v>855316.59328053833</v>
      </c>
      <c r="Q377">
        <v>1.182968163061247E-3</v>
      </c>
      <c r="R37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77">
        <f>IF(Tabela4[[#This Row],[Quartil salario_mes]]=4,9,IF(Tabela4[[#This Row],[Quartil salario_mes]]=3,7.5,IF(Tabela4[[#This Row],[Quartil salario_mes]]=2,6,IF(Tabela4[[#This Row],[Quartil salario_mes]]=1,4.5,0))))</f>
        <v>9</v>
      </c>
      <c r="T377">
        <f>Tabela4[[#This Row],[Preço ajustado salario]]*Tabela4[[#This Row],[litros]]</f>
        <v>48384</v>
      </c>
    </row>
    <row r="378" spans="1:20" x14ac:dyDescent="0.25">
      <c r="A378" t="s">
        <v>14</v>
      </c>
      <c r="B378" t="s">
        <v>37</v>
      </c>
      <c r="C378">
        <v>2018</v>
      </c>
      <c r="D378">
        <v>7560</v>
      </c>
      <c r="E378">
        <v>25767</v>
      </c>
      <c r="F378">
        <v>4834507</v>
      </c>
      <c r="G378">
        <v>3886987113480</v>
      </c>
      <c r="H378">
        <v>10.79</v>
      </c>
      <c r="I378">
        <v>38</v>
      </c>
      <c r="J378">
        <v>6.3</v>
      </c>
      <c r="K378">
        <v>2373799999999999.5</v>
      </c>
      <c r="L378">
        <v>10.79</v>
      </c>
      <c r="M378">
        <v>38</v>
      </c>
      <c r="N378">
        <v>0.63</v>
      </c>
      <c r="O378">
        <v>3.4083333333333332</v>
      </c>
      <c r="P378">
        <v>804008.99481167365</v>
      </c>
      <c r="Q378">
        <v>1.5637582074035678E-3</v>
      </c>
      <c r="R37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78">
        <f>IF(Tabela4[[#This Row],[Quartil salario_mes]]=4,9,IF(Tabela4[[#This Row],[Quartil salario_mes]]=3,7.5,IF(Tabela4[[#This Row],[Quartil salario_mes]]=2,6,IF(Tabela4[[#This Row],[Quartil salario_mes]]=1,4.5,0))))</f>
        <v>9</v>
      </c>
      <c r="T378">
        <f>Tabela4[[#This Row],[Preço ajustado salario]]*Tabela4[[#This Row],[litros]]</f>
        <v>68040</v>
      </c>
    </row>
    <row r="379" spans="1:20" x14ac:dyDescent="0.25">
      <c r="A379" t="s">
        <v>14</v>
      </c>
      <c r="B379" t="s">
        <v>37</v>
      </c>
      <c r="C379">
        <v>2020</v>
      </c>
      <c r="D379">
        <v>29</v>
      </c>
      <c r="E379">
        <v>257</v>
      </c>
      <c r="F379">
        <v>4946119</v>
      </c>
      <c r="G379">
        <v>3886987113480</v>
      </c>
      <c r="H379">
        <v>10.79</v>
      </c>
      <c r="I379">
        <v>38</v>
      </c>
      <c r="J379">
        <v>6.3</v>
      </c>
      <c r="K379">
        <v>2373799999999999.5</v>
      </c>
      <c r="L379">
        <v>10.79</v>
      </c>
      <c r="M379">
        <v>38</v>
      </c>
      <c r="N379">
        <v>0.63</v>
      </c>
      <c r="O379">
        <v>8.862068965517242</v>
      </c>
      <c r="P379">
        <v>785866.07266828802</v>
      </c>
      <c r="Q379">
        <v>5.8631828308214989E-6</v>
      </c>
      <c r="R37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79">
        <f>IF(Tabela4[[#This Row],[Quartil salario_mes]]=4,9,IF(Tabela4[[#This Row],[Quartil salario_mes]]=3,7.5,IF(Tabela4[[#This Row],[Quartil salario_mes]]=2,6,IF(Tabela4[[#This Row],[Quartil salario_mes]]=1,4.5,0))))</f>
        <v>9</v>
      </c>
      <c r="T379">
        <f>Tabela4[[#This Row],[Preço ajustado salario]]*Tabela4[[#This Row],[litros]]</f>
        <v>261</v>
      </c>
    </row>
    <row r="380" spans="1:20" x14ac:dyDescent="0.25">
      <c r="A380" t="s">
        <v>14</v>
      </c>
      <c r="B380" t="s">
        <v>37</v>
      </c>
      <c r="C380">
        <v>2021</v>
      </c>
      <c r="D380">
        <v>36</v>
      </c>
      <c r="E380">
        <v>208</v>
      </c>
      <c r="F380">
        <v>4986526</v>
      </c>
      <c r="G380">
        <v>3886987113480</v>
      </c>
      <c r="H380">
        <v>10.79</v>
      </c>
      <c r="I380">
        <v>38</v>
      </c>
      <c r="J380">
        <v>6.3</v>
      </c>
      <c r="K380">
        <v>2373799999999999.5</v>
      </c>
      <c r="L380">
        <v>10.79</v>
      </c>
      <c r="M380">
        <v>38</v>
      </c>
      <c r="N380">
        <v>0.63</v>
      </c>
      <c r="O380">
        <v>5.7777777777777777</v>
      </c>
      <c r="P380">
        <v>779498.01394397626</v>
      </c>
      <c r="Q380">
        <v>7.2194549872997755E-6</v>
      </c>
      <c r="R38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380">
        <f>IF(Tabela4[[#This Row],[Quartil salario_mes]]=4,9,IF(Tabela4[[#This Row],[Quartil salario_mes]]=3,7.5,IF(Tabela4[[#This Row],[Quartil salario_mes]]=2,6,IF(Tabela4[[#This Row],[Quartil salario_mes]]=1,4.5,0))))</f>
        <v>9</v>
      </c>
      <c r="T380">
        <f>Tabela4[[#This Row],[Preço ajustado salario]]*Tabela4[[#This Row],[litros]]</f>
        <v>324</v>
      </c>
    </row>
    <row r="381" spans="1:20" x14ac:dyDescent="0.25">
      <c r="A381" t="s">
        <v>14</v>
      </c>
      <c r="B381" t="s">
        <v>38</v>
      </c>
      <c r="C381">
        <v>2010</v>
      </c>
      <c r="D381">
        <v>914</v>
      </c>
      <c r="E381">
        <v>2929</v>
      </c>
      <c r="F381">
        <v>3352651</v>
      </c>
      <c r="G381">
        <v>560459129520</v>
      </c>
      <c r="H381">
        <v>1.66</v>
      </c>
      <c r="I381">
        <v>36</v>
      </c>
      <c r="J381">
        <v>9.6</v>
      </c>
      <c r="K381">
        <v>365.2</v>
      </c>
      <c r="L381">
        <v>1.66</v>
      </c>
      <c r="M381">
        <v>36</v>
      </c>
      <c r="N381">
        <v>0.96</v>
      </c>
      <c r="O381">
        <v>3.2045951859956237</v>
      </c>
      <c r="P381">
        <v>167168.94467094846</v>
      </c>
      <c r="Q381">
        <v>2.726200848224286E-4</v>
      </c>
      <c r="R38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81">
        <f>IF(Tabela4[[#This Row],[Quartil salario_mes]]=4,9,IF(Tabela4[[#This Row],[Quartil salario_mes]]=3,7.5,IF(Tabela4[[#This Row],[Quartil salario_mes]]=2,6,IF(Tabela4[[#This Row],[Quartil salario_mes]]=1,4.5,0))))</f>
        <v>7.5</v>
      </c>
      <c r="T381">
        <f>Tabela4[[#This Row],[Preço ajustado salario]]*Tabela4[[#This Row],[litros]]</f>
        <v>6855</v>
      </c>
    </row>
    <row r="382" spans="1:20" x14ac:dyDescent="0.25">
      <c r="A382" t="s">
        <v>14</v>
      </c>
      <c r="B382" t="s">
        <v>38</v>
      </c>
      <c r="C382">
        <v>2011</v>
      </c>
      <c r="D382">
        <v>1238</v>
      </c>
      <c r="E382">
        <v>4404</v>
      </c>
      <c r="F382">
        <v>3361637</v>
      </c>
      <c r="G382">
        <v>560459129520</v>
      </c>
      <c r="H382">
        <v>1.66</v>
      </c>
      <c r="I382">
        <v>36</v>
      </c>
      <c r="J382">
        <v>9.6</v>
      </c>
      <c r="K382">
        <v>365.2</v>
      </c>
      <c r="L382">
        <v>1.66</v>
      </c>
      <c r="M382">
        <v>36</v>
      </c>
      <c r="N382">
        <v>0.96</v>
      </c>
      <c r="O382">
        <v>3.5573505654281097</v>
      </c>
      <c r="P382">
        <v>166722.08496039282</v>
      </c>
      <c r="Q382">
        <v>3.6827295749065111E-4</v>
      </c>
      <c r="R38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82">
        <f>IF(Tabela4[[#This Row],[Quartil salario_mes]]=4,9,IF(Tabela4[[#This Row],[Quartil salario_mes]]=3,7.5,IF(Tabela4[[#This Row],[Quartil salario_mes]]=2,6,IF(Tabela4[[#This Row],[Quartil salario_mes]]=1,4.5,0))))</f>
        <v>7.5</v>
      </c>
      <c r="T382">
        <f>Tabela4[[#This Row],[Preço ajustado salario]]*Tabela4[[#This Row],[litros]]</f>
        <v>9285</v>
      </c>
    </row>
    <row r="383" spans="1:20" x14ac:dyDescent="0.25">
      <c r="A383" t="s">
        <v>14</v>
      </c>
      <c r="B383" t="s">
        <v>38</v>
      </c>
      <c r="C383">
        <v>2012</v>
      </c>
      <c r="D383">
        <v>1135</v>
      </c>
      <c r="E383">
        <v>3879</v>
      </c>
      <c r="F383">
        <v>3371133</v>
      </c>
      <c r="G383">
        <v>560459129520</v>
      </c>
      <c r="H383">
        <v>1.66</v>
      </c>
      <c r="I383">
        <v>36</v>
      </c>
      <c r="J383">
        <v>9.6</v>
      </c>
      <c r="K383">
        <v>365.2</v>
      </c>
      <c r="L383">
        <v>1.66</v>
      </c>
      <c r="M383">
        <v>36</v>
      </c>
      <c r="N383">
        <v>0.96</v>
      </c>
      <c r="O383">
        <v>3.4176211453744494</v>
      </c>
      <c r="P383">
        <v>166252.45266799026</v>
      </c>
      <c r="Q383">
        <v>3.3668205911780997E-4</v>
      </c>
      <c r="R38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83">
        <f>IF(Tabela4[[#This Row],[Quartil salario_mes]]=4,9,IF(Tabela4[[#This Row],[Quartil salario_mes]]=3,7.5,IF(Tabela4[[#This Row],[Quartil salario_mes]]=2,6,IF(Tabela4[[#This Row],[Quartil salario_mes]]=1,4.5,0))))</f>
        <v>7.5</v>
      </c>
      <c r="T383">
        <f>Tabela4[[#This Row],[Preço ajustado salario]]*Tabela4[[#This Row],[litros]]</f>
        <v>8512.5</v>
      </c>
    </row>
    <row r="384" spans="1:20" x14ac:dyDescent="0.25">
      <c r="A384" t="s">
        <v>14</v>
      </c>
      <c r="B384" t="s">
        <v>38</v>
      </c>
      <c r="C384">
        <v>2013</v>
      </c>
      <c r="D384">
        <v>1526</v>
      </c>
      <c r="E384">
        <v>13343</v>
      </c>
      <c r="F384">
        <v>3381180</v>
      </c>
      <c r="G384">
        <v>560459129520</v>
      </c>
      <c r="H384">
        <v>1.66</v>
      </c>
      <c r="I384">
        <v>36</v>
      </c>
      <c r="J384">
        <v>9.6</v>
      </c>
      <c r="K384">
        <v>365.2</v>
      </c>
      <c r="L384">
        <v>1.66</v>
      </c>
      <c r="M384">
        <v>36</v>
      </c>
      <c r="N384">
        <v>0.96</v>
      </c>
      <c r="O384">
        <v>8.7437745740498034</v>
      </c>
      <c r="P384">
        <v>165758.44217699146</v>
      </c>
      <c r="Q384">
        <v>4.5132172791747258E-4</v>
      </c>
      <c r="R38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84">
        <f>IF(Tabela4[[#This Row],[Quartil salario_mes]]=4,9,IF(Tabela4[[#This Row],[Quartil salario_mes]]=3,7.5,IF(Tabela4[[#This Row],[Quartil salario_mes]]=2,6,IF(Tabela4[[#This Row],[Quartil salario_mes]]=1,4.5,0))))</f>
        <v>7.5</v>
      </c>
      <c r="T384">
        <f>Tabela4[[#This Row],[Preço ajustado salario]]*Tabela4[[#This Row],[litros]]</f>
        <v>11445</v>
      </c>
    </row>
    <row r="385" spans="1:20" x14ac:dyDescent="0.25">
      <c r="A385" t="s">
        <v>14</v>
      </c>
      <c r="B385" t="s">
        <v>38</v>
      </c>
      <c r="C385">
        <v>2018</v>
      </c>
      <c r="D385">
        <v>7711</v>
      </c>
      <c r="E385">
        <v>29617</v>
      </c>
      <c r="F385">
        <v>3427042</v>
      </c>
      <c r="G385">
        <v>560459129520</v>
      </c>
      <c r="H385">
        <v>1.66</v>
      </c>
      <c r="I385">
        <v>36</v>
      </c>
      <c r="J385">
        <v>9.6</v>
      </c>
      <c r="K385">
        <v>365.2</v>
      </c>
      <c r="L385">
        <v>1.66</v>
      </c>
      <c r="M385">
        <v>36</v>
      </c>
      <c r="N385">
        <v>0.96</v>
      </c>
      <c r="O385">
        <v>3.8408766696926468</v>
      </c>
      <c r="P385">
        <v>163540.19866695534</v>
      </c>
      <c r="Q385">
        <v>2.2500453744074334E-3</v>
      </c>
      <c r="R38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85">
        <f>IF(Tabela4[[#This Row],[Quartil salario_mes]]=4,9,IF(Tabela4[[#This Row],[Quartil salario_mes]]=3,7.5,IF(Tabela4[[#This Row],[Quartil salario_mes]]=2,6,IF(Tabela4[[#This Row],[Quartil salario_mes]]=1,4.5,0))))</f>
        <v>7.5</v>
      </c>
      <c r="T385">
        <f>Tabela4[[#This Row],[Preço ajustado salario]]*Tabela4[[#This Row],[litros]]</f>
        <v>57832.5</v>
      </c>
    </row>
    <row r="386" spans="1:20" x14ac:dyDescent="0.25">
      <c r="A386" t="s">
        <v>14</v>
      </c>
      <c r="B386" t="s">
        <v>38</v>
      </c>
      <c r="C386">
        <v>2019</v>
      </c>
      <c r="D386">
        <v>6180</v>
      </c>
      <c r="E386">
        <v>18497</v>
      </c>
      <c r="F386">
        <v>3428409</v>
      </c>
      <c r="G386">
        <v>560459129520</v>
      </c>
      <c r="H386">
        <v>1.66</v>
      </c>
      <c r="I386">
        <v>36</v>
      </c>
      <c r="J386">
        <v>9.6</v>
      </c>
      <c r="K386">
        <v>365.2</v>
      </c>
      <c r="L386">
        <v>1.66</v>
      </c>
      <c r="M386">
        <v>36</v>
      </c>
      <c r="N386">
        <v>0.96</v>
      </c>
      <c r="O386">
        <v>2.9930420711974111</v>
      </c>
      <c r="P386">
        <v>163474.9907376862</v>
      </c>
      <c r="Q386">
        <v>1.8025853974832058E-3</v>
      </c>
      <c r="R38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86">
        <f>IF(Tabela4[[#This Row],[Quartil salario_mes]]=4,9,IF(Tabela4[[#This Row],[Quartil salario_mes]]=3,7.5,IF(Tabela4[[#This Row],[Quartil salario_mes]]=2,6,IF(Tabela4[[#This Row],[Quartil salario_mes]]=1,4.5,0))))</f>
        <v>7.5</v>
      </c>
      <c r="T386">
        <f>Tabela4[[#This Row],[Preço ajustado salario]]*Tabela4[[#This Row],[litros]]</f>
        <v>46350</v>
      </c>
    </row>
    <row r="387" spans="1:20" x14ac:dyDescent="0.25">
      <c r="A387" t="s">
        <v>14</v>
      </c>
      <c r="B387" t="s">
        <v>38</v>
      </c>
      <c r="C387">
        <v>2021</v>
      </c>
      <c r="D387">
        <v>136774</v>
      </c>
      <c r="E387">
        <v>149842</v>
      </c>
      <c r="F387">
        <v>3426260</v>
      </c>
      <c r="G387">
        <v>560459129520</v>
      </c>
      <c r="H387">
        <v>1.66</v>
      </c>
      <c r="I387">
        <v>36</v>
      </c>
      <c r="J387">
        <v>9.6</v>
      </c>
      <c r="K387">
        <v>365.2</v>
      </c>
      <c r="L387">
        <v>1.66</v>
      </c>
      <c r="M387">
        <v>36</v>
      </c>
      <c r="N387">
        <v>0.96</v>
      </c>
      <c r="O387">
        <v>1.0955444748270871</v>
      </c>
      <c r="P387">
        <v>163577.52462451768</v>
      </c>
      <c r="Q387">
        <v>3.9919328947598837E-2</v>
      </c>
      <c r="R38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87">
        <f>IF(Tabela4[[#This Row],[Quartil salario_mes]]=4,9,IF(Tabela4[[#This Row],[Quartil salario_mes]]=3,7.5,IF(Tabela4[[#This Row],[Quartil salario_mes]]=2,6,IF(Tabela4[[#This Row],[Quartil salario_mes]]=1,4.5,0))))</f>
        <v>7.5</v>
      </c>
      <c r="T387">
        <f>Tabela4[[#This Row],[Preço ajustado salario]]*Tabela4[[#This Row],[litros]]</f>
        <v>1025805</v>
      </c>
    </row>
    <row r="388" spans="1:20" x14ac:dyDescent="0.25">
      <c r="A388" t="s">
        <v>14</v>
      </c>
      <c r="B388" t="s">
        <v>38</v>
      </c>
      <c r="C388">
        <v>2022</v>
      </c>
      <c r="D388">
        <v>637117</v>
      </c>
      <c r="E388">
        <v>997367</v>
      </c>
      <c r="F388">
        <v>3422794</v>
      </c>
      <c r="G388">
        <v>560459129520</v>
      </c>
      <c r="H388">
        <v>1.66</v>
      </c>
      <c r="I388">
        <v>36</v>
      </c>
      <c r="J388">
        <v>9.6</v>
      </c>
      <c r="K388">
        <v>365.2</v>
      </c>
      <c r="L388">
        <v>1.66</v>
      </c>
      <c r="M388">
        <v>36</v>
      </c>
      <c r="N388">
        <v>0.96</v>
      </c>
      <c r="O388">
        <v>1.5654377453434769</v>
      </c>
      <c r="P388">
        <v>163743.16699164483</v>
      </c>
      <c r="Q388">
        <v>0.18613945215516914</v>
      </c>
      <c r="R38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388">
        <f>IF(Tabela4[[#This Row],[Quartil salario_mes]]=4,9,IF(Tabela4[[#This Row],[Quartil salario_mes]]=3,7.5,IF(Tabela4[[#This Row],[Quartil salario_mes]]=2,6,IF(Tabela4[[#This Row],[Quartil salario_mes]]=1,4.5,0))))</f>
        <v>7.5</v>
      </c>
      <c r="T388">
        <f>Tabela4[[#This Row],[Preço ajustado salario]]*Tabela4[[#This Row],[litros]]</f>
        <v>4778377.5</v>
      </c>
    </row>
    <row r="389" spans="1:20" x14ac:dyDescent="0.25">
      <c r="A389" t="s">
        <v>14</v>
      </c>
      <c r="B389" t="s">
        <v>39</v>
      </c>
      <c r="C389">
        <v>2011</v>
      </c>
      <c r="D389">
        <v>360</v>
      </c>
      <c r="E389">
        <v>570</v>
      </c>
      <c r="F389">
        <v>4584216</v>
      </c>
      <c r="G389">
        <v>473196242040</v>
      </c>
      <c r="H389">
        <v>0.18</v>
      </c>
      <c r="I389">
        <v>17</v>
      </c>
      <c r="J389">
        <v>4.5999999999999996</v>
      </c>
      <c r="K389">
        <v>39.6</v>
      </c>
      <c r="L389">
        <v>0.18</v>
      </c>
      <c r="M389">
        <v>17</v>
      </c>
      <c r="N389">
        <v>0.46</v>
      </c>
      <c r="O389">
        <v>1.5833333333333333</v>
      </c>
      <c r="P389">
        <v>103222.9375840929</v>
      </c>
      <c r="Q389">
        <v>7.8530331031522081E-5</v>
      </c>
      <c r="R38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89">
        <f>IF(Tabela4[[#This Row],[Quartil salario_mes]]=4,9,IF(Tabela4[[#This Row],[Quartil salario_mes]]=3,7.5,IF(Tabela4[[#This Row],[Quartil salario_mes]]=2,6,IF(Tabela4[[#This Row],[Quartil salario_mes]]=1,4.5,0))))</f>
        <v>4.5</v>
      </c>
      <c r="T389">
        <f>Tabela4[[#This Row],[Preço ajustado salario]]*Tabela4[[#This Row],[litros]]</f>
        <v>1620</v>
      </c>
    </row>
    <row r="390" spans="1:20" x14ac:dyDescent="0.25">
      <c r="A390" t="s">
        <v>14</v>
      </c>
      <c r="B390" t="s">
        <v>39</v>
      </c>
      <c r="C390">
        <v>2011</v>
      </c>
      <c r="D390">
        <v>360</v>
      </c>
      <c r="E390">
        <v>570</v>
      </c>
      <c r="F390">
        <v>4584216</v>
      </c>
      <c r="G390">
        <v>473196242040</v>
      </c>
      <c r="H390">
        <v>0.18</v>
      </c>
      <c r="I390">
        <v>19</v>
      </c>
      <c r="J390">
        <v>0.7</v>
      </c>
      <c r="K390">
        <v>39.6</v>
      </c>
      <c r="L390">
        <v>0.18</v>
      </c>
      <c r="M390">
        <v>19</v>
      </c>
      <c r="N390">
        <v>7.0000000000000007E-2</v>
      </c>
      <c r="O390">
        <v>1.5833333333333333</v>
      </c>
      <c r="P390">
        <v>103222.9375840929</v>
      </c>
      <c r="Q390">
        <v>7.8530331031522081E-5</v>
      </c>
      <c r="R39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90">
        <f>IF(Tabela4[[#This Row],[Quartil salario_mes]]=4,9,IF(Tabela4[[#This Row],[Quartil salario_mes]]=3,7.5,IF(Tabela4[[#This Row],[Quartil salario_mes]]=2,6,IF(Tabela4[[#This Row],[Quartil salario_mes]]=1,4.5,0))))</f>
        <v>4.5</v>
      </c>
      <c r="T390">
        <f>Tabela4[[#This Row],[Preço ajustado salario]]*Tabela4[[#This Row],[litros]]</f>
        <v>1620</v>
      </c>
    </row>
    <row r="391" spans="1:20" x14ac:dyDescent="0.25">
      <c r="A391" t="s">
        <v>14</v>
      </c>
      <c r="B391" t="s">
        <v>40</v>
      </c>
      <c r="C391">
        <v>2011</v>
      </c>
      <c r="D391">
        <v>2880</v>
      </c>
      <c r="E391">
        <v>4899</v>
      </c>
      <c r="F391">
        <v>11298710</v>
      </c>
      <c r="G391">
        <v>1000230000000</v>
      </c>
      <c r="H391">
        <v>0.05</v>
      </c>
      <c r="I391">
        <v>42</v>
      </c>
      <c r="J391">
        <v>7.8</v>
      </c>
      <c r="K391">
        <v>11</v>
      </c>
      <c r="L391">
        <v>0.05</v>
      </c>
      <c r="M391">
        <v>42</v>
      </c>
      <c r="N391">
        <v>0.78</v>
      </c>
      <c r="O391">
        <v>1.7010416666666666</v>
      </c>
      <c r="P391">
        <v>88526.03527305329</v>
      </c>
      <c r="Q391">
        <v>2.5489635542464583E-4</v>
      </c>
      <c r="R39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91">
        <f>IF(Tabela4[[#This Row],[Quartil salario_mes]]=4,9,IF(Tabela4[[#This Row],[Quartil salario_mes]]=3,7.5,IF(Tabela4[[#This Row],[Quartil salario_mes]]=2,6,IF(Tabela4[[#This Row],[Quartil salario_mes]]=1,4.5,0))))</f>
        <v>4.5</v>
      </c>
      <c r="T391">
        <f>Tabela4[[#This Row],[Preço ajustado salario]]*Tabela4[[#This Row],[litros]]</f>
        <v>12960</v>
      </c>
    </row>
    <row r="392" spans="1:20" x14ac:dyDescent="0.25">
      <c r="A392" t="s">
        <v>14</v>
      </c>
      <c r="B392" t="s">
        <v>40</v>
      </c>
      <c r="C392">
        <v>2014</v>
      </c>
      <c r="D392">
        <v>38875</v>
      </c>
      <c r="E392">
        <v>43200</v>
      </c>
      <c r="F392">
        <v>11332026</v>
      </c>
      <c r="G392">
        <v>1000230000000</v>
      </c>
      <c r="H392">
        <v>0.05</v>
      </c>
      <c r="I392">
        <v>42</v>
      </c>
      <c r="J392">
        <v>7.8</v>
      </c>
      <c r="K392">
        <v>11</v>
      </c>
      <c r="L392">
        <v>0.05</v>
      </c>
      <c r="M392">
        <v>42</v>
      </c>
      <c r="N392">
        <v>0.78</v>
      </c>
      <c r="O392">
        <v>1.1112540192926046</v>
      </c>
      <c r="P392">
        <v>88265.769951463226</v>
      </c>
      <c r="Q392">
        <v>3.4305427820232677E-3</v>
      </c>
      <c r="R39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92">
        <f>IF(Tabela4[[#This Row],[Quartil salario_mes]]=4,9,IF(Tabela4[[#This Row],[Quartil salario_mes]]=3,7.5,IF(Tabela4[[#This Row],[Quartil salario_mes]]=2,6,IF(Tabela4[[#This Row],[Quartil salario_mes]]=1,4.5,0))))</f>
        <v>4.5</v>
      </c>
      <c r="T392">
        <f>Tabela4[[#This Row],[Preço ajustado salario]]*Tabela4[[#This Row],[litros]]</f>
        <v>174937.5</v>
      </c>
    </row>
    <row r="393" spans="1:20" x14ac:dyDescent="0.25">
      <c r="A393" t="s">
        <v>14</v>
      </c>
      <c r="B393" t="s">
        <v>40</v>
      </c>
      <c r="C393">
        <v>2015</v>
      </c>
      <c r="D393">
        <v>97965</v>
      </c>
      <c r="E393">
        <v>108864</v>
      </c>
      <c r="F393">
        <v>11339894</v>
      </c>
      <c r="G393">
        <v>1000230000000</v>
      </c>
      <c r="H393">
        <v>0.05</v>
      </c>
      <c r="I393">
        <v>42</v>
      </c>
      <c r="J393">
        <v>7.8</v>
      </c>
      <c r="K393">
        <v>11</v>
      </c>
      <c r="L393">
        <v>0.05</v>
      </c>
      <c r="M393">
        <v>42</v>
      </c>
      <c r="N393">
        <v>0.78</v>
      </c>
      <c r="O393">
        <v>1.1112540192926046</v>
      </c>
      <c r="P393">
        <v>88204.528190475146</v>
      </c>
      <c r="Q393">
        <v>8.6389696411624303E-3</v>
      </c>
      <c r="R39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93">
        <f>IF(Tabela4[[#This Row],[Quartil salario_mes]]=4,9,IF(Tabela4[[#This Row],[Quartil salario_mes]]=3,7.5,IF(Tabela4[[#This Row],[Quartil salario_mes]]=2,6,IF(Tabela4[[#This Row],[Quartil salario_mes]]=1,4.5,0))))</f>
        <v>4.5</v>
      </c>
      <c r="T393">
        <f>Tabela4[[#This Row],[Preço ajustado salario]]*Tabela4[[#This Row],[litros]]</f>
        <v>440842.5</v>
      </c>
    </row>
    <row r="394" spans="1:20" x14ac:dyDescent="0.25">
      <c r="A394" t="s">
        <v>14</v>
      </c>
      <c r="B394" t="s">
        <v>40</v>
      </c>
      <c r="C394">
        <v>2016</v>
      </c>
      <c r="D394">
        <v>63741</v>
      </c>
      <c r="E394">
        <v>69830</v>
      </c>
      <c r="F394">
        <v>11342012</v>
      </c>
      <c r="G394">
        <v>1000230000000</v>
      </c>
      <c r="H394">
        <v>0.05</v>
      </c>
      <c r="I394">
        <v>42</v>
      </c>
      <c r="J394">
        <v>7.8</v>
      </c>
      <c r="K394">
        <v>11</v>
      </c>
      <c r="L394">
        <v>0.05</v>
      </c>
      <c r="M394">
        <v>42</v>
      </c>
      <c r="N394">
        <v>0.78</v>
      </c>
      <c r="O394">
        <v>1.095527211684787</v>
      </c>
      <c r="P394">
        <v>88188.056933813859</v>
      </c>
      <c r="Q394">
        <v>5.6199023594755496E-3</v>
      </c>
      <c r="R39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94">
        <f>IF(Tabela4[[#This Row],[Quartil salario_mes]]=4,9,IF(Tabela4[[#This Row],[Quartil salario_mes]]=3,7.5,IF(Tabela4[[#This Row],[Quartil salario_mes]]=2,6,IF(Tabela4[[#This Row],[Quartil salario_mes]]=1,4.5,0))))</f>
        <v>4.5</v>
      </c>
      <c r="T394">
        <f>Tabela4[[#This Row],[Preço ajustado salario]]*Tabela4[[#This Row],[litros]]</f>
        <v>286834.5</v>
      </c>
    </row>
    <row r="395" spans="1:20" x14ac:dyDescent="0.25">
      <c r="A395" t="s">
        <v>14</v>
      </c>
      <c r="B395" t="s">
        <v>40</v>
      </c>
      <c r="C395">
        <v>2017</v>
      </c>
      <c r="D395">
        <v>62791</v>
      </c>
      <c r="E395">
        <v>72229</v>
      </c>
      <c r="F395">
        <v>11336405</v>
      </c>
      <c r="G395">
        <v>1000230000000</v>
      </c>
      <c r="H395">
        <v>0.05</v>
      </c>
      <c r="I395">
        <v>42</v>
      </c>
      <c r="J395">
        <v>7.8</v>
      </c>
      <c r="K395">
        <v>11</v>
      </c>
      <c r="L395">
        <v>0.05</v>
      </c>
      <c r="M395">
        <v>42</v>
      </c>
      <c r="N395">
        <v>0.78</v>
      </c>
      <c r="O395">
        <v>1.1503081651829083</v>
      </c>
      <c r="P395">
        <v>88231.67485635879</v>
      </c>
      <c r="Q395">
        <v>5.5388811532403794E-3</v>
      </c>
      <c r="R39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95">
        <f>IF(Tabela4[[#This Row],[Quartil salario_mes]]=4,9,IF(Tabela4[[#This Row],[Quartil salario_mes]]=3,7.5,IF(Tabela4[[#This Row],[Quartil salario_mes]]=2,6,IF(Tabela4[[#This Row],[Quartil salario_mes]]=1,4.5,0))))</f>
        <v>4.5</v>
      </c>
      <c r="T395">
        <f>Tabela4[[#This Row],[Preço ajustado salario]]*Tabela4[[#This Row],[litros]]</f>
        <v>282559.5</v>
      </c>
    </row>
    <row r="396" spans="1:20" x14ac:dyDescent="0.25">
      <c r="A396" t="s">
        <v>14</v>
      </c>
      <c r="B396" t="s">
        <v>40</v>
      </c>
      <c r="C396">
        <v>2018</v>
      </c>
      <c r="D396">
        <v>4776</v>
      </c>
      <c r="E396">
        <v>5584</v>
      </c>
      <c r="F396">
        <v>11328244</v>
      </c>
      <c r="G396">
        <v>1000230000000</v>
      </c>
      <c r="H396">
        <v>0.05</v>
      </c>
      <c r="I396">
        <v>42</v>
      </c>
      <c r="J396">
        <v>7.8</v>
      </c>
      <c r="K396">
        <v>11</v>
      </c>
      <c r="L396">
        <v>0.05</v>
      </c>
      <c r="M396">
        <v>42</v>
      </c>
      <c r="N396">
        <v>0.78</v>
      </c>
      <c r="O396">
        <v>1.169179229480737</v>
      </c>
      <c r="P396">
        <v>88295.237990989597</v>
      </c>
      <c r="Q396">
        <v>4.2160108839463554E-4</v>
      </c>
      <c r="R39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96">
        <f>IF(Tabela4[[#This Row],[Quartil salario_mes]]=4,9,IF(Tabela4[[#This Row],[Quartil salario_mes]]=3,7.5,IF(Tabela4[[#This Row],[Quartil salario_mes]]=2,6,IF(Tabela4[[#This Row],[Quartil salario_mes]]=1,4.5,0))))</f>
        <v>4.5</v>
      </c>
      <c r="T396">
        <f>Tabela4[[#This Row],[Preço ajustado salario]]*Tabela4[[#This Row],[litros]]</f>
        <v>21492</v>
      </c>
    </row>
    <row r="397" spans="1:20" x14ac:dyDescent="0.25">
      <c r="A397" t="s">
        <v>14</v>
      </c>
      <c r="B397" t="s">
        <v>40</v>
      </c>
      <c r="C397">
        <v>2022</v>
      </c>
      <c r="D397">
        <v>16</v>
      </c>
      <c r="E397">
        <v>6</v>
      </c>
      <c r="F397">
        <v>11212191</v>
      </c>
      <c r="G397">
        <v>1000230000000</v>
      </c>
      <c r="H397">
        <v>0.05</v>
      </c>
      <c r="I397">
        <v>42</v>
      </c>
      <c r="J397">
        <v>7.8</v>
      </c>
      <c r="K397">
        <v>11</v>
      </c>
      <c r="L397">
        <v>0.05</v>
      </c>
      <c r="M397">
        <v>42</v>
      </c>
      <c r="N397">
        <v>0.78</v>
      </c>
      <c r="O397">
        <v>0.375</v>
      </c>
      <c r="P397">
        <v>89209.147436036365</v>
      </c>
      <c r="Q397">
        <v>1.4270181448032772E-6</v>
      </c>
      <c r="R39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97">
        <f>IF(Tabela4[[#This Row],[Quartil salario_mes]]=4,9,IF(Tabela4[[#This Row],[Quartil salario_mes]]=3,7.5,IF(Tabela4[[#This Row],[Quartil salario_mes]]=2,6,IF(Tabela4[[#This Row],[Quartil salario_mes]]=1,4.5,0))))</f>
        <v>4.5</v>
      </c>
      <c r="T397">
        <f>Tabela4[[#This Row],[Preço ajustado salario]]*Tabela4[[#This Row],[litros]]</f>
        <v>72</v>
      </c>
    </row>
    <row r="398" spans="1:20" x14ac:dyDescent="0.25">
      <c r="A398" t="s">
        <v>14</v>
      </c>
      <c r="B398" t="s">
        <v>72</v>
      </c>
      <c r="C398">
        <v>2011</v>
      </c>
      <c r="D398">
        <v>12404</v>
      </c>
      <c r="E398">
        <v>50394</v>
      </c>
      <c r="F398">
        <v>5388166</v>
      </c>
      <c r="G398">
        <v>2687612013650</v>
      </c>
      <c r="H398">
        <v>0</v>
      </c>
      <c r="I398">
        <v>43</v>
      </c>
      <c r="J398">
        <v>8.6</v>
      </c>
      <c r="K398">
        <v>0</v>
      </c>
      <c r="L398">
        <v>0</v>
      </c>
      <c r="M398">
        <v>43</v>
      </c>
      <c r="N398">
        <v>0.86</v>
      </c>
      <c r="O398">
        <v>4.0627217026765559</v>
      </c>
      <c r="P398">
        <v>498799.03730694269</v>
      </c>
      <c r="Q398">
        <v>2.3020820071245019E-3</v>
      </c>
      <c r="R39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98">
        <f>IF(Tabela4[[#This Row],[Quartil salario_mes]]=4,9,IF(Tabela4[[#This Row],[Quartil salario_mes]]=3,7.5,IF(Tabela4[[#This Row],[Quartil salario_mes]]=2,6,IF(Tabela4[[#This Row],[Quartil salario_mes]]=1,4.5,0))))</f>
        <v>4.5</v>
      </c>
      <c r="T398">
        <f>Tabela4[[#This Row],[Preço ajustado salario]]*Tabela4[[#This Row],[litros]]</f>
        <v>55818</v>
      </c>
    </row>
    <row r="399" spans="1:20" x14ac:dyDescent="0.25">
      <c r="A399" t="s">
        <v>14</v>
      </c>
      <c r="B399" t="s">
        <v>72</v>
      </c>
      <c r="C399">
        <v>2012</v>
      </c>
      <c r="D399">
        <v>17100</v>
      </c>
      <c r="E399">
        <v>67959</v>
      </c>
      <c r="F399">
        <v>5413859</v>
      </c>
      <c r="G399">
        <v>2687612013650</v>
      </c>
      <c r="H399">
        <v>0</v>
      </c>
      <c r="I399">
        <v>43</v>
      </c>
      <c r="J399">
        <v>8.6</v>
      </c>
      <c r="K399">
        <v>0</v>
      </c>
      <c r="L399">
        <v>0</v>
      </c>
      <c r="M399">
        <v>43</v>
      </c>
      <c r="N399">
        <v>0.86</v>
      </c>
      <c r="O399">
        <v>3.9742105263157894</v>
      </c>
      <c r="P399">
        <v>496431.84531588282</v>
      </c>
      <c r="Q399">
        <v>3.1585602801993918E-3</v>
      </c>
      <c r="R39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399">
        <f>IF(Tabela4[[#This Row],[Quartil salario_mes]]=4,9,IF(Tabela4[[#This Row],[Quartil salario_mes]]=3,7.5,IF(Tabela4[[#This Row],[Quartil salario_mes]]=2,6,IF(Tabela4[[#This Row],[Quartil salario_mes]]=1,4.5,0))))</f>
        <v>4.5</v>
      </c>
      <c r="T399">
        <f>Tabela4[[#This Row],[Preço ajustado salario]]*Tabela4[[#This Row],[litros]]</f>
        <v>76950</v>
      </c>
    </row>
    <row r="400" spans="1:20" x14ac:dyDescent="0.25">
      <c r="A400" t="s">
        <v>14</v>
      </c>
      <c r="B400" t="s">
        <v>72</v>
      </c>
      <c r="C400">
        <v>2013</v>
      </c>
      <c r="D400">
        <v>36682</v>
      </c>
      <c r="E400">
        <v>283114</v>
      </c>
      <c r="F400">
        <v>5438872</v>
      </c>
      <c r="G400">
        <v>2687612013650</v>
      </c>
      <c r="H400">
        <v>0</v>
      </c>
      <c r="I400">
        <v>43</v>
      </c>
      <c r="J400">
        <v>8.6</v>
      </c>
      <c r="K400">
        <v>0</v>
      </c>
      <c r="L400">
        <v>0</v>
      </c>
      <c r="M400">
        <v>43</v>
      </c>
      <c r="N400">
        <v>0.86</v>
      </c>
      <c r="O400">
        <v>7.7180633553241371</v>
      </c>
      <c r="P400">
        <v>494148.78924343135</v>
      </c>
      <c r="Q400">
        <v>6.7444131797916923E-3</v>
      </c>
      <c r="R40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00">
        <f>IF(Tabela4[[#This Row],[Quartil salario_mes]]=4,9,IF(Tabela4[[#This Row],[Quartil salario_mes]]=3,7.5,IF(Tabela4[[#This Row],[Quartil salario_mes]]=2,6,IF(Tabela4[[#This Row],[Quartil salario_mes]]=1,4.5,0))))</f>
        <v>4.5</v>
      </c>
      <c r="T400">
        <f>Tabela4[[#This Row],[Preço ajustado salario]]*Tabela4[[#This Row],[litros]]</f>
        <v>165069</v>
      </c>
    </row>
    <row r="401" spans="1:20" x14ac:dyDescent="0.25">
      <c r="A401" t="s">
        <v>14</v>
      </c>
      <c r="B401" t="s">
        <v>72</v>
      </c>
      <c r="C401">
        <v>2014</v>
      </c>
      <c r="D401">
        <v>12960</v>
      </c>
      <c r="E401">
        <v>94962</v>
      </c>
      <c r="F401">
        <v>5461440</v>
      </c>
      <c r="G401">
        <v>2687612013650</v>
      </c>
      <c r="H401">
        <v>0</v>
      </c>
      <c r="I401">
        <v>43</v>
      </c>
      <c r="J401">
        <v>8.6</v>
      </c>
      <c r="K401">
        <v>0</v>
      </c>
      <c r="L401">
        <v>0</v>
      </c>
      <c r="M401">
        <v>43</v>
      </c>
      <c r="N401">
        <v>0.86</v>
      </c>
      <c r="O401">
        <v>7.3273148148148151</v>
      </c>
      <c r="P401">
        <v>492106.84611567645</v>
      </c>
      <c r="Q401">
        <v>2.3730005273334505E-3</v>
      </c>
      <c r="R40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01">
        <f>IF(Tabela4[[#This Row],[Quartil salario_mes]]=4,9,IF(Tabela4[[#This Row],[Quartil salario_mes]]=3,7.5,IF(Tabela4[[#This Row],[Quartil salario_mes]]=2,6,IF(Tabela4[[#This Row],[Quartil salario_mes]]=1,4.5,0))))</f>
        <v>4.5</v>
      </c>
      <c r="T401">
        <f>Tabela4[[#This Row],[Preço ajustado salario]]*Tabela4[[#This Row],[litros]]</f>
        <v>58320</v>
      </c>
    </row>
    <row r="402" spans="1:20" x14ac:dyDescent="0.25">
      <c r="A402" t="s">
        <v>14</v>
      </c>
      <c r="B402" t="s">
        <v>72</v>
      </c>
      <c r="C402">
        <v>2016</v>
      </c>
      <c r="D402">
        <v>7617</v>
      </c>
      <c r="E402">
        <v>41003</v>
      </c>
      <c r="F402">
        <v>5495219</v>
      </c>
      <c r="G402">
        <v>2687612013650</v>
      </c>
      <c r="H402">
        <v>0</v>
      </c>
      <c r="I402">
        <v>43</v>
      </c>
      <c r="J402">
        <v>8.6</v>
      </c>
      <c r="K402">
        <v>0</v>
      </c>
      <c r="L402">
        <v>0</v>
      </c>
      <c r="M402">
        <v>43</v>
      </c>
      <c r="N402">
        <v>0.86</v>
      </c>
      <c r="O402">
        <v>5.3830904555599322</v>
      </c>
      <c r="P402">
        <v>489081.87529013859</v>
      </c>
      <c r="Q402">
        <v>1.3861140020079272E-3</v>
      </c>
      <c r="R40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02">
        <f>IF(Tabela4[[#This Row],[Quartil salario_mes]]=4,9,IF(Tabela4[[#This Row],[Quartil salario_mes]]=3,7.5,IF(Tabela4[[#This Row],[Quartil salario_mes]]=2,6,IF(Tabela4[[#This Row],[Quartil salario_mes]]=1,4.5,0))))</f>
        <v>4.5</v>
      </c>
      <c r="T402">
        <f>Tabela4[[#This Row],[Preço ajustado salario]]*Tabela4[[#This Row],[litros]]</f>
        <v>34276.5</v>
      </c>
    </row>
    <row r="403" spans="1:20" x14ac:dyDescent="0.25">
      <c r="A403" t="s">
        <v>14</v>
      </c>
      <c r="B403" t="s">
        <v>73</v>
      </c>
      <c r="C403">
        <v>2011</v>
      </c>
      <c r="D403">
        <v>1350</v>
      </c>
      <c r="E403">
        <v>7200</v>
      </c>
      <c r="F403">
        <v>114150481</v>
      </c>
      <c r="G403">
        <v>12582867171250</v>
      </c>
      <c r="H403">
        <v>0.49</v>
      </c>
      <c r="I403">
        <v>29</v>
      </c>
      <c r="J403">
        <v>8.4</v>
      </c>
      <c r="K403">
        <v>107.8</v>
      </c>
      <c r="L403">
        <v>0.49</v>
      </c>
      <c r="M403">
        <v>29</v>
      </c>
      <c r="N403">
        <v>0.84</v>
      </c>
      <c r="O403">
        <v>5.333333333333333</v>
      </c>
      <c r="P403">
        <v>110230.52256126718</v>
      </c>
      <c r="Q403">
        <v>1.1826494187089759E-5</v>
      </c>
      <c r="R40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03">
        <f>IF(Tabela4[[#This Row],[Quartil salario_mes]]=4,9,IF(Tabela4[[#This Row],[Quartil salario_mes]]=3,7.5,IF(Tabela4[[#This Row],[Quartil salario_mes]]=2,6,IF(Tabela4[[#This Row],[Quartil salario_mes]]=1,4.5,0))))</f>
        <v>4.5</v>
      </c>
      <c r="T403">
        <f>Tabela4[[#This Row],[Preço ajustado salario]]*Tabela4[[#This Row],[litros]]</f>
        <v>6075</v>
      </c>
    </row>
    <row r="404" spans="1:20" x14ac:dyDescent="0.25">
      <c r="A404" t="s">
        <v>14</v>
      </c>
      <c r="B404" t="s">
        <v>73</v>
      </c>
      <c r="C404">
        <v>2014</v>
      </c>
      <c r="D404">
        <v>1521</v>
      </c>
      <c r="E404">
        <v>24336</v>
      </c>
      <c r="F404">
        <v>118755887</v>
      </c>
      <c r="G404">
        <v>12582867171250</v>
      </c>
      <c r="H404">
        <v>0.49</v>
      </c>
      <c r="I404">
        <v>29</v>
      </c>
      <c r="J404">
        <v>8.4</v>
      </c>
      <c r="K404">
        <v>107.8</v>
      </c>
      <c r="L404">
        <v>0.49</v>
      </c>
      <c r="M404">
        <v>29</v>
      </c>
      <c r="N404">
        <v>0.84</v>
      </c>
      <c r="O404">
        <v>16</v>
      </c>
      <c r="P404">
        <v>105955.7339776343</v>
      </c>
      <c r="Q404">
        <v>1.2807786110005646E-5</v>
      </c>
      <c r="R40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04">
        <f>IF(Tabela4[[#This Row],[Quartil salario_mes]]=4,9,IF(Tabela4[[#This Row],[Quartil salario_mes]]=3,7.5,IF(Tabela4[[#This Row],[Quartil salario_mes]]=2,6,IF(Tabela4[[#This Row],[Quartil salario_mes]]=1,4.5,0))))</f>
        <v>4.5</v>
      </c>
      <c r="T404">
        <f>Tabela4[[#This Row],[Preço ajustado salario]]*Tabela4[[#This Row],[litros]]</f>
        <v>6844.5</v>
      </c>
    </row>
    <row r="405" spans="1:20" x14ac:dyDescent="0.25">
      <c r="A405" t="s">
        <v>14</v>
      </c>
      <c r="B405" t="s">
        <v>73</v>
      </c>
      <c r="C405">
        <v>2017</v>
      </c>
      <c r="D405">
        <v>664</v>
      </c>
      <c r="E405">
        <v>2292</v>
      </c>
      <c r="F405">
        <v>122839258</v>
      </c>
      <c r="G405">
        <v>12582867171250</v>
      </c>
      <c r="H405">
        <v>0.49</v>
      </c>
      <c r="I405">
        <v>29</v>
      </c>
      <c r="J405">
        <v>8.4</v>
      </c>
      <c r="K405">
        <v>107.8</v>
      </c>
      <c r="L405">
        <v>0.49</v>
      </c>
      <c r="M405">
        <v>29</v>
      </c>
      <c r="N405">
        <v>0.84</v>
      </c>
      <c r="O405">
        <v>3.4518072289156625</v>
      </c>
      <c r="P405">
        <v>102433.59798908912</v>
      </c>
      <c r="Q405">
        <v>5.4054380562930462E-6</v>
      </c>
      <c r="R40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05">
        <f>IF(Tabela4[[#This Row],[Quartil salario_mes]]=4,9,IF(Tabela4[[#This Row],[Quartil salario_mes]]=3,7.5,IF(Tabela4[[#This Row],[Quartil salario_mes]]=2,6,IF(Tabela4[[#This Row],[Quartil salario_mes]]=1,4.5,0))))</f>
        <v>4.5</v>
      </c>
      <c r="T405">
        <f>Tabela4[[#This Row],[Preço ajustado salario]]*Tabela4[[#This Row],[litros]]</f>
        <v>2988</v>
      </c>
    </row>
    <row r="406" spans="1:20" x14ac:dyDescent="0.25">
      <c r="A406" t="s">
        <v>14</v>
      </c>
      <c r="B406" t="s">
        <v>73</v>
      </c>
      <c r="C406">
        <v>2018</v>
      </c>
      <c r="D406">
        <v>2748</v>
      </c>
      <c r="E406">
        <v>9744</v>
      </c>
      <c r="F406">
        <v>124013861</v>
      </c>
      <c r="G406">
        <v>12582867171250</v>
      </c>
      <c r="H406">
        <v>0.49</v>
      </c>
      <c r="I406">
        <v>29</v>
      </c>
      <c r="J406">
        <v>8.4</v>
      </c>
      <c r="K406">
        <v>107.8</v>
      </c>
      <c r="L406">
        <v>0.49</v>
      </c>
      <c r="M406">
        <v>29</v>
      </c>
      <c r="N406">
        <v>0.84</v>
      </c>
      <c r="O406">
        <v>3.5458515283842793</v>
      </c>
      <c r="P406">
        <v>101463.39344478598</v>
      </c>
      <c r="Q406">
        <v>2.215881336038719E-5</v>
      </c>
      <c r="R40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06">
        <f>IF(Tabela4[[#This Row],[Quartil salario_mes]]=4,9,IF(Tabela4[[#This Row],[Quartil salario_mes]]=3,7.5,IF(Tabela4[[#This Row],[Quartil salario_mes]]=2,6,IF(Tabela4[[#This Row],[Quartil salario_mes]]=1,4.5,0))))</f>
        <v>4.5</v>
      </c>
      <c r="T406">
        <f>Tabela4[[#This Row],[Preço ajustado salario]]*Tabela4[[#This Row],[litros]]</f>
        <v>12366</v>
      </c>
    </row>
    <row r="407" spans="1:20" x14ac:dyDescent="0.25">
      <c r="A407" t="s">
        <v>14</v>
      </c>
      <c r="B407" t="s">
        <v>73</v>
      </c>
      <c r="C407">
        <v>2019</v>
      </c>
      <c r="D407">
        <v>4</v>
      </c>
      <c r="E407">
        <v>4</v>
      </c>
      <c r="F407">
        <v>125085311</v>
      </c>
      <c r="G407">
        <v>12582867171250</v>
      </c>
      <c r="H407">
        <v>0.49</v>
      </c>
      <c r="I407">
        <v>29</v>
      </c>
      <c r="J407">
        <v>8.4</v>
      </c>
      <c r="K407">
        <v>107.8</v>
      </c>
      <c r="L407">
        <v>0.49</v>
      </c>
      <c r="M407">
        <v>29</v>
      </c>
      <c r="N407">
        <v>0.84</v>
      </c>
      <c r="O407">
        <v>1</v>
      </c>
      <c r="P407">
        <v>100594.28297899824</v>
      </c>
      <c r="Q407">
        <v>3.1978175279110111E-8</v>
      </c>
      <c r="R40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07">
        <f>IF(Tabela4[[#This Row],[Quartil salario_mes]]=4,9,IF(Tabela4[[#This Row],[Quartil salario_mes]]=3,7.5,IF(Tabela4[[#This Row],[Quartil salario_mes]]=2,6,IF(Tabela4[[#This Row],[Quartil salario_mes]]=1,4.5,0))))</f>
        <v>4.5</v>
      </c>
      <c r="T407">
        <f>Tabela4[[#This Row],[Preço ajustado salario]]*Tabela4[[#This Row],[litros]]</f>
        <v>18</v>
      </c>
    </row>
    <row r="408" spans="1:20" x14ac:dyDescent="0.25">
      <c r="A408" t="s">
        <v>14</v>
      </c>
      <c r="B408" t="s">
        <v>73</v>
      </c>
      <c r="C408">
        <v>2020</v>
      </c>
      <c r="D408">
        <v>24</v>
      </c>
      <c r="E408">
        <v>226</v>
      </c>
      <c r="F408">
        <v>125998302</v>
      </c>
      <c r="G408">
        <v>12582867171250</v>
      </c>
      <c r="H408">
        <v>0.49</v>
      </c>
      <c r="I408">
        <v>29</v>
      </c>
      <c r="J408">
        <v>8.4</v>
      </c>
      <c r="K408">
        <v>107.8</v>
      </c>
      <c r="L408">
        <v>0.49</v>
      </c>
      <c r="M408">
        <v>29</v>
      </c>
      <c r="N408">
        <v>0.84</v>
      </c>
      <c r="O408">
        <v>9.4166666666666661</v>
      </c>
      <c r="P408">
        <v>99865.370973412006</v>
      </c>
      <c r="Q408">
        <v>1.9047875740420691E-7</v>
      </c>
      <c r="R40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08">
        <f>IF(Tabela4[[#This Row],[Quartil salario_mes]]=4,9,IF(Tabela4[[#This Row],[Quartil salario_mes]]=3,7.5,IF(Tabela4[[#This Row],[Quartil salario_mes]]=2,6,IF(Tabela4[[#This Row],[Quartil salario_mes]]=1,4.5,0))))</f>
        <v>4.5</v>
      </c>
      <c r="T408">
        <f>Tabela4[[#This Row],[Preço ajustado salario]]*Tabela4[[#This Row],[litros]]</f>
        <v>108</v>
      </c>
    </row>
    <row r="409" spans="1:20" x14ac:dyDescent="0.25">
      <c r="A409" t="s">
        <v>14</v>
      </c>
      <c r="B409" t="s">
        <v>73</v>
      </c>
      <c r="C409">
        <v>2021</v>
      </c>
      <c r="D409">
        <v>9</v>
      </c>
      <c r="E409">
        <v>2</v>
      </c>
      <c r="F409">
        <v>126705138</v>
      </c>
      <c r="G409">
        <v>12582867171250</v>
      </c>
      <c r="H409">
        <v>0.49</v>
      </c>
      <c r="I409">
        <v>29</v>
      </c>
      <c r="J409">
        <v>8.4</v>
      </c>
      <c r="K409">
        <v>107.8</v>
      </c>
      <c r="L409">
        <v>0.49</v>
      </c>
      <c r="M409">
        <v>29</v>
      </c>
      <c r="N409">
        <v>0.84</v>
      </c>
      <c r="O409">
        <v>0.22222222222222221</v>
      </c>
      <c r="P409">
        <v>99308.26302600294</v>
      </c>
      <c r="Q409">
        <v>7.1031057951256875E-8</v>
      </c>
      <c r="R40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09">
        <f>IF(Tabela4[[#This Row],[Quartil salario_mes]]=4,9,IF(Tabela4[[#This Row],[Quartil salario_mes]]=3,7.5,IF(Tabela4[[#This Row],[Quartil salario_mes]]=2,6,IF(Tabela4[[#This Row],[Quartil salario_mes]]=1,4.5,0))))</f>
        <v>4.5</v>
      </c>
      <c r="T409">
        <f>Tabela4[[#This Row],[Preço ajustado salario]]*Tabela4[[#This Row],[litros]]</f>
        <v>40.5</v>
      </c>
    </row>
    <row r="410" spans="1:20" x14ac:dyDescent="0.25">
      <c r="A410" t="s">
        <v>14</v>
      </c>
      <c r="B410" t="s">
        <v>73</v>
      </c>
      <c r="C410">
        <v>2022</v>
      </c>
      <c r="D410">
        <v>6</v>
      </c>
      <c r="E410">
        <v>33</v>
      </c>
      <c r="F410">
        <v>127504125</v>
      </c>
      <c r="G410">
        <v>12582867171250</v>
      </c>
      <c r="H410">
        <v>0.49</v>
      </c>
      <c r="I410">
        <v>29</v>
      </c>
      <c r="J410">
        <v>8.4</v>
      </c>
      <c r="K410">
        <v>107.8</v>
      </c>
      <c r="L410">
        <v>0.49</v>
      </c>
      <c r="M410">
        <v>29</v>
      </c>
      <c r="N410">
        <v>0.84</v>
      </c>
      <c r="O410">
        <v>5.5</v>
      </c>
      <c r="P410">
        <v>98685.961503206272</v>
      </c>
      <c r="Q410">
        <v>4.7057301087317764E-8</v>
      </c>
      <c r="R41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10">
        <f>IF(Tabela4[[#This Row],[Quartil salario_mes]]=4,9,IF(Tabela4[[#This Row],[Quartil salario_mes]]=3,7.5,IF(Tabela4[[#This Row],[Quartil salario_mes]]=2,6,IF(Tabela4[[#This Row],[Quartil salario_mes]]=1,4.5,0))))</f>
        <v>4.5</v>
      </c>
      <c r="T410">
        <f>Tabela4[[#This Row],[Preço ajustado salario]]*Tabela4[[#This Row],[litros]]</f>
        <v>27</v>
      </c>
    </row>
    <row r="411" spans="1:20" x14ac:dyDescent="0.25">
      <c r="A411" t="s">
        <v>14</v>
      </c>
      <c r="B411" t="s">
        <v>41</v>
      </c>
      <c r="C411">
        <v>2011</v>
      </c>
      <c r="D411">
        <v>10268</v>
      </c>
      <c r="E411">
        <v>78688</v>
      </c>
      <c r="F411">
        <v>4953561</v>
      </c>
      <c r="G411">
        <v>4033363636360</v>
      </c>
      <c r="H411">
        <v>0</v>
      </c>
      <c r="I411">
        <v>40</v>
      </c>
      <c r="J411">
        <v>8.3000000000000007</v>
      </c>
      <c r="K411">
        <v>0</v>
      </c>
      <c r="L411">
        <v>0</v>
      </c>
      <c r="M411">
        <v>40</v>
      </c>
      <c r="N411">
        <v>0.83</v>
      </c>
      <c r="O411">
        <v>7.6634203350214261</v>
      </c>
      <c r="P411">
        <v>814235.18078408646</v>
      </c>
      <c r="Q411">
        <v>2.0728522370068725E-3</v>
      </c>
      <c r="R41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11">
        <f>IF(Tabela4[[#This Row],[Quartil salario_mes]]=4,9,IF(Tabela4[[#This Row],[Quartil salario_mes]]=3,7.5,IF(Tabela4[[#This Row],[Quartil salario_mes]]=2,6,IF(Tabela4[[#This Row],[Quartil salario_mes]]=1,4.5,0))))</f>
        <v>4.5</v>
      </c>
      <c r="T411">
        <f>Tabela4[[#This Row],[Preço ajustado salario]]*Tabela4[[#This Row],[litros]]</f>
        <v>46206</v>
      </c>
    </row>
    <row r="412" spans="1:20" x14ac:dyDescent="0.25">
      <c r="A412" t="s">
        <v>14</v>
      </c>
      <c r="B412" t="s">
        <v>41</v>
      </c>
      <c r="C412">
        <v>2012</v>
      </c>
      <c r="D412">
        <v>5104</v>
      </c>
      <c r="E412">
        <v>31515</v>
      </c>
      <c r="F412">
        <v>5019056</v>
      </c>
      <c r="G412">
        <v>4033363636360</v>
      </c>
      <c r="H412">
        <v>0</v>
      </c>
      <c r="I412">
        <v>40</v>
      </c>
      <c r="J412">
        <v>8.3000000000000007</v>
      </c>
      <c r="K412">
        <v>0</v>
      </c>
      <c r="L412">
        <v>0</v>
      </c>
      <c r="M412">
        <v>40</v>
      </c>
      <c r="N412">
        <v>0.83</v>
      </c>
      <c r="O412">
        <v>6.1745689655172411</v>
      </c>
      <c r="P412">
        <v>803610.0088064369</v>
      </c>
      <c r="Q412">
        <v>1.016924298115024E-3</v>
      </c>
      <c r="R41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12">
        <f>IF(Tabela4[[#This Row],[Quartil salario_mes]]=4,9,IF(Tabela4[[#This Row],[Quartil salario_mes]]=3,7.5,IF(Tabela4[[#This Row],[Quartil salario_mes]]=2,6,IF(Tabela4[[#This Row],[Quartil salario_mes]]=1,4.5,0))))</f>
        <v>4.5</v>
      </c>
      <c r="T412">
        <f>Tabela4[[#This Row],[Preço ajustado salario]]*Tabela4[[#This Row],[litros]]</f>
        <v>22968</v>
      </c>
    </row>
    <row r="413" spans="1:20" x14ac:dyDescent="0.25">
      <c r="A413" t="s">
        <v>14</v>
      </c>
      <c r="B413" t="s">
        <v>41</v>
      </c>
      <c r="C413">
        <v>2013</v>
      </c>
      <c r="D413">
        <v>2375</v>
      </c>
      <c r="E413">
        <v>19008</v>
      </c>
      <c r="F413">
        <v>5080668</v>
      </c>
      <c r="G413">
        <v>4033363636360</v>
      </c>
      <c r="H413">
        <v>0</v>
      </c>
      <c r="I413">
        <v>40</v>
      </c>
      <c r="J413">
        <v>8.3000000000000007</v>
      </c>
      <c r="K413">
        <v>0</v>
      </c>
      <c r="L413">
        <v>0</v>
      </c>
      <c r="M413">
        <v>40</v>
      </c>
      <c r="N413">
        <v>0.83</v>
      </c>
      <c r="O413">
        <v>8.003368421052631</v>
      </c>
      <c r="P413">
        <v>793864.82965625776</v>
      </c>
      <c r="Q413">
        <v>4.6745821612433639E-4</v>
      </c>
      <c r="R41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13">
        <f>IF(Tabela4[[#This Row],[Quartil salario_mes]]=4,9,IF(Tabela4[[#This Row],[Quartil salario_mes]]=3,7.5,IF(Tabela4[[#This Row],[Quartil salario_mes]]=2,6,IF(Tabela4[[#This Row],[Quartil salario_mes]]=1,4.5,0))))</f>
        <v>4.5</v>
      </c>
      <c r="T413">
        <f>Tabela4[[#This Row],[Preço ajustado salario]]*Tabela4[[#This Row],[litros]]</f>
        <v>10687.5</v>
      </c>
    </row>
    <row r="414" spans="1:20" x14ac:dyDescent="0.25">
      <c r="A414" t="s">
        <v>14</v>
      </c>
      <c r="B414" t="s">
        <v>41</v>
      </c>
      <c r="C414">
        <v>2014</v>
      </c>
      <c r="D414">
        <v>7179</v>
      </c>
      <c r="E414">
        <v>50464</v>
      </c>
      <c r="F414">
        <v>5137923</v>
      </c>
      <c r="G414">
        <v>4033363636360</v>
      </c>
      <c r="H414">
        <v>0</v>
      </c>
      <c r="I414">
        <v>40</v>
      </c>
      <c r="J414">
        <v>8.3000000000000007</v>
      </c>
      <c r="K414">
        <v>0</v>
      </c>
      <c r="L414">
        <v>0</v>
      </c>
      <c r="M414">
        <v>40</v>
      </c>
      <c r="N414">
        <v>0.83</v>
      </c>
      <c r="O414">
        <v>7.0293912801225797</v>
      </c>
      <c r="P414">
        <v>785018.31116581545</v>
      </c>
      <c r="Q414">
        <v>1.3972572185297445E-3</v>
      </c>
      <c r="R41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14">
        <f>IF(Tabela4[[#This Row],[Quartil salario_mes]]=4,9,IF(Tabela4[[#This Row],[Quartil salario_mes]]=3,7.5,IF(Tabela4[[#This Row],[Quartil salario_mes]]=2,6,IF(Tabela4[[#This Row],[Quartil salario_mes]]=1,4.5,0))))</f>
        <v>4.5</v>
      </c>
      <c r="T414">
        <f>Tabela4[[#This Row],[Preço ajustado salario]]*Tabela4[[#This Row],[litros]]</f>
        <v>32305.5</v>
      </c>
    </row>
    <row r="415" spans="1:20" x14ac:dyDescent="0.25">
      <c r="A415" t="s">
        <v>14</v>
      </c>
      <c r="B415" t="s">
        <v>41</v>
      </c>
      <c r="C415">
        <v>2015</v>
      </c>
      <c r="D415">
        <v>1058</v>
      </c>
      <c r="E415">
        <v>6021</v>
      </c>
      <c r="F415">
        <v>5190356</v>
      </c>
      <c r="G415">
        <v>4033363636360</v>
      </c>
      <c r="H415">
        <v>0</v>
      </c>
      <c r="I415">
        <v>40</v>
      </c>
      <c r="J415">
        <v>8.3000000000000007</v>
      </c>
      <c r="K415">
        <v>0</v>
      </c>
      <c r="L415">
        <v>0</v>
      </c>
      <c r="M415">
        <v>40</v>
      </c>
      <c r="N415">
        <v>0.83</v>
      </c>
      <c r="O415">
        <v>5.6909262759924388</v>
      </c>
      <c r="P415">
        <v>777088.05260371347</v>
      </c>
      <c r="Q415">
        <v>2.0383958248721283E-4</v>
      </c>
      <c r="R41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15">
        <f>IF(Tabela4[[#This Row],[Quartil salario_mes]]=4,9,IF(Tabela4[[#This Row],[Quartil salario_mes]]=3,7.5,IF(Tabela4[[#This Row],[Quartil salario_mes]]=2,6,IF(Tabela4[[#This Row],[Quartil salario_mes]]=1,4.5,0))))</f>
        <v>4.5</v>
      </c>
      <c r="T415">
        <f>Tabela4[[#This Row],[Preço ajustado salario]]*Tabela4[[#This Row],[litros]]</f>
        <v>4761</v>
      </c>
    </row>
    <row r="416" spans="1:20" x14ac:dyDescent="0.25">
      <c r="A416" t="s">
        <v>14</v>
      </c>
      <c r="B416" t="s">
        <v>41</v>
      </c>
      <c r="C416">
        <v>2018</v>
      </c>
      <c r="D416">
        <v>1295</v>
      </c>
      <c r="E416">
        <v>9847</v>
      </c>
      <c r="F416">
        <v>5312320</v>
      </c>
      <c r="G416">
        <v>4033363636360</v>
      </c>
      <c r="H416">
        <v>0</v>
      </c>
      <c r="I416">
        <v>40</v>
      </c>
      <c r="J416">
        <v>8.3000000000000007</v>
      </c>
      <c r="K416">
        <v>0</v>
      </c>
      <c r="L416">
        <v>0</v>
      </c>
      <c r="M416">
        <v>40</v>
      </c>
      <c r="N416">
        <v>0.83</v>
      </c>
      <c r="O416">
        <v>7.6038610038610042</v>
      </c>
      <c r="P416">
        <v>759247.11545238236</v>
      </c>
      <c r="Q416">
        <v>2.4377296548400699E-4</v>
      </c>
      <c r="R41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16">
        <f>IF(Tabela4[[#This Row],[Quartil salario_mes]]=4,9,IF(Tabela4[[#This Row],[Quartil salario_mes]]=3,7.5,IF(Tabela4[[#This Row],[Quartil salario_mes]]=2,6,IF(Tabela4[[#This Row],[Quartil salario_mes]]=1,4.5,0))))</f>
        <v>4.5</v>
      </c>
      <c r="T416">
        <f>Tabela4[[#This Row],[Preço ajustado salario]]*Tabela4[[#This Row],[litros]]</f>
        <v>5827.5</v>
      </c>
    </row>
    <row r="417" spans="1:20" x14ac:dyDescent="0.25">
      <c r="A417" t="s">
        <v>14</v>
      </c>
      <c r="B417" t="s">
        <v>41</v>
      </c>
      <c r="C417">
        <v>2019</v>
      </c>
      <c r="D417">
        <v>628</v>
      </c>
      <c r="E417">
        <v>3139</v>
      </c>
      <c r="F417">
        <v>5348279</v>
      </c>
      <c r="G417">
        <v>4033363636360</v>
      </c>
      <c r="H417">
        <v>0</v>
      </c>
      <c r="I417">
        <v>40</v>
      </c>
      <c r="J417">
        <v>8.3000000000000007</v>
      </c>
      <c r="K417">
        <v>0</v>
      </c>
      <c r="L417">
        <v>0</v>
      </c>
      <c r="M417">
        <v>40</v>
      </c>
      <c r="N417">
        <v>0.83</v>
      </c>
      <c r="O417">
        <v>4.9984076433121016</v>
      </c>
      <c r="P417">
        <v>754142.33931326319</v>
      </c>
      <c r="Q417">
        <v>1.1742094980460069E-4</v>
      </c>
      <c r="R41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17">
        <f>IF(Tabela4[[#This Row],[Quartil salario_mes]]=4,9,IF(Tabela4[[#This Row],[Quartil salario_mes]]=3,7.5,IF(Tabela4[[#This Row],[Quartil salario_mes]]=2,6,IF(Tabela4[[#This Row],[Quartil salario_mes]]=1,4.5,0))))</f>
        <v>4.5</v>
      </c>
      <c r="T417">
        <f>Tabela4[[#This Row],[Preço ajustado salario]]*Tabela4[[#This Row],[litros]]</f>
        <v>2826</v>
      </c>
    </row>
    <row r="418" spans="1:20" x14ac:dyDescent="0.25">
      <c r="A418" t="s">
        <v>14</v>
      </c>
      <c r="B418" t="s">
        <v>41</v>
      </c>
      <c r="C418">
        <v>2020</v>
      </c>
      <c r="D418">
        <v>1859</v>
      </c>
      <c r="E418">
        <v>15134</v>
      </c>
      <c r="F418">
        <v>5379839</v>
      </c>
      <c r="G418">
        <v>4033363636360</v>
      </c>
      <c r="H418">
        <v>0</v>
      </c>
      <c r="I418">
        <v>40</v>
      </c>
      <c r="J418">
        <v>8.3000000000000007</v>
      </c>
      <c r="K418">
        <v>0</v>
      </c>
      <c r="L418">
        <v>0</v>
      </c>
      <c r="M418">
        <v>40</v>
      </c>
      <c r="N418">
        <v>0.83</v>
      </c>
      <c r="O418">
        <v>8.1409359870898328</v>
      </c>
      <c r="P418">
        <v>749718.27899682499</v>
      </c>
      <c r="Q418">
        <v>3.4554937424707317E-4</v>
      </c>
      <c r="R41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18">
        <f>IF(Tabela4[[#This Row],[Quartil salario_mes]]=4,9,IF(Tabela4[[#This Row],[Quartil salario_mes]]=3,7.5,IF(Tabela4[[#This Row],[Quartil salario_mes]]=2,6,IF(Tabela4[[#This Row],[Quartil salario_mes]]=1,4.5,0))))</f>
        <v>4.5</v>
      </c>
      <c r="T418">
        <f>Tabela4[[#This Row],[Preço ajustado salario]]*Tabela4[[#This Row],[litros]]</f>
        <v>8365.5</v>
      </c>
    </row>
    <row r="419" spans="1:20" x14ac:dyDescent="0.25">
      <c r="A419" t="s">
        <v>14</v>
      </c>
      <c r="B419" t="s">
        <v>41</v>
      </c>
      <c r="C419">
        <v>2021</v>
      </c>
      <c r="D419">
        <v>1878</v>
      </c>
      <c r="E419">
        <v>8320</v>
      </c>
      <c r="F419">
        <v>5403021</v>
      </c>
      <c r="G419">
        <v>4033363636360</v>
      </c>
      <c r="H419">
        <v>0</v>
      </c>
      <c r="I419">
        <v>40</v>
      </c>
      <c r="J419">
        <v>8.3000000000000007</v>
      </c>
      <c r="K419">
        <v>0</v>
      </c>
      <c r="L419">
        <v>0</v>
      </c>
      <c r="M419">
        <v>40</v>
      </c>
      <c r="N419">
        <v>0.83</v>
      </c>
      <c r="O419">
        <v>4.4302449414270502</v>
      </c>
      <c r="P419">
        <v>746501.56576478237</v>
      </c>
      <c r="Q419">
        <v>3.4758332421806244E-4</v>
      </c>
      <c r="R41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19">
        <f>IF(Tabela4[[#This Row],[Quartil salario_mes]]=4,9,IF(Tabela4[[#This Row],[Quartil salario_mes]]=3,7.5,IF(Tabela4[[#This Row],[Quartil salario_mes]]=2,6,IF(Tabela4[[#This Row],[Quartil salario_mes]]=1,4.5,0))))</f>
        <v>4.5</v>
      </c>
      <c r="T419">
        <f>Tabela4[[#This Row],[Preço ajustado salario]]*Tabela4[[#This Row],[litros]]</f>
        <v>8451</v>
      </c>
    </row>
    <row r="420" spans="1:20" x14ac:dyDescent="0.25">
      <c r="A420" t="s">
        <v>14</v>
      </c>
      <c r="B420" t="s">
        <v>41</v>
      </c>
      <c r="C420">
        <v>2022</v>
      </c>
      <c r="D420">
        <v>2711</v>
      </c>
      <c r="E420">
        <v>40316</v>
      </c>
      <c r="F420">
        <v>5434319</v>
      </c>
      <c r="G420">
        <v>4033363636360</v>
      </c>
      <c r="H420">
        <v>0</v>
      </c>
      <c r="I420">
        <v>40</v>
      </c>
      <c r="J420">
        <v>8.3000000000000007</v>
      </c>
      <c r="K420">
        <v>0</v>
      </c>
      <c r="L420">
        <v>0</v>
      </c>
      <c r="M420">
        <v>40</v>
      </c>
      <c r="N420">
        <v>0.83</v>
      </c>
      <c r="O420">
        <v>14.871265215787533</v>
      </c>
      <c r="P420">
        <v>742202.22190857772</v>
      </c>
      <c r="Q420">
        <v>4.9886655531263435E-4</v>
      </c>
      <c r="R42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20">
        <f>IF(Tabela4[[#This Row],[Quartil salario_mes]]=4,9,IF(Tabela4[[#This Row],[Quartil salario_mes]]=3,7.5,IF(Tabela4[[#This Row],[Quartil salario_mes]]=2,6,IF(Tabela4[[#This Row],[Quartil salario_mes]]=1,4.5,0))))</f>
        <v>4.5</v>
      </c>
      <c r="T420">
        <f>Tabela4[[#This Row],[Preço ajustado salario]]*Tabela4[[#This Row],[litros]]</f>
        <v>12199.5</v>
      </c>
    </row>
    <row r="421" spans="1:20" x14ac:dyDescent="0.25">
      <c r="A421" t="s">
        <v>14</v>
      </c>
      <c r="B421" t="s">
        <v>74</v>
      </c>
      <c r="C421">
        <v>2011</v>
      </c>
      <c r="D421">
        <v>2587</v>
      </c>
      <c r="E421">
        <v>7992</v>
      </c>
      <c r="F421">
        <v>4381269</v>
      </c>
      <c r="G421">
        <v>2069287655440</v>
      </c>
      <c r="H421">
        <v>11.49</v>
      </c>
      <c r="I421">
        <v>38</v>
      </c>
      <c r="J421">
        <v>8.6999999999999993</v>
      </c>
      <c r="K421">
        <v>2527.8000000000002</v>
      </c>
      <c r="L421">
        <v>11.49</v>
      </c>
      <c r="M421">
        <v>38</v>
      </c>
      <c r="N421">
        <v>0.87</v>
      </c>
      <c r="O421">
        <v>3.0892926169308077</v>
      </c>
      <c r="P421">
        <v>472303.26543291454</v>
      </c>
      <c r="Q421">
        <v>5.904681954018345E-4</v>
      </c>
      <c r="R42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21">
        <f>IF(Tabela4[[#This Row],[Quartil salario_mes]]=4,9,IF(Tabela4[[#This Row],[Quartil salario_mes]]=3,7.5,IF(Tabela4[[#This Row],[Quartil salario_mes]]=2,6,IF(Tabela4[[#This Row],[Quartil salario_mes]]=1,4.5,0))))</f>
        <v>9</v>
      </c>
      <c r="T421">
        <f>Tabela4[[#This Row],[Preço ajustado salario]]*Tabela4[[#This Row],[litros]]</f>
        <v>23283</v>
      </c>
    </row>
    <row r="422" spans="1:20" x14ac:dyDescent="0.25">
      <c r="A422" t="s">
        <v>14</v>
      </c>
      <c r="B422" t="s">
        <v>74</v>
      </c>
      <c r="C422">
        <v>2012</v>
      </c>
      <c r="D422">
        <v>2364</v>
      </c>
      <c r="E422">
        <v>8817</v>
      </c>
      <c r="F422">
        <v>4410284</v>
      </c>
      <c r="G422">
        <v>2069287655440</v>
      </c>
      <c r="H422">
        <v>11.49</v>
      </c>
      <c r="I422">
        <v>38</v>
      </c>
      <c r="J422">
        <v>8.6999999999999993</v>
      </c>
      <c r="K422">
        <v>2527.8000000000002</v>
      </c>
      <c r="L422">
        <v>11.49</v>
      </c>
      <c r="M422">
        <v>38</v>
      </c>
      <c r="N422">
        <v>0.87</v>
      </c>
      <c r="O422">
        <v>3.7296954314720812</v>
      </c>
      <c r="P422">
        <v>469196.00992589141</v>
      </c>
      <c r="Q422">
        <v>5.3601990257316767E-4</v>
      </c>
      <c r="R42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22">
        <f>IF(Tabela4[[#This Row],[Quartil salario_mes]]=4,9,IF(Tabela4[[#This Row],[Quartil salario_mes]]=3,7.5,IF(Tabela4[[#This Row],[Quartil salario_mes]]=2,6,IF(Tabela4[[#This Row],[Quartil salario_mes]]=1,4.5,0))))</f>
        <v>9</v>
      </c>
      <c r="T422">
        <f>Tabela4[[#This Row],[Preço ajustado salario]]*Tabela4[[#This Row],[litros]]</f>
        <v>21276</v>
      </c>
    </row>
    <row r="423" spans="1:20" x14ac:dyDescent="0.25">
      <c r="A423" t="s">
        <v>14</v>
      </c>
      <c r="B423" t="s">
        <v>74</v>
      </c>
      <c r="C423">
        <v>2013</v>
      </c>
      <c r="D423">
        <v>1004</v>
      </c>
      <c r="E423">
        <v>4092</v>
      </c>
      <c r="F423">
        <v>4450644</v>
      </c>
      <c r="G423">
        <v>2069287655440</v>
      </c>
      <c r="H423">
        <v>11.49</v>
      </c>
      <c r="I423">
        <v>38</v>
      </c>
      <c r="J423">
        <v>8.6999999999999993</v>
      </c>
      <c r="K423">
        <v>2527.8000000000002</v>
      </c>
      <c r="L423">
        <v>11.49</v>
      </c>
      <c r="M423">
        <v>38</v>
      </c>
      <c r="N423">
        <v>0.87</v>
      </c>
      <c r="O423">
        <v>4.0756972111553784</v>
      </c>
      <c r="P423">
        <v>464941.17602755915</v>
      </c>
      <c r="Q423">
        <v>2.2558533102175774E-4</v>
      </c>
      <c r="R42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23">
        <f>IF(Tabela4[[#This Row],[Quartil salario_mes]]=4,9,IF(Tabela4[[#This Row],[Quartil salario_mes]]=3,7.5,IF(Tabela4[[#This Row],[Quartil salario_mes]]=2,6,IF(Tabela4[[#This Row],[Quartil salario_mes]]=1,4.5,0))))</f>
        <v>9</v>
      </c>
      <c r="T423">
        <f>Tabela4[[#This Row],[Preço ajustado salario]]*Tabela4[[#This Row],[litros]]</f>
        <v>9036</v>
      </c>
    </row>
    <row r="424" spans="1:20" x14ac:dyDescent="0.25">
      <c r="A424" t="s">
        <v>14</v>
      </c>
      <c r="B424" t="s">
        <v>74</v>
      </c>
      <c r="C424">
        <v>2014</v>
      </c>
      <c r="D424">
        <v>2800</v>
      </c>
      <c r="E424">
        <v>13675</v>
      </c>
      <c r="F424">
        <v>4514195</v>
      </c>
      <c r="G424">
        <v>2069287655440</v>
      </c>
      <c r="H424">
        <v>11.49</v>
      </c>
      <c r="I424">
        <v>38</v>
      </c>
      <c r="J424">
        <v>8.6999999999999993</v>
      </c>
      <c r="K424">
        <v>2527.8000000000002</v>
      </c>
      <c r="L424">
        <v>11.49</v>
      </c>
      <c r="M424">
        <v>38</v>
      </c>
      <c r="N424">
        <v>0.87</v>
      </c>
      <c r="O424">
        <v>4.8839285714285712</v>
      </c>
      <c r="P424">
        <v>458395.71738482721</v>
      </c>
      <c r="Q424">
        <v>6.202656287555145E-4</v>
      </c>
      <c r="R42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24">
        <f>IF(Tabela4[[#This Row],[Quartil salario_mes]]=4,9,IF(Tabela4[[#This Row],[Quartil salario_mes]]=3,7.5,IF(Tabela4[[#This Row],[Quartil salario_mes]]=2,6,IF(Tabela4[[#This Row],[Quartil salario_mes]]=1,4.5,0))))</f>
        <v>9</v>
      </c>
      <c r="T424">
        <f>Tabela4[[#This Row],[Preço ajustado salario]]*Tabela4[[#This Row],[litros]]</f>
        <v>25200</v>
      </c>
    </row>
    <row r="425" spans="1:20" x14ac:dyDescent="0.25">
      <c r="A425" t="s">
        <v>14</v>
      </c>
      <c r="B425" t="s">
        <v>74</v>
      </c>
      <c r="C425">
        <v>2015</v>
      </c>
      <c r="D425">
        <v>809</v>
      </c>
      <c r="E425">
        <v>3476</v>
      </c>
      <c r="F425">
        <v>4590590</v>
      </c>
      <c r="G425">
        <v>2069287655440</v>
      </c>
      <c r="H425">
        <v>11.49</v>
      </c>
      <c r="I425">
        <v>38</v>
      </c>
      <c r="J425">
        <v>8.6999999999999993</v>
      </c>
      <c r="K425">
        <v>2527.8000000000002</v>
      </c>
      <c r="L425">
        <v>11.49</v>
      </c>
      <c r="M425">
        <v>38</v>
      </c>
      <c r="N425">
        <v>0.87</v>
      </c>
      <c r="O425">
        <v>4.2966625463535228</v>
      </c>
      <c r="P425">
        <v>450767.25550310529</v>
      </c>
      <c r="Q425">
        <v>1.7623007064451409E-4</v>
      </c>
      <c r="R42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25">
        <f>IF(Tabela4[[#This Row],[Quartil salario_mes]]=4,9,IF(Tabela4[[#This Row],[Quartil salario_mes]]=3,7.5,IF(Tabela4[[#This Row],[Quartil salario_mes]]=2,6,IF(Tabela4[[#This Row],[Quartil salario_mes]]=1,4.5,0))))</f>
        <v>9</v>
      </c>
      <c r="T425">
        <f>Tabela4[[#This Row],[Preço ajustado salario]]*Tabela4[[#This Row],[litros]]</f>
        <v>7281</v>
      </c>
    </row>
    <row r="426" spans="1:20" x14ac:dyDescent="0.25">
      <c r="A426" t="s">
        <v>14</v>
      </c>
      <c r="B426" t="s">
        <v>74</v>
      </c>
      <c r="C426">
        <v>2016</v>
      </c>
      <c r="D426">
        <v>504</v>
      </c>
      <c r="E426">
        <v>9472</v>
      </c>
      <c r="F426">
        <v>4668081</v>
      </c>
      <c r="G426">
        <v>2069287655440</v>
      </c>
      <c r="H426">
        <v>11.49</v>
      </c>
      <c r="I426">
        <v>38</v>
      </c>
      <c r="J426">
        <v>8.6999999999999993</v>
      </c>
      <c r="K426">
        <v>2527.8000000000002</v>
      </c>
      <c r="L426">
        <v>11.49</v>
      </c>
      <c r="M426">
        <v>38</v>
      </c>
      <c r="N426">
        <v>0.87</v>
      </c>
      <c r="O426">
        <v>18.793650793650794</v>
      </c>
      <c r="P426">
        <v>443284.43646114966</v>
      </c>
      <c r="Q426">
        <v>1.0796727820275613E-4</v>
      </c>
      <c r="R42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26">
        <f>IF(Tabela4[[#This Row],[Quartil salario_mes]]=4,9,IF(Tabela4[[#This Row],[Quartil salario_mes]]=3,7.5,IF(Tabela4[[#This Row],[Quartil salario_mes]]=2,6,IF(Tabela4[[#This Row],[Quartil salario_mes]]=1,4.5,0))))</f>
        <v>9</v>
      </c>
      <c r="T426">
        <f>Tabela4[[#This Row],[Preço ajustado salario]]*Tabela4[[#This Row],[litros]]</f>
        <v>4536</v>
      </c>
    </row>
    <row r="427" spans="1:20" x14ac:dyDescent="0.25">
      <c r="A427" t="s">
        <v>14</v>
      </c>
      <c r="B427" t="s">
        <v>74</v>
      </c>
      <c r="C427">
        <v>2017</v>
      </c>
      <c r="D427">
        <v>1678</v>
      </c>
      <c r="E427">
        <v>8140</v>
      </c>
      <c r="F427">
        <v>4746252</v>
      </c>
      <c r="G427">
        <v>2069287655440</v>
      </c>
      <c r="H427">
        <v>11.49</v>
      </c>
      <c r="I427">
        <v>38</v>
      </c>
      <c r="J427">
        <v>8.6999999999999993</v>
      </c>
      <c r="K427">
        <v>2527.8000000000002</v>
      </c>
      <c r="L427">
        <v>11.49</v>
      </c>
      <c r="M427">
        <v>38</v>
      </c>
      <c r="N427">
        <v>0.87</v>
      </c>
      <c r="O427">
        <v>4.8510131108462451</v>
      </c>
      <c r="P427">
        <v>435983.52035248023</v>
      </c>
      <c r="Q427">
        <v>3.5354212123587202E-4</v>
      </c>
      <c r="R42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27">
        <f>IF(Tabela4[[#This Row],[Quartil salario_mes]]=4,9,IF(Tabela4[[#This Row],[Quartil salario_mes]]=3,7.5,IF(Tabela4[[#This Row],[Quartil salario_mes]]=2,6,IF(Tabela4[[#This Row],[Quartil salario_mes]]=1,4.5,0))))</f>
        <v>9</v>
      </c>
      <c r="T427">
        <f>Tabela4[[#This Row],[Preço ajustado salario]]*Tabela4[[#This Row],[litros]]</f>
        <v>15102</v>
      </c>
    </row>
    <row r="428" spans="1:20" x14ac:dyDescent="0.25">
      <c r="A428" t="s">
        <v>14</v>
      </c>
      <c r="B428" t="s">
        <v>74</v>
      </c>
      <c r="C428">
        <v>2018</v>
      </c>
      <c r="D428">
        <v>969</v>
      </c>
      <c r="E428">
        <v>5565</v>
      </c>
      <c r="F428">
        <v>4838526</v>
      </c>
      <c r="G428">
        <v>2069287655440</v>
      </c>
      <c r="H428">
        <v>11.49</v>
      </c>
      <c r="I428">
        <v>38</v>
      </c>
      <c r="J428">
        <v>8.6999999999999993</v>
      </c>
      <c r="K428">
        <v>2527.8000000000002</v>
      </c>
      <c r="L428">
        <v>11.49</v>
      </c>
      <c r="M428">
        <v>38</v>
      </c>
      <c r="N428">
        <v>0.87</v>
      </c>
      <c r="O428">
        <v>5.7430340557275539</v>
      </c>
      <c r="P428">
        <v>427669.01644013071</v>
      </c>
      <c r="Q428">
        <v>2.0026760215817793E-4</v>
      </c>
      <c r="R42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28">
        <f>IF(Tabela4[[#This Row],[Quartil salario_mes]]=4,9,IF(Tabela4[[#This Row],[Quartil salario_mes]]=3,7.5,IF(Tabela4[[#This Row],[Quartil salario_mes]]=2,6,IF(Tabela4[[#This Row],[Quartil salario_mes]]=1,4.5,0))))</f>
        <v>9</v>
      </c>
      <c r="T428">
        <f>Tabela4[[#This Row],[Preço ajustado salario]]*Tabela4[[#This Row],[litros]]</f>
        <v>8721</v>
      </c>
    </row>
    <row r="429" spans="1:20" x14ac:dyDescent="0.25">
      <c r="A429" t="s">
        <v>14</v>
      </c>
      <c r="B429" t="s">
        <v>74</v>
      </c>
      <c r="C429">
        <v>2019</v>
      </c>
      <c r="D429">
        <v>500</v>
      </c>
      <c r="E429">
        <v>2832</v>
      </c>
      <c r="F429">
        <v>4959034</v>
      </c>
      <c r="G429">
        <v>2069287655440</v>
      </c>
      <c r="H429">
        <v>11.49</v>
      </c>
      <c r="I429">
        <v>38</v>
      </c>
      <c r="J429">
        <v>8.6999999999999993</v>
      </c>
      <c r="K429">
        <v>2527.8000000000002</v>
      </c>
      <c r="L429">
        <v>11.49</v>
      </c>
      <c r="M429">
        <v>38</v>
      </c>
      <c r="N429">
        <v>0.87</v>
      </c>
      <c r="O429">
        <v>5.6639999999999997</v>
      </c>
      <c r="P429">
        <v>417276.35975877562</v>
      </c>
      <c r="Q429">
        <v>1.0082608830671457E-4</v>
      </c>
      <c r="R42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29">
        <f>IF(Tabela4[[#This Row],[Quartil salario_mes]]=4,9,IF(Tabela4[[#This Row],[Quartil salario_mes]]=3,7.5,IF(Tabela4[[#This Row],[Quartil salario_mes]]=2,6,IF(Tabela4[[#This Row],[Quartil salario_mes]]=1,4.5,0))))</f>
        <v>9</v>
      </c>
      <c r="T429">
        <f>Tabela4[[#This Row],[Preço ajustado salario]]*Tabela4[[#This Row],[litros]]</f>
        <v>4500</v>
      </c>
    </row>
    <row r="430" spans="1:20" x14ac:dyDescent="0.25">
      <c r="A430" t="s">
        <v>14</v>
      </c>
      <c r="B430" t="s">
        <v>74</v>
      </c>
      <c r="C430">
        <v>2020</v>
      </c>
      <c r="D430">
        <v>95</v>
      </c>
      <c r="E430">
        <v>515</v>
      </c>
      <c r="F430">
        <v>5061133</v>
      </c>
      <c r="G430">
        <v>2069287655440</v>
      </c>
      <c r="H430">
        <v>11.49</v>
      </c>
      <c r="I430">
        <v>38</v>
      </c>
      <c r="J430">
        <v>8.6999999999999993</v>
      </c>
      <c r="K430">
        <v>2527.8000000000002</v>
      </c>
      <c r="L430">
        <v>11.49</v>
      </c>
      <c r="M430">
        <v>38</v>
      </c>
      <c r="N430">
        <v>0.87</v>
      </c>
      <c r="O430">
        <v>5.4210526315789478</v>
      </c>
      <c r="P430">
        <v>408858.58076442569</v>
      </c>
      <c r="Q430">
        <v>1.8770500597395881E-5</v>
      </c>
      <c r="R43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30">
        <f>IF(Tabela4[[#This Row],[Quartil salario_mes]]=4,9,IF(Tabela4[[#This Row],[Quartil salario_mes]]=3,7.5,IF(Tabela4[[#This Row],[Quartil salario_mes]]=2,6,IF(Tabela4[[#This Row],[Quartil salario_mes]]=1,4.5,0))))</f>
        <v>9</v>
      </c>
      <c r="T430">
        <f>Tabela4[[#This Row],[Preço ajustado salario]]*Tabela4[[#This Row],[litros]]</f>
        <v>855</v>
      </c>
    </row>
    <row r="431" spans="1:20" x14ac:dyDescent="0.25">
      <c r="A431" t="s">
        <v>14</v>
      </c>
      <c r="B431" t="s">
        <v>74</v>
      </c>
      <c r="C431">
        <v>2021</v>
      </c>
      <c r="D431">
        <v>657</v>
      </c>
      <c r="E431">
        <v>10477</v>
      </c>
      <c r="F431">
        <v>5129727</v>
      </c>
      <c r="G431">
        <v>2069287655440</v>
      </c>
      <c r="H431">
        <v>11.49</v>
      </c>
      <c r="I431">
        <v>38</v>
      </c>
      <c r="J431">
        <v>8.6999999999999993</v>
      </c>
      <c r="K431">
        <v>2527.8000000000002</v>
      </c>
      <c r="L431">
        <v>11.49</v>
      </c>
      <c r="M431">
        <v>38</v>
      </c>
      <c r="N431">
        <v>0.87</v>
      </c>
      <c r="O431">
        <v>15.946727549467276</v>
      </c>
      <c r="P431">
        <v>403391.38036780513</v>
      </c>
      <c r="Q431">
        <v>1.2807699123169712E-4</v>
      </c>
      <c r="R43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31">
        <f>IF(Tabela4[[#This Row],[Quartil salario_mes]]=4,9,IF(Tabela4[[#This Row],[Quartil salario_mes]]=3,7.5,IF(Tabela4[[#This Row],[Quartil salario_mes]]=2,6,IF(Tabela4[[#This Row],[Quartil salario_mes]]=1,4.5,0))))</f>
        <v>9</v>
      </c>
      <c r="T431">
        <f>Tabela4[[#This Row],[Preço ajustado salario]]*Tabela4[[#This Row],[litros]]</f>
        <v>5913</v>
      </c>
    </row>
    <row r="432" spans="1:20" x14ac:dyDescent="0.25">
      <c r="A432" t="s">
        <v>14</v>
      </c>
      <c r="B432" t="s">
        <v>74</v>
      </c>
      <c r="C432">
        <v>2022</v>
      </c>
      <c r="D432">
        <v>63</v>
      </c>
      <c r="E432">
        <v>156</v>
      </c>
      <c r="F432">
        <v>5185288</v>
      </c>
      <c r="G432">
        <v>2069287655440</v>
      </c>
      <c r="H432">
        <v>11.49</v>
      </c>
      <c r="I432">
        <v>38</v>
      </c>
      <c r="J432">
        <v>8.6999999999999993</v>
      </c>
      <c r="K432">
        <v>2527.8000000000002</v>
      </c>
      <c r="L432">
        <v>11.49</v>
      </c>
      <c r="M432">
        <v>38</v>
      </c>
      <c r="N432">
        <v>0.87</v>
      </c>
      <c r="O432">
        <v>2.4761904761904763</v>
      </c>
      <c r="P432">
        <v>399068.99200970127</v>
      </c>
      <c r="Q432">
        <v>1.2149759087634091E-5</v>
      </c>
      <c r="R43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32">
        <f>IF(Tabela4[[#This Row],[Quartil salario_mes]]=4,9,IF(Tabela4[[#This Row],[Quartil salario_mes]]=3,7.5,IF(Tabela4[[#This Row],[Quartil salario_mes]]=2,6,IF(Tabela4[[#This Row],[Quartil salario_mes]]=1,4.5,0))))</f>
        <v>9</v>
      </c>
      <c r="T432">
        <f>Tabela4[[#This Row],[Preço ajustado salario]]*Tabela4[[#This Row],[litros]]</f>
        <v>567</v>
      </c>
    </row>
    <row r="433" spans="1:20" x14ac:dyDescent="0.25">
      <c r="A433" t="s">
        <v>14</v>
      </c>
      <c r="B433" t="s">
        <v>75</v>
      </c>
      <c r="C433">
        <v>2012</v>
      </c>
      <c r="D433">
        <v>94</v>
      </c>
      <c r="E433">
        <v>458</v>
      </c>
      <c r="F433">
        <v>43725806</v>
      </c>
      <c r="G433">
        <v>955030885380</v>
      </c>
      <c r="H433">
        <v>0.25</v>
      </c>
      <c r="I433">
        <v>20</v>
      </c>
      <c r="J433">
        <v>2.8</v>
      </c>
      <c r="K433">
        <v>55</v>
      </c>
      <c r="L433">
        <v>0.25</v>
      </c>
      <c r="M433">
        <v>20</v>
      </c>
      <c r="N433">
        <v>0.28000000000000003</v>
      </c>
      <c r="O433">
        <v>4.8723404255319149</v>
      </c>
      <c r="P433">
        <v>21841.355774665422</v>
      </c>
      <c r="Q433">
        <v>2.1497602582786008E-6</v>
      </c>
      <c r="R43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33">
        <f>IF(Tabela4[[#This Row],[Quartil salario_mes]]=4,9,IF(Tabela4[[#This Row],[Quartil salario_mes]]=3,7.5,IF(Tabela4[[#This Row],[Quartil salario_mes]]=2,6,IF(Tabela4[[#This Row],[Quartil salario_mes]]=1,4.5,0))))</f>
        <v>4.5</v>
      </c>
      <c r="T433">
        <f>Tabela4[[#This Row],[Preço ajustado salario]]*Tabela4[[#This Row],[litros]]</f>
        <v>423</v>
      </c>
    </row>
    <row r="434" spans="1:20" x14ac:dyDescent="0.25">
      <c r="A434" t="s">
        <v>14</v>
      </c>
      <c r="B434" t="s">
        <v>75</v>
      </c>
      <c r="C434">
        <v>2013</v>
      </c>
      <c r="D434">
        <v>6</v>
      </c>
      <c r="E434">
        <v>4</v>
      </c>
      <c r="F434">
        <v>44792368</v>
      </c>
      <c r="G434">
        <v>955030885380</v>
      </c>
      <c r="H434">
        <v>0.25</v>
      </c>
      <c r="I434">
        <v>20</v>
      </c>
      <c r="J434">
        <v>2.8</v>
      </c>
      <c r="K434">
        <v>55</v>
      </c>
      <c r="L434">
        <v>0.25</v>
      </c>
      <c r="M434">
        <v>20</v>
      </c>
      <c r="N434">
        <v>0.28000000000000003</v>
      </c>
      <c r="O434">
        <v>0.66666666666666663</v>
      </c>
      <c r="P434">
        <v>21321.285924870059</v>
      </c>
      <c r="Q434">
        <v>1.3395139100482475E-7</v>
      </c>
      <c r="R43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34">
        <f>IF(Tabela4[[#This Row],[Quartil salario_mes]]=4,9,IF(Tabela4[[#This Row],[Quartil salario_mes]]=3,7.5,IF(Tabela4[[#This Row],[Quartil salario_mes]]=2,6,IF(Tabela4[[#This Row],[Quartil salario_mes]]=1,4.5,0))))</f>
        <v>4.5</v>
      </c>
      <c r="T434">
        <f>Tabela4[[#This Row],[Preço ajustado salario]]*Tabela4[[#This Row],[litros]]</f>
        <v>27</v>
      </c>
    </row>
    <row r="435" spans="1:20" x14ac:dyDescent="0.25">
      <c r="A435" t="s">
        <v>14</v>
      </c>
      <c r="B435" t="s">
        <v>75</v>
      </c>
      <c r="C435">
        <v>2018</v>
      </c>
      <c r="D435">
        <v>6771</v>
      </c>
      <c r="E435">
        <v>31225</v>
      </c>
      <c r="F435">
        <v>49953304</v>
      </c>
      <c r="G435">
        <v>955030885380</v>
      </c>
      <c r="H435">
        <v>0.25</v>
      </c>
      <c r="I435">
        <v>20</v>
      </c>
      <c r="J435">
        <v>2.8</v>
      </c>
      <c r="K435">
        <v>55</v>
      </c>
      <c r="L435">
        <v>0.25</v>
      </c>
      <c r="M435">
        <v>20</v>
      </c>
      <c r="N435">
        <v>0.28000000000000003</v>
      </c>
      <c r="O435">
        <v>4.6115787919066609</v>
      </c>
      <c r="P435">
        <v>19118.472831747025</v>
      </c>
      <c r="Q435">
        <v>1.3554658967102556E-4</v>
      </c>
      <c r="R43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35">
        <f>IF(Tabela4[[#This Row],[Quartil salario_mes]]=4,9,IF(Tabela4[[#This Row],[Quartil salario_mes]]=3,7.5,IF(Tabela4[[#This Row],[Quartil salario_mes]]=2,6,IF(Tabela4[[#This Row],[Quartil salario_mes]]=1,4.5,0))))</f>
        <v>4.5</v>
      </c>
      <c r="T435">
        <f>Tabela4[[#This Row],[Preço ajustado salario]]*Tabela4[[#This Row],[litros]]</f>
        <v>30469.5</v>
      </c>
    </row>
    <row r="436" spans="1:20" x14ac:dyDescent="0.25">
      <c r="A436" t="s">
        <v>14</v>
      </c>
      <c r="B436" t="s">
        <v>75</v>
      </c>
      <c r="C436">
        <v>2022</v>
      </c>
      <c r="D436">
        <v>1440</v>
      </c>
      <c r="E436">
        <v>2080</v>
      </c>
      <c r="F436">
        <v>54027487</v>
      </c>
      <c r="G436">
        <v>955030885380</v>
      </c>
      <c r="H436">
        <v>0.25</v>
      </c>
      <c r="I436">
        <v>20</v>
      </c>
      <c r="J436">
        <v>2.8</v>
      </c>
      <c r="K436">
        <v>55</v>
      </c>
      <c r="L436">
        <v>0.25</v>
      </c>
      <c r="M436">
        <v>20</v>
      </c>
      <c r="N436">
        <v>0.28000000000000003</v>
      </c>
      <c r="O436">
        <v>1.4444444444444444</v>
      </c>
      <c r="P436">
        <v>17676.759338815813</v>
      </c>
      <c r="Q436">
        <v>2.6653099745320378E-5</v>
      </c>
      <c r="R43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36">
        <f>IF(Tabela4[[#This Row],[Quartil salario_mes]]=4,9,IF(Tabela4[[#This Row],[Quartil salario_mes]]=3,7.5,IF(Tabela4[[#This Row],[Quartil salario_mes]]=2,6,IF(Tabela4[[#This Row],[Quartil salario_mes]]=1,4.5,0))))</f>
        <v>4.5</v>
      </c>
      <c r="T436">
        <f>Tabela4[[#This Row],[Preço ajustado salario]]*Tabela4[[#This Row],[litros]]</f>
        <v>6480</v>
      </c>
    </row>
    <row r="437" spans="1:20" x14ac:dyDescent="0.25">
      <c r="A437" t="s">
        <v>14</v>
      </c>
      <c r="B437" t="s">
        <v>42</v>
      </c>
      <c r="C437">
        <v>2012</v>
      </c>
      <c r="D437">
        <v>1029</v>
      </c>
      <c r="E437">
        <v>7492</v>
      </c>
      <c r="F437">
        <v>29470426</v>
      </c>
      <c r="G437">
        <v>4823593187680</v>
      </c>
      <c r="H437">
        <v>0.01</v>
      </c>
      <c r="I437">
        <v>30</v>
      </c>
      <c r="J437">
        <v>0</v>
      </c>
      <c r="K437">
        <v>2.2000000000000002</v>
      </c>
      <c r="L437">
        <v>0.01</v>
      </c>
      <c r="M437">
        <v>30</v>
      </c>
      <c r="N437">
        <v>0</v>
      </c>
      <c r="O437">
        <v>7.2808551992225459</v>
      </c>
      <c r="P437">
        <v>163675.7197768366</v>
      </c>
      <c r="Q437">
        <v>3.4916359878883329E-5</v>
      </c>
      <c r="R43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37">
        <f>IF(Tabela4[[#This Row],[Quartil salario_mes]]=4,9,IF(Tabela4[[#This Row],[Quartil salario_mes]]=3,7.5,IF(Tabela4[[#This Row],[Quartil salario_mes]]=2,6,IF(Tabela4[[#This Row],[Quartil salario_mes]]=1,4.5,0))))</f>
        <v>4.5</v>
      </c>
      <c r="T437">
        <f>Tabela4[[#This Row],[Preço ajustado salario]]*Tabela4[[#This Row],[litros]]</f>
        <v>4630.5</v>
      </c>
    </row>
    <row r="438" spans="1:20" x14ac:dyDescent="0.25">
      <c r="A438" t="s">
        <v>14</v>
      </c>
      <c r="B438" t="s">
        <v>42</v>
      </c>
      <c r="C438">
        <v>2014</v>
      </c>
      <c r="D438">
        <v>14</v>
      </c>
      <c r="E438">
        <v>232</v>
      </c>
      <c r="F438">
        <v>30193258</v>
      </c>
      <c r="G438">
        <v>4823593187680</v>
      </c>
      <c r="H438">
        <v>0.01</v>
      </c>
      <c r="I438">
        <v>30</v>
      </c>
      <c r="J438">
        <v>0</v>
      </c>
      <c r="K438">
        <v>2.2000000000000002</v>
      </c>
      <c r="L438">
        <v>0.01</v>
      </c>
      <c r="M438">
        <v>30</v>
      </c>
      <c r="N438">
        <v>0</v>
      </c>
      <c r="O438">
        <v>16.571428571428573</v>
      </c>
      <c r="P438">
        <v>159757.29375345979</v>
      </c>
      <c r="Q438">
        <v>4.6367967312437764E-7</v>
      </c>
      <c r="R43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38">
        <f>IF(Tabela4[[#This Row],[Quartil salario_mes]]=4,9,IF(Tabela4[[#This Row],[Quartil salario_mes]]=3,7.5,IF(Tabela4[[#This Row],[Quartil salario_mes]]=2,6,IF(Tabela4[[#This Row],[Quartil salario_mes]]=1,4.5,0))))</f>
        <v>4.5</v>
      </c>
      <c r="T438">
        <f>Tabela4[[#This Row],[Preço ajustado salario]]*Tabela4[[#This Row],[litros]]</f>
        <v>63</v>
      </c>
    </row>
    <row r="439" spans="1:20" x14ac:dyDescent="0.25">
      <c r="A439" t="s">
        <v>14</v>
      </c>
      <c r="B439" t="s">
        <v>42</v>
      </c>
      <c r="C439">
        <v>2017</v>
      </c>
      <c r="D439">
        <v>680</v>
      </c>
      <c r="E439">
        <v>2646</v>
      </c>
      <c r="F439">
        <v>30563433</v>
      </c>
      <c r="G439">
        <v>4823593187680</v>
      </c>
      <c r="H439">
        <v>0.01</v>
      </c>
      <c r="I439">
        <v>30</v>
      </c>
      <c r="J439">
        <v>0</v>
      </c>
      <c r="K439">
        <v>2.2000000000000002</v>
      </c>
      <c r="L439">
        <v>0.01</v>
      </c>
      <c r="M439">
        <v>30</v>
      </c>
      <c r="N439">
        <v>0</v>
      </c>
      <c r="O439">
        <v>3.8911764705882352</v>
      </c>
      <c r="P439">
        <v>157822.3620258889</v>
      </c>
      <c r="Q439">
        <v>2.2248809549634036E-5</v>
      </c>
      <c r="R43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39">
        <f>IF(Tabela4[[#This Row],[Quartil salario_mes]]=4,9,IF(Tabela4[[#This Row],[Quartil salario_mes]]=3,7.5,IF(Tabela4[[#This Row],[Quartil salario_mes]]=2,6,IF(Tabela4[[#This Row],[Quartil salario_mes]]=1,4.5,0))))</f>
        <v>4.5</v>
      </c>
      <c r="T439">
        <f>Tabela4[[#This Row],[Preço ajustado salario]]*Tabela4[[#This Row],[litros]]</f>
        <v>3060</v>
      </c>
    </row>
    <row r="440" spans="1:20" x14ac:dyDescent="0.25">
      <c r="A440" t="s">
        <v>14</v>
      </c>
      <c r="B440" t="s">
        <v>42</v>
      </c>
      <c r="C440">
        <v>2018</v>
      </c>
      <c r="D440">
        <v>71</v>
      </c>
      <c r="E440">
        <v>355</v>
      </c>
      <c r="F440">
        <v>29825653</v>
      </c>
      <c r="G440">
        <v>4823593187680</v>
      </c>
      <c r="H440">
        <v>0.01</v>
      </c>
      <c r="I440">
        <v>30</v>
      </c>
      <c r="J440">
        <v>0</v>
      </c>
      <c r="K440">
        <v>2.2000000000000002</v>
      </c>
      <c r="L440">
        <v>0.01</v>
      </c>
      <c r="M440">
        <v>30</v>
      </c>
      <c r="N440">
        <v>0</v>
      </c>
      <c r="O440">
        <v>5</v>
      </c>
      <c r="P440">
        <v>161726.32289660181</v>
      </c>
      <c r="Q440">
        <v>2.3805011075532864E-6</v>
      </c>
      <c r="R44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40">
        <f>IF(Tabela4[[#This Row],[Quartil salario_mes]]=4,9,IF(Tabela4[[#This Row],[Quartil salario_mes]]=3,7.5,IF(Tabela4[[#This Row],[Quartil salario_mes]]=2,6,IF(Tabela4[[#This Row],[Quartil salario_mes]]=1,4.5,0))))</f>
        <v>4.5</v>
      </c>
      <c r="T440">
        <f>Tabela4[[#This Row],[Preço ajustado salario]]*Tabela4[[#This Row],[litros]]</f>
        <v>319.5</v>
      </c>
    </row>
    <row r="441" spans="1:20" x14ac:dyDescent="0.25">
      <c r="A441" t="s">
        <v>14</v>
      </c>
      <c r="B441" t="s">
        <v>42</v>
      </c>
      <c r="C441">
        <v>2020</v>
      </c>
      <c r="D441">
        <v>4086</v>
      </c>
      <c r="E441">
        <v>9808</v>
      </c>
      <c r="F441">
        <v>28490453</v>
      </c>
      <c r="G441">
        <v>4823593187680</v>
      </c>
      <c r="H441">
        <v>0.01</v>
      </c>
      <c r="I441">
        <v>30</v>
      </c>
      <c r="J441">
        <v>0</v>
      </c>
      <c r="K441">
        <v>2.2000000000000002</v>
      </c>
      <c r="L441">
        <v>0.01</v>
      </c>
      <c r="M441">
        <v>30</v>
      </c>
      <c r="N441">
        <v>0</v>
      </c>
      <c r="O441">
        <v>2.400391581008321</v>
      </c>
      <c r="P441">
        <v>169305.59818336339</v>
      </c>
      <c r="Q441">
        <v>1.4341646305167559E-4</v>
      </c>
      <c r="R44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41">
        <f>IF(Tabela4[[#This Row],[Quartil salario_mes]]=4,9,IF(Tabela4[[#This Row],[Quartil salario_mes]]=3,7.5,IF(Tabela4[[#This Row],[Quartil salario_mes]]=2,6,IF(Tabela4[[#This Row],[Quartil salario_mes]]=1,4.5,0))))</f>
        <v>4.5</v>
      </c>
      <c r="T441">
        <f>Tabela4[[#This Row],[Preço ajustado salario]]*Tabela4[[#This Row],[litros]]</f>
        <v>18387</v>
      </c>
    </row>
    <row r="442" spans="1:20" x14ac:dyDescent="0.25">
      <c r="A442" t="s">
        <v>14</v>
      </c>
      <c r="B442" t="s">
        <v>42</v>
      </c>
      <c r="C442">
        <v>2021</v>
      </c>
      <c r="D442">
        <v>26415</v>
      </c>
      <c r="E442">
        <v>35944</v>
      </c>
      <c r="F442">
        <v>28199867</v>
      </c>
      <c r="G442">
        <v>4823593187680</v>
      </c>
      <c r="H442">
        <v>0.01</v>
      </c>
      <c r="I442">
        <v>30</v>
      </c>
      <c r="J442">
        <v>0</v>
      </c>
      <c r="K442">
        <v>2.2000000000000002</v>
      </c>
      <c r="L442">
        <v>0.01</v>
      </c>
      <c r="M442">
        <v>30</v>
      </c>
      <c r="N442">
        <v>0</v>
      </c>
      <c r="O442">
        <v>1.3607420026500094</v>
      </c>
      <c r="P442">
        <v>171050.21054461002</v>
      </c>
      <c r="Q442">
        <v>9.3670654545994841E-4</v>
      </c>
      <c r="R44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42">
        <f>IF(Tabela4[[#This Row],[Quartil salario_mes]]=4,9,IF(Tabela4[[#This Row],[Quartil salario_mes]]=3,7.5,IF(Tabela4[[#This Row],[Quartil salario_mes]]=2,6,IF(Tabela4[[#This Row],[Quartil salario_mes]]=1,4.5,0))))</f>
        <v>4.5</v>
      </c>
      <c r="T442">
        <f>Tabela4[[#This Row],[Preço ajustado salario]]*Tabela4[[#This Row],[litros]]</f>
        <v>118867.5</v>
      </c>
    </row>
    <row r="443" spans="1:20" x14ac:dyDescent="0.25">
      <c r="A443" t="s">
        <v>14</v>
      </c>
      <c r="B443" t="s">
        <v>42</v>
      </c>
      <c r="C443">
        <v>2022</v>
      </c>
      <c r="D443">
        <v>23220</v>
      </c>
      <c r="E443">
        <v>32351</v>
      </c>
      <c r="F443">
        <v>28301696</v>
      </c>
      <c r="G443">
        <v>4823593187680</v>
      </c>
      <c r="H443">
        <v>0.01</v>
      </c>
      <c r="I443">
        <v>30</v>
      </c>
      <c r="J443">
        <v>0</v>
      </c>
      <c r="K443">
        <v>2.2000000000000002</v>
      </c>
      <c r="L443">
        <v>0.01</v>
      </c>
      <c r="M443">
        <v>30</v>
      </c>
      <c r="N443">
        <v>0</v>
      </c>
      <c r="O443">
        <v>1.393238587424634</v>
      </c>
      <c r="P443">
        <v>170434.77492232269</v>
      </c>
      <c r="Q443">
        <v>8.2044553089680563E-4</v>
      </c>
      <c r="R44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43">
        <f>IF(Tabela4[[#This Row],[Quartil salario_mes]]=4,9,IF(Tabela4[[#This Row],[Quartil salario_mes]]=3,7.5,IF(Tabela4[[#This Row],[Quartil salario_mes]]=2,6,IF(Tabela4[[#This Row],[Quartil salario_mes]]=1,4.5,0))))</f>
        <v>4.5</v>
      </c>
      <c r="T443">
        <f>Tabela4[[#This Row],[Preço ajustado salario]]*Tabela4[[#This Row],[litros]]</f>
        <v>104490</v>
      </c>
    </row>
    <row r="444" spans="1:20" x14ac:dyDescent="0.25">
      <c r="A444" t="s">
        <v>14</v>
      </c>
      <c r="B444" t="s">
        <v>76</v>
      </c>
      <c r="C444">
        <v>2013</v>
      </c>
      <c r="D444">
        <v>8</v>
      </c>
      <c r="E444">
        <v>30</v>
      </c>
      <c r="F444">
        <v>46237930</v>
      </c>
      <c r="G444">
        <v>3238028081080</v>
      </c>
      <c r="H444">
        <v>1.23</v>
      </c>
      <c r="I444">
        <v>31</v>
      </c>
      <c r="J444">
        <v>0.8</v>
      </c>
      <c r="K444">
        <v>270.60000000000002</v>
      </c>
      <c r="L444">
        <v>1.23</v>
      </c>
      <c r="M444">
        <v>31</v>
      </c>
      <c r="N444">
        <v>0.08</v>
      </c>
      <c r="O444">
        <v>3.75</v>
      </c>
      <c r="P444">
        <v>70029.69382669164</v>
      </c>
      <c r="Q444">
        <v>1.7301812602770063E-7</v>
      </c>
      <c r="R44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444">
        <f>IF(Tabela4[[#This Row],[Quartil salario_mes]]=4,9,IF(Tabela4[[#This Row],[Quartil salario_mes]]=3,7.5,IF(Tabela4[[#This Row],[Quartil salario_mes]]=2,6,IF(Tabela4[[#This Row],[Quartil salario_mes]]=1,4.5,0))))</f>
        <v>6</v>
      </c>
      <c r="T444">
        <f>Tabela4[[#This Row],[Preço ajustado salario]]*Tabela4[[#This Row],[litros]]</f>
        <v>48</v>
      </c>
    </row>
    <row r="445" spans="1:20" x14ac:dyDescent="0.25">
      <c r="A445" t="s">
        <v>14</v>
      </c>
      <c r="B445" t="s">
        <v>76</v>
      </c>
      <c r="C445">
        <v>2018</v>
      </c>
      <c r="D445">
        <v>6944</v>
      </c>
      <c r="E445">
        <v>26273</v>
      </c>
      <c r="F445">
        <v>49276961</v>
      </c>
      <c r="G445">
        <v>3238028081080</v>
      </c>
      <c r="H445">
        <v>1.23</v>
      </c>
      <c r="I445">
        <v>31</v>
      </c>
      <c r="J445">
        <v>0.8</v>
      </c>
      <c r="K445">
        <v>270.60000000000002</v>
      </c>
      <c r="L445">
        <v>1.23</v>
      </c>
      <c r="M445">
        <v>31</v>
      </c>
      <c r="N445">
        <v>0.08</v>
      </c>
      <c r="O445">
        <v>3.7835541474654377</v>
      </c>
      <c r="P445">
        <v>65710.790912613302</v>
      </c>
      <c r="Q445">
        <v>1.409177810295566E-4</v>
      </c>
      <c r="R44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445">
        <f>IF(Tabela4[[#This Row],[Quartil salario_mes]]=4,9,IF(Tabela4[[#This Row],[Quartil salario_mes]]=3,7.5,IF(Tabela4[[#This Row],[Quartil salario_mes]]=2,6,IF(Tabela4[[#This Row],[Quartil salario_mes]]=1,4.5,0))))</f>
        <v>6</v>
      </c>
      <c r="T445">
        <f>Tabela4[[#This Row],[Preço ajustado salario]]*Tabela4[[#This Row],[litros]]</f>
        <v>41664</v>
      </c>
    </row>
    <row r="446" spans="1:20" x14ac:dyDescent="0.25">
      <c r="A446" t="s">
        <v>14</v>
      </c>
      <c r="B446" t="s">
        <v>76</v>
      </c>
      <c r="C446">
        <v>2019</v>
      </c>
      <c r="D446">
        <v>897</v>
      </c>
      <c r="E446">
        <v>1999</v>
      </c>
      <c r="F446">
        <v>50187406</v>
      </c>
      <c r="G446">
        <v>3238028081080</v>
      </c>
      <c r="H446">
        <v>1.23</v>
      </c>
      <c r="I446">
        <v>31</v>
      </c>
      <c r="J446">
        <v>0.8</v>
      </c>
      <c r="K446">
        <v>270.60000000000002</v>
      </c>
      <c r="L446">
        <v>1.23</v>
      </c>
      <c r="M446">
        <v>31</v>
      </c>
      <c r="N446">
        <v>0.08</v>
      </c>
      <c r="O446">
        <v>2.2285395763656632</v>
      </c>
      <c r="P446">
        <v>64518.737650636896</v>
      </c>
      <c r="Q446">
        <v>1.7873009814454249E-5</v>
      </c>
      <c r="R44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446">
        <f>IF(Tabela4[[#This Row],[Quartil salario_mes]]=4,9,IF(Tabela4[[#This Row],[Quartil salario_mes]]=3,7.5,IF(Tabela4[[#This Row],[Quartil salario_mes]]=2,6,IF(Tabela4[[#This Row],[Quartil salario_mes]]=1,4.5,0))))</f>
        <v>6</v>
      </c>
      <c r="T446">
        <f>Tabela4[[#This Row],[Preço ajustado salario]]*Tabela4[[#This Row],[litros]]</f>
        <v>5382</v>
      </c>
    </row>
    <row r="447" spans="1:20" x14ac:dyDescent="0.25">
      <c r="A447" t="s">
        <v>14</v>
      </c>
      <c r="B447" t="s">
        <v>76</v>
      </c>
      <c r="C447">
        <v>2020</v>
      </c>
      <c r="D447">
        <v>15660</v>
      </c>
      <c r="E447">
        <v>23780</v>
      </c>
      <c r="F447">
        <v>50930662</v>
      </c>
      <c r="G447">
        <v>3238028081080</v>
      </c>
      <c r="H447">
        <v>1.23</v>
      </c>
      <c r="I447">
        <v>31</v>
      </c>
      <c r="J447">
        <v>0.8</v>
      </c>
      <c r="K447">
        <v>270.60000000000002</v>
      </c>
      <c r="L447">
        <v>1.23</v>
      </c>
      <c r="M447">
        <v>31</v>
      </c>
      <c r="N447">
        <v>0.08</v>
      </c>
      <c r="O447">
        <v>1.5185185185185186</v>
      </c>
      <c r="P447">
        <v>63577.184232947926</v>
      </c>
      <c r="Q447">
        <v>3.074768594211479E-4</v>
      </c>
      <c r="R44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447">
        <f>IF(Tabela4[[#This Row],[Quartil salario_mes]]=4,9,IF(Tabela4[[#This Row],[Quartil salario_mes]]=3,7.5,IF(Tabela4[[#This Row],[Quartil salario_mes]]=2,6,IF(Tabela4[[#This Row],[Quartil salario_mes]]=1,4.5,0))))</f>
        <v>6</v>
      </c>
      <c r="T447">
        <f>Tabela4[[#This Row],[Preço ajustado salario]]*Tabela4[[#This Row],[litros]]</f>
        <v>93960</v>
      </c>
    </row>
    <row r="448" spans="1:20" x14ac:dyDescent="0.25">
      <c r="A448" t="s">
        <v>14</v>
      </c>
      <c r="B448" t="s">
        <v>76</v>
      </c>
      <c r="C448">
        <v>2021</v>
      </c>
      <c r="D448">
        <v>12160</v>
      </c>
      <c r="E448">
        <v>21867</v>
      </c>
      <c r="F448">
        <v>51516562</v>
      </c>
      <c r="G448">
        <v>3238028081080</v>
      </c>
      <c r="H448">
        <v>1.23</v>
      </c>
      <c r="I448">
        <v>31</v>
      </c>
      <c r="J448">
        <v>0.8</v>
      </c>
      <c r="K448">
        <v>270.60000000000002</v>
      </c>
      <c r="L448">
        <v>1.23</v>
      </c>
      <c r="M448">
        <v>31</v>
      </c>
      <c r="N448">
        <v>0.08</v>
      </c>
      <c r="O448">
        <v>1.7982730263157896</v>
      </c>
      <c r="P448">
        <v>62854.118275206332</v>
      </c>
      <c r="Q448">
        <v>2.3604059603201007E-4</v>
      </c>
      <c r="R44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448">
        <f>IF(Tabela4[[#This Row],[Quartil salario_mes]]=4,9,IF(Tabela4[[#This Row],[Quartil salario_mes]]=3,7.5,IF(Tabela4[[#This Row],[Quartil salario_mes]]=2,6,IF(Tabela4[[#This Row],[Quartil salario_mes]]=1,4.5,0))))</f>
        <v>6</v>
      </c>
      <c r="T448">
        <f>Tabela4[[#This Row],[Preço ajustado salario]]*Tabela4[[#This Row],[litros]]</f>
        <v>72960</v>
      </c>
    </row>
    <row r="449" spans="1:20" x14ac:dyDescent="0.25">
      <c r="A449" t="s">
        <v>14</v>
      </c>
      <c r="B449" t="s">
        <v>76</v>
      </c>
      <c r="C449">
        <v>2022</v>
      </c>
      <c r="D449">
        <v>8217</v>
      </c>
      <c r="E449">
        <v>14068</v>
      </c>
      <c r="F449">
        <v>51874024</v>
      </c>
      <c r="G449">
        <v>3238028081080</v>
      </c>
      <c r="H449">
        <v>1.23</v>
      </c>
      <c r="I449">
        <v>31</v>
      </c>
      <c r="J449">
        <v>0.8</v>
      </c>
      <c r="K449">
        <v>270.60000000000002</v>
      </c>
      <c r="L449">
        <v>1.23</v>
      </c>
      <c r="M449">
        <v>31</v>
      </c>
      <c r="N449">
        <v>0.08</v>
      </c>
      <c r="O449">
        <v>1.7120603626627724</v>
      </c>
      <c r="P449">
        <v>62420.992847595553</v>
      </c>
      <c r="Q449">
        <v>1.5840298026619258E-4</v>
      </c>
      <c r="R44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449">
        <f>IF(Tabela4[[#This Row],[Quartil salario_mes]]=4,9,IF(Tabela4[[#This Row],[Quartil salario_mes]]=3,7.5,IF(Tabela4[[#This Row],[Quartil salario_mes]]=2,6,IF(Tabela4[[#This Row],[Quartil salario_mes]]=1,4.5,0))))</f>
        <v>6</v>
      </c>
      <c r="T449">
        <f>Tabela4[[#This Row],[Preço ajustado salario]]*Tabela4[[#This Row],[litros]]</f>
        <v>49302</v>
      </c>
    </row>
    <row r="450" spans="1:20" x14ac:dyDescent="0.25">
      <c r="A450" t="s">
        <v>14</v>
      </c>
      <c r="B450" t="s">
        <v>77</v>
      </c>
      <c r="C450">
        <v>2016</v>
      </c>
      <c r="D450">
        <v>675</v>
      </c>
      <c r="E450">
        <v>5220</v>
      </c>
      <c r="F450">
        <v>8736487</v>
      </c>
      <c r="G450">
        <v>4463147395280</v>
      </c>
      <c r="H450">
        <v>0</v>
      </c>
      <c r="I450">
        <v>43</v>
      </c>
      <c r="J450">
        <v>5.7</v>
      </c>
      <c r="K450">
        <v>0</v>
      </c>
      <c r="L450">
        <v>0</v>
      </c>
      <c r="M450">
        <v>43</v>
      </c>
      <c r="N450">
        <v>0.56999999999999995</v>
      </c>
      <c r="O450">
        <v>7.7333333333333334</v>
      </c>
      <c r="P450">
        <v>510862.93555750727</v>
      </c>
      <c r="Q450">
        <v>7.7262176433158996E-5</v>
      </c>
      <c r="R45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50">
        <f>IF(Tabela4[[#This Row],[Quartil salario_mes]]=4,9,IF(Tabela4[[#This Row],[Quartil salario_mes]]=3,7.5,IF(Tabela4[[#This Row],[Quartil salario_mes]]=2,6,IF(Tabela4[[#This Row],[Quartil salario_mes]]=1,4.5,0))))</f>
        <v>4.5</v>
      </c>
      <c r="T450">
        <f>Tabela4[[#This Row],[Preço ajustado salario]]*Tabela4[[#This Row],[litros]]</f>
        <v>3037.5</v>
      </c>
    </row>
    <row r="451" spans="1:20" x14ac:dyDescent="0.25">
      <c r="A451" t="s">
        <v>14</v>
      </c>
      <c r="B451" t="s">
        <v>77</v>
      </c>
      <c r="C451">
        <v>2022</v>
      </c>
      <c r="D451">
        <v>6</v>
      </c>
      <c r="E451">
        <v>212</v>
      </c>
      <c r="F451">
        <v>8939617</v>
      </c>
      <c r="G451">
        <v>4463147395280</v>
      </c>
      <c r="H451">
        <v>0</v>
      </c>
      <c r="I451">
        <v>43</v>
      </c>
      <c r="J451">
        <v>5.7</v>
      </c>
      <c r="K451">
        <v>0</v>
      </c>
      <c r="L451">
        <v>0</v>
      </c>
      <c r="M451">
        <v>43</v>
      </c>
      <c r="N451">
        <v>0.56999999999999995</v>
      </c>
      <c r="O451">
        <v>35.333333333333336</v>
      </c>
      <c r="P451">
        <v>499254.87806468667</v>
      </c>
      <c r="Q451">
        <v>6.7116969328775498E-7</v>
      </c>
      <c r="R45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51">
        <f>IF(Tabela4[[#This Row],[Quartil salario_mes]]=4,9,IF(Tabela4[[#This Row],[Quartil salario_mes]]=3,7.5,IF(Tabela4[[#This Row],[Quartil salario_mes]]=2,6,IF(Tabela4[[#This Row],[Quartil salario_mes]]=1,4.5,0))))</f>
        <v>4.5</v>
      </c>
      <c r="T451">
        <f>Tabela4[[#This Row],[Preço ajustado salario]]*Tabela4[[#This Row],[litros]]</f>
        <v>27</v>
      </c>
    </row>
    <row r="452" spans="1:20" x14ac:dyDescent="0.25">
      <c r="A452" t="s">
        <v>14</v>
      </c>
      <c r="B452" t="s">
        <v>78</v>
      </c>
      <c r="C452">
        <v>2017</v>
      </c>
      <c r="D452">
        <v>117</v>
      </c>
      <c r="E452">
        <v>1579</v>
      </c>
      <c r="F452">
        <v>7182428</v>
      </c>
      <c r="G452">
        <v>860000000000</v>
      </c>
      <c r="H452">
        <v>1.57</v>
      </c>
      <c r="I452">
        <v>45</v>
      </c>
      <c r="J452">
        <v>7.6</v>
      </c>
      <c r="K452">
        <v>3454000000000000.5</v>
      </c>
      <c r="L452">
        <v>1.57</v>
      </c>
      <c r="M452">
        <v>45</v>
      </c>
      <c r="N452">
        <v>0.76</v>
      </c>
      <c r="O452">
        <v>13.495726495726496</v>
      </c>
      <c r="P452">
        <v>119736.66843579915</v>
      </c>
      <c r="Q452">
        <v>1.628975605463779E-5</v>
      </c>
      <c r="R45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52">
        <f>IF(Tabela4[[#This Row],[Quartil salario_mes]]=4,9,IF(Tabela4[[#This Row],[Quartil salario_mes]]=3,7.5,IF(Tabela4[[#This Row],[Quartil salario_mes]]=2,6,IF(Tabela4[[#This Row],[Quartil salario_mes]]=1,4.5,0))))</f>
        <v>9</v>
      </c>
      <c r="T452">
        <f>Tabela4[[#This Row],[Preço ajustado salario]]*Tabela4[[#This Row],[litros]]</f>
        <v>1053</v>
      </c>
    </row>
    <row r="453" spans="1:20" x14ac:dyDescent="0.25">
      <c r="A453" t="s">
        <v>14</v>
      </c>
      <c r="B453" t="s">
        <v>78</v>
      </c>
      <c r="C453">
        <v>2022</v>
      </c>
      <c r="D453">
        <v>5</v>
      </c>
      <c r="E453">
        <v>31</v>
      </c>
      <c r="F453">
        <v>6781953</v>
      </c>
      <c r="G453">
        <v>860000000000</v>
      </c>
      <c r="H453">
        <v>1.57</v>
      </c>
      <c r="I453">
        <v>45</v>
      </c>
      <c r="J453">
        <v>7.6</v>
      </c>
      <c r="K453">
        <v>3454000000000000.5</v>
      </c>
      <c r="L453">
        <v>1.57</v>
      </c>
      <c r="M453">
        <v>45</v>
      </c>
      <c r="N453">
        <v>0.76</v>
      </c>
      <c r="O453">
        <v>6.2</v>
      </c>
      <c r="P453">
        <v>126807.13063036562</v>
      </c>
      <c r="Q453">
        <v>7.3725075947886988E-7</v>
      </c>
      <c r="R45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53">
        <f>IF(Tabela4[[#This Row],[Quartil salario_mes]]=4,9,IF(Tabela4[[#This Row],[Quartil salario_mes]]=3,7.5,IF(Tabela4[[#This Row],[Quartil salario_mes]]=2,6,IF(Tabela4[[#This Row],[Quartil salario_mes]]=1,4.5,0))))</f>
        <v>9</v>
      </c>
      <c r="T453">
        <f>Tabela4[[#This Row],[Preço ajustado salario]]*Tabela4[[#This Row],[litros]]</f>
        <v>45</v>
      </c>
    </row>
    <row r="454" spans="1:20" x14ac:dyDescent="0.25">
      <c r="A454" t="s">
        <v>14</v>
      </c>
      <c r="B454" t="s">
        <v>79</v>
      </c>
      <c r="C454">
        <v>2017</v>
      </c>
      <c r="D454">
        <v>1749</v>
      </c>
      <c r="E454">
        <v>7476</v>
      </c>
      <c r="F454">
        <v>24393181</v>
      </c>
      <c r="G454">
        <v>387604670330</v>
      </c>
      <c r="H454">
        <v>0.35</v>
      </c>
      <c r="I454">
        <v>19</v>
      </c>
      <c r="J454">
        <v>5.6</v>
      </c>
      <c r="K454">
        <v>77</v>
      </c>
      <c r="L454">
        <v>0.35</v>
      </c>
      <c r="M454">
        <v>19</v>
      </c>
      <c r="N454">
        <v>0.56000000000000005</v>
      </c>
      <c r="O454">
        <v>4.2744425385934823</v>
      </c>
      <c r="P454">
        <v>15889.878008530335</v>
      </c>
      <c r="Q454">
        <v>7.1700365770253585E-5</v>
      </c>
      <c r="R45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54">
        <f>IF(Tabela4[[#This Row],[Quartil salario_mes]]=4,9,IF(Tabela4[[#This Row],[Quartil salario_mes]]=3,7.5,IF(Tabela4[[#This Row],[Quartil salario_mes]]=2,6,IF(Tabela4[[#This Row],[Quartil salario_mes]]=1,4.5,0))))</f>
        <v>4.5</v>
      </c>
      <c r="T454">
        <f>Tabela4[[#This Row],[Preço ajustado salario]]*Tabela4[[#This Row],[litros]]</f>
        <v>7870.5</v>
      </c>
    </row>
    <row r="455" spans="1:20" x14ac:dyDescent="0.25">
      <c r="A455" t="s">
        <v>14</v>
      </c>
      <c r="B455" t="s">
        <v>43</v>
      </c>
      <c r="C455">
        <v>2017</v>
      </c>
      <c r="D455">
        <v>13338</v>
      </c>
      <c r="E455">
        <v>81606</v>
      </c>
      <c r="F455">
        <v>2711755</v>
      </c>
      <c r="G455">
        <v>1834662087910</v>
      </c>
      <c r="H455">
        <v>0</v>
      </c>
      <c r="I455">
        <v>32</v>
      </c>
      <c r="J455">
        <v>9.6</v>
      </c>
      <c r="K455">
        <v>0</v>
      </c>
      <c r="L455">
        <v>0</v>
      </c>
      <c r="M455">
        <v>32</v>
      </c>
      <c r="N455">
        <v>0.96</v>
      </c>
      <c r="O455">
        <v>6.1183085919928022</v>
      </c>
      <c r="P455">
        <v>676558.93984154169</v>
      </c>
      <c r="Q455">
        <v>4.9185859342012828E-3</v>
      </c>
      <c r="R45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55">
        <f>IF(Tabela4[[#This Row],[Quartil salario_mes]]=4,9,IF(Tabela4[[#This Row],[Quartil salario_mes]]=3,7.5,IF(Tabela4[[#This Row],[Quartil salario_mes]]=2,6,IF(Tabela4[[#This Row],[Quartil salario_mes]]=1,4.5,0))))</f>
        <v>4.5</v>
      </c>
      <c r="T455">
        <f>Tabela4[[#This Row],[Preço ajustado salario]]*Tabela4[[#This Row],[litros]]</f>
        <v>60021</v>
      </c>
    </row>
    <row r="456" spans="1:20" x14ac:dyDescent="0.25">
      <c r="A456" t="s">
        <v>14</v>
      </c>
      <c r="B456" t="s">
        <v>43</v>
      </c>
      <c r="C456">
        <v>2021</v>
      </c>
      <c r="D456">
        <v>1</v>
      </c>
      <c r="E456">
        <v>2</v>
      </c>
      <c r="F456">
        <v>2688235</v>
      </c>
      <c r="G456">
        <v>1834662087910</v>
      </c>
      <c r="H456">
        <v>0</v>
      </c>
      <c r="I456">
        <v>32</v>
      </c>
      <c r="J456">
        <v>9.6</v>
      </c>
      <c r="K456">
        <v>0</v>
      </c>
      <c r="L456">
        <v>0</v>
      </c>
      <c r="M456">
        <v>32</v>
      </c>
      <c r="N456">
        <v>0.96</v>
      </c>
      <c r="O456">
        <v>2</v>
      </c>
      <c r="P456">
        <v>682478.31306042813</v>
      </c>
      <c r="Q456">
        <v>3.7199128796403588E-7</v>
      </c>
      <c r="R45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56">
        <f>IF(Tabela4[[#This Row],[Quartil salario_mes]]=4,9,IF(Tabela4[[#This Row],[Quartil salario_mes]]=3,7.5,IF(Tabela4[[#This Row],[Quartil salario_mes]]=2,6,IF(Tabela4[[#This Row],[Quartil salario_mes]]=1,4.5,0))))</f>
        <v>4.5</v>
      </c>
      <c r="T456">
        <f>Tabela4[[#This Row],[Preço ajustado salario]]*Tabela4[[#This Row],[litros]]</f>
        <v>4.5</v>
      </c>
    </row>
    <row r="457" spans="1:20" x14ac:dyDescent="0.25">
      <c r="A457" t="s">
        <v>14</v>
      </c>
      <c r="B457" t="s">
        <v>80</v>
      </c>
      <c r="C457">
        <v>2017</v>
      </c>
      <c r="D457">
        <v>387</v>
      </c>
      <c r="E457">
        <v>3723</v>
      </c>
      <c r="F457">
        <v>1954862</v>
      </c>
      <c r="G457">
        <v>341172025550</v>
      </c>
      <c r="H457">
        <v>0.28000000000000003</v>
      </c>
      <c r="I457">
        <v>44</v>
      </c>
      <c r="J457">
        <v>6.9</v>
      </c>
      <c r="K457">
        <v>616</v>
      </c>
      <c r="L457">
        <v>0.28000000000000003</v>
      </c>
      <c r="M457">
        <v>44</v>
      </c>
      <c r="N457">
        <v>0.69</v>
      </c>
      <c r="O457">
        <v>9.6201550387596892</v>
      </c>
      <c r="P457">
        <v>174524.86444055897</v>
      </c>
      <c r="Q457">
        <v>1.9796793840178999E-4</v>
      </c>
      <c r="R45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457">
        <f>IF(Tabela4[[#This Row],[Quartil salario_mes]]=4,9,IF(Tabela4[[#This Row],[Quartil salario_mes]]=3,7.5,IF(Tabela4[[#This Row],[Quartil salario_mes]]=2,6,IF(Tabela4[[#This Row],[Quartil salario_mes]]=1,4.5,0))))</f>
        <v>7.5</v>
      </c>
      <c r="T457">
        <f>Tabela4[[#This Row],[Preço ajustado salario]]*Tabela4[[#This Row],[litros]]</f>
        <v>2902.5</v>
      </c>
    </row>
    <row r="458" spans="1:20" x14ac:dyDescent="0.25">
      <c r="A458" t="s">
        <v>14</v>
      </c>
      <c r="B458" t="s">
        <v>81</v>
      </c>
      <c r="C458">
        <v>2018</v>
      </c>
      <c r="D458">
        <v>37</v>
      </c>
      <c r="E458">
        <v>191</v>
      </c>
      <c r="F458">
        <v>91626</v>
      </c>
      <c r="G458">
        <v>17277592590</v>
      </c>
      <c r="H458">
        <v>3.04</v>
      </c>
      <c r="I458">
        <v>34</v>
      </c>
      <c r="J458">
        <v>2.6</v>
      </c>
      <c r="K458">
        <v>668.8</v>
      </c>
      <c r="L458">
        <v>3.04</v>
      </c>
      <c r="M458">
        <v>34</v>
      </c>
      <c r="N458">
        <v>0.26</v>
      </c>
      <c r="O458">
        <v>5.1621621621621623</v>
      </c>
      <c r="P458">
        <v>188566.48320345752</v>
      </c>
      <c r="Q458">
        <v>4.0381551088119094E-4</v>
      </c>
      <c r="R45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458">
        <f>IF(Tabela4[[#This Row],[Quartil salario_mes]]=4,9,IF(Tabela4[[#This Row],[Quartil salario_mes]]=3,7.5,IF(Tabela4[[#This Row],[Quartil salario_mes]]=2,6,IF(Tabela4[[#This Row],[Quartil salario_mes]]=1,4.5,0))))</f>
        <v>7.5</v>
      </c>
      <c r="T458">
        <f>Tabela4[[#This Row],[Preço ajustado salario]]*Tabela4[[#This Row],[litros]]</f>
        <v>277.5</v>
      </c>
    </row>
    <row r="459" spans="1:20" x14ac:dyDescent="0.25">
      <c r="A459" t="s">
        <v>14</v>
      </c>
      <c r="B459" t="s">
        <v>81</v>
      </c>
      <c r="C459">
        <v>2019</v>
      </c>
      <c r="D459">
        <v>219</v>
      </c>
      <c r="E459">
        <v>1549</v>
      </c>
      <c r="F459">
        <v>92117</v>
      </c>
      <c r="G459">
        <v>17277592590</v>
      </c>
      <c r="H459">
        <v>3.04</v>
      </c>
      <c r="I459">
        <v>34</v>
      </c>
      <c r="J459">
        <v>2.6</v>
      </c>
      <c r="K459">
        <v>668.8</v>
      </c>
      <c r="L459">
        <v>3.04</v>
      </c>
      <c r="M459">
        <v>34</v>
      </c>
      <c r="N459">
        <v>0.26</v>
      </c>
      <c r="O459">
        <v>7.0730593607305936</v>
      </c>
      <c r="P459">
        <v>187561.39029712213</v>
      </c>
      <c r="Q459">
        <v>2.3774113355840942E-3</v>
      </c>
      <c r="R45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459">
        <f>IF(Tabela4[[#This Row],[Quartil salario_mes]]=4,9,IF(Tabela4[[#This Row],[Quartil salario_mes]]=3,7.5,IF(Tabela4[[#This Row],[Quartil salario_mes]]=2,6,IF(Tabela4[[#This Row],[Quartil salario_mes]]=1,4.5,0))))</f>
        <v>7.5</v>
      </c>
      <c r="T459">
        <f>Tabela4[[#This Row],[Preço ajustado salario]]*Tabela4[[#This Row],[litros]]</f>
        <v>1642.5</v>
      </c>
    </row>
    <row r="460" spans="1:20" x14ac:dyDescent="0.25">
      <c r="A460" t="s">
        <v>14</v>
      </c>
      <c r="B460" t="s">
        <v>81</v>
      </c>
      <c r="C460">
        <v>2020</v>
      </c>
      <c r="D460">
        <v>624</v>
      </c>
      <c r="E460">
        <v>1864</v>
      </c>
      <c r="F460">
        <v>92664</v>
      </c>
      <c r="G460">
        <v>17277592590</v>
      </c>
      <c r="H460">
        <v>3.04</v>
      </c>
      <c r="I460">
        <v>34</v>
      </c>
      <c r="J460">
        <v>2.6</v>
      </c>
      <c r="K460">
        <v>668.8</v>
      </c>
      <c r="L460">
        <v>3.04</v>
      </c>
      <c r="M460">
        <v>34</v>
      </c>
      <c r="N460">
        <v>0.26</v>
      </c>
      <c r="O460">
        <v>2.9871794871794872</v>
      </c>
      <c r="P460">
        <v>186454.20648795649</v>
      </c>
      <c r="Q460">
        <v>6.7340067340067337E-3</v>
      </c>
      <c r="R46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460">
        <f>IF(Tabela4[[#This Row],[Quartil salario_mes]]=4,9,IF(Tabela4[[#This Row],[Quartil salario_mes]]=3,7.5,IF(Tabela4[[#This Row],[Quartil salario_mes]]=2,6,IF(Tabela4[[#This Row],[Quartil salario_mes]]=1,4.5,0))))</f>
        <v>7.5</v>
      </c>
      <c r="T460">
        <f>Tabela4[[#This Row],[Preço ajustado salario]]*Tabela4[[#This Row],[litros]]</f>
        <v>4680</v>
      </c>
    </row>
    <row r="461" spans="1:20" x14ac:dyDescent="0.25">
      <c r="A461" t="s">
        <v>14</v>
      </c>
      <c r="B461" t="s">
        <v>81</v>
      </c>
      <c r="C461">
        <v>2021</v>
      </c>
      <c r="D461">
        <v>805</v>
      </c>
      <c r="E461">
        <v>2268</v>
      </c>
      <c r="F461">
        <v>93219</v>
      </c>
      <c r="G461">
        <v>17277592590</v>
      </c>
      <c r="H461">
        <v>3.04</v>
      </c>
      <c r="I461">
        <v>34</v>
      </c>
      <c r="J461">
        <v>2.6</v>
      </c>
      <c r="K461">
        <v>668.8</v>
      </c>
      <c r="L461">
        <v>3.04</v>
      </c>
      <c r="M461">
        <v>34</v>
      </c>
      <c r="N461">
        <v>0.26</v>
      </c>
      <c r="O461">
        <v>2.8173913043478263</v>
      </c>
      <c r="P461">
        <v>185344.10999903452</v>
      </c>
      <c r="Q461">
        <v>8.6355785837651123E-3</v>
      </c>
      <c r="R46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461">
        <f>IF(Tabela4[[#This Row],[Quartil salario_mes]]=4,9,IF(Tabela4[[#This Row],[Quartil salario_mes]]=3,7.5,IF(Tabela4[[#This Row],[Quartil salario_mes]]=2,6,IF(Tabela4[[#This Row],[Quartil salario_mes]]=1,4.5,0))))</f>
        <v>7.5</v>
      </c>
      <c r="T461">
        <f>Tabela4[[#This Row],[Preço ajustado salario]]*Tabela4[[#This Row],[litros]]</f>
        <v>6037.5</v>
      </c>
    </row>
    <row r="462" spans="1:20" x14ac:dyDescent="0.25">
      <c r="A462" t="s">
        <v>14</v>
      </c>
      <c r="B462" t="s">
        <v>81</v>
      </c>
      <c r="C462">
        <v>2022</v>
      </c>
      <c r="D462">
        <v>419</v>
      </c>
      <c r="E462">
        <v>1866</v>
      </c>
      <c r="F462">
        <v>93763</v>
      </c>
      <c r="G462">
        <v>17277592590</v>
      </c>
      <c r="H462">
        <v>3.04</v>
      </c>
      <c r="I462">
        <v>34</v>
      </c>
      <c r="J462">
        <v>2.6</v>
      </c>
      <c r="K462">
        <v>668.8</v>
      </c>
      <c r="L462">
        <v>3.04</v>
      </c>
      <c r="M462">
        <v>34</v>
      </c>
      <c r="N462">
        <v>0.26</v>
      </c>
      <c r="O462">
        <v>4.4534606205250595</v>
      </c>
      <c r="P462">
        <v>184268.76902402868</v>
      </c>
      <c r="Q462">
        <v>4.4687136717041906E-3</v>
      </c>
      <c r="R46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462">
        <f>IF(Tabela4[[#This Row],[Quartil salario_mes]]=4,9,IF(Tabela4[[#This Row],[Quartil salario_mes]]=3,7.5,IF(Tabela4[[#This Row],[Quartil salario_mes]]=2,6,IF(Tabela4[[#This Row],[Quartil salario_mes]]=1,4.5,0))))</f>
        <v>7.5</v>
      </c>
      <c r="T462">
        <f>Tabela4[[#This Row],[Preço ajustado salario]]*Tabela4[[#This Row],[litros]]</f>
        <v>3142.5</v>
      </c>
    </row>
    <row r="463" spans="1:20" x14ac:dyDescent="0.25">
      <c r="A463" t="s">
        <v>14</v>
      </c>
      <c r="B463" t="s">
        <v>44</v>
      </c>
      <c r="C463">
        <v>2018</v>
      </c>
      <c r="D463">
        <v>279</v>
      </c>
      <c r="E463">
        <v>480</v>
      </c>
      <c r="F463">
        <v>1218831</v>
      </c>
      <c r="G463">
        <v>245646479350</v>
      </c>
      <c r="H463">
        <v>0</v>
      </c>
      <c r="I463">
        <v>37</v>
      </c>
      <c r="J463">
        <v>6.7</v>
      </c>
      <c r="K463">
        <v>0</v>
      </c>
      <c r="L463">
        <v>0</v>
      </c>
      <c r="M463">
        <v>37</v>
      </c>
      <c r="N463">
        <v>0.67</v>
      </c>
      <c r="O463">
        <v>1.7204301075268817</v>
      </c>
      <c r="P463">
        <v>201542.69078321769</v>
      </c>
      <c r="Q463">
        <v>2.2890786335431245E-4</v>
      </c>
      <c r="R46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63">
        <f>IF(Tabela4[[#This Row],[Quartil salario_mes]]=4,9,IF(Tabela4[[#This Row],[Quartil salario_mes]]=3,7.5,IF(Tabela4[[#This Row],[Quartil salario_mes]]=2,6,IF(Tabela4[[#This Row],[Quartil salario_mes]]=1,4.5,0))))</f>
        <v>4.5</v>
      </c>
      <c r="T463">
        <f>Tabela4[[#This Row],[Preço ajustado salario]]*Tabela4[[#This Row],[litros]]</f>
        <v>1255.5</v>
      </c>
    </row>
    <row r="464" spans="1:20" x14ac:dyDescent="0.25">
      <c r="A464" t="s">
        <v>14</v>
      </c>
      <c r="B464" t="s">
        <v>44</v>
      </c>
      <c r="C464">
        <v>2019</v>
      </c>
      <c r="D464">
        <v>672</v>
      </c>
      <c r="E464">
        <v>1843</v>
      </c>
      <c r="F464">
        <v>1228836</v>
      </c>
      <c r="G464">
        <v>245646479350</v>
      </c>
      <c r="H464">
        <v>0</v>
      </c>
      <c r="I464">
        <v>37</v>
      </c>
      <c r="J464">
        <v>6.7</v>
      </c>
      <c r="K464">
        <v>0</v>
      </c>
      <c r="L464">
        <v>0</v>
      </c>
      <c r="M464">
        <v>37</v>
      </c>
      <c r="N464">
        <v>0.67</v>
      </c>
      <c r="O464">
        <v>2.7425595238095237</v>
      </c>
      <c r="P464">
        <v>199901.76016164891</v>
      </c>
      <c r="Q464">
        <v>5.4685897874085724E-4</v>
      </c>
      <c r="R46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64">
        <f>IF(Tabela4[[#This Row],[Quartil salario_mes]]=4,9,IF(Tabela4[[#This Row],[Quartil salario_mes]]=3,7.5,IF(Tabela4[[#This Row],[Quartil salario_mes]]=2,6,IF(Tabela4[[#This Row],[Quartil salario_mes]]=1,4.5,0))))</f>
        <v>4.5</v>
      </c>
      <c r="T464">
        <f>Tabela4[[#This Row],[Preço ajustado salario]]*Tabela4[[#This Row],[litros]]</f>
        <v>3024</v>
      </c>
    </row>
    <row r="465" spans="1:20" x14ac:dyDescent="0.25">
      <c r="A465" t="s">
        <v>14</v>
      </c>
      <c r="B465" t="s">
        <v>44</v>
      </c>
      <c r="C465">
        <v>2020</v>
      </c>
      <c r="D465">
        <v>2478</v>
      </c>
      <c r="E465">
        <v>6785</v>
      </c>
      <c r="F465">
        <v>1237537</v>
      </c>
      <c r="G465">
        <v>245646479350</v>
      </c>
      <c r="H465">
        <v>0</v>
      </c>
      <c r="I465">
        <v>37</v>
      </c>
      <c r="J465">
        <v>6.7</v>
      </c>
      <c r="K465">
        <v>0</v>
      </c>
      <c r="L465">
        <v>0</v>
      </c>
      <c r="M465">
        <v>37</v>
      </c>
      <c r="N465">
        <v>0.67</v>
      </c>
      <c r="O465">
        <v>2.7380952380952381</v>
      </c>
      <c r="P465">
        <v>198496.27069736097</v>
      </c>
      <c r="Q465">
        <v>2.0023643737520575E-3</v>
      </c>
      <c r="R46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65">
        <f>IF(Tabela4[[#This Row],[Quartil salario_mes]]=4,9,IF(Tabela4[[#This Row],[Quartil salario_mes]]=3,7.5,IF(Tabela4[[#This Row],[Quartil salario_mes]]=2,6,IF(Tabela4[[#This Row],[Quartil salario_mes]]=1,4.5,0))))</f>
        <v>4.5</v>
      </c>
      <c r="T465">
        <f>Tabela4[[#This Row],[Preço ajustado salario]]*Tabela4[[#This Row],[litros]]</f>
        <v>11151</v>
      </c>
    </row>
    <row r="466" spans="1:20" x14ac:dyDescent="0.25">
      <c r="A466" t="s">
        <v>14</v>
      </c>
      <c r="B466" t="s">
        <v>44</v>
      </c>
      <c r="C466">
        <v>2021</v>
      </c>
      <c r="D466">
        <v>1855</v>
      </c>
      <c r="E466">
        <v>4530</v>
      </c>
      <c r="F466">
        <v>1244188</v>
      </c>
      <c r="G466">
        <v>245646479350</v>
      </c>
      <c r="H466">
        <v>0</v>
      </c>
      <c r="I466">
        <v>37</v>
      </c>
      <c r="J466">
        <v>6.7</v>
      </c>
      <c r="K466">
        <v>0</v>
      </c>
      <c r="L466">
        <v>0</v>
      </c>
      <c r="M466">
        <v>37</v>
      </c>
      <c r="N466">
        <v>0.67</v>
      </c>
      <c r="O466">
        <v>2.4420485175202158</v>
      </c>
      <c r="P466">
        <v>197435.17808401946</v>
      </c>
      <c r="Q466">
        <v>1.4909322385362983E-3</v>
      </c>
      <c r="R46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66">
        <f>IF(Tabela4[[#This Row],[Quartil salario_mes]]=4,9,IF(Tabela4[[#This Row],[Quartil salario_mes]]=3,7.5,IF(Tabela4[[#This Row],[Quartil salario_mes]]=2,6,IF(Tabela4[[#This Row],[Quartil salario_mes]]=1,4.5,0))))</f>
        <v>4.5</v>
      </c>
      <c r="T466">
        <f>Tabela4[[#This Row],[Preço ajustado salario]]*Tabela4[[#This Row],[litros]]</f>
        <v>8347.5</v>
      </c>
    </row>
    <row r="467" spans="1:20" x14ac:dyDescent="0.25">
      <c r="A467" t="s">
        <v>14</v>
      </c>
      <c r="B467" t="s">
        <v>44</v>
      </c>
      <c r="C467">
        <v>2022</v>
      </c>
      <c r="D467">
        <v>1521</v>
      </c>
      <c r="E467">
        <v>4458</v>
      </c>
      <c r="F467">
        <v>1251488</v>
      </c>
      <c r="G467">
        <v>245646479350</v>
      </c>
      <c r="H467">
        <v>0</v>
      </c>
      <c r="I467">
        <v>37</v>
      </c>
      <c r="J467">
        <v>6.7</v>
      </c>
      <c r="K467">
        <v>0</v>
      </c>
      <c r="L467">
        <v>0</v>
      </c>
      <c r="M467">
        <v>37</v>
      </c>
      <c r="N467">
        <v>0.67</v>
      </c>
      <c r="O467">
        <v>2.9309664694280078</v>
      </c>
      <c r="P467">
        <v>196283.52756878213</v>
      </c>
      <c r="Q467">
        <v>1.2153532434989389E-3</v>
      </c>
      <c r="R46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467">
        <f>IF(Tabela4[[#This Row],[Quartil salario_mes]]=4,9,IF(Tabela4[[#This Row],[Quartil salario_mes]]=3,7.5,IF(Tabela4[[#This Row],[Quartil salario_mes]]=2,6,IF(Tabela4[[#This Row],[Quartil salario_mes]]=1,4.5,0))))</f>
        <v>4.5</v>
      </c>
      <c r="T467">
        <f>Tabela4[[#This Row],[Preço ajustado salario]]*Tabela4[[#This Row],[litros]]</f>
        <v>6844.5</v>
      </c>
    </row>
    <row r="468" spans="1:20" x14ac:dyDescent="0.25">
      <c r="A468" t="s">
        <v>14</v>
      </c>
      <c r="B468" t="s">
        <v>45</v>
      </c>
      <c r="C468">
        <v>2018</v>
      </c>
      <c r="D468">
        <v>9608</v>
      </c>
      <c r="E468">
        <v>16205</v>
      </c>
      <c r="F468">
        <v>108568836</v>
      </c>
      <c r="G468">
        <v>3767955086800</v>
      </c>
      <c r="H468">
        <v>1.1200000000000001</v>
      </c>
      <c r="I468">
        <v>26</v>
      </c>
      <c r="J468">
        <v>4.7</v>
      </c>
      <c r="K468">
        <v>2464000000000000.5</v>
      </c>
      <c r="L468">
        <v>1.1200000000000001</v>
      </c>
      <c r="M468">
        <v>26</v>
      </c>
      <c r="N468">
        <v>0.47</v>
      </c>
      <c r="O468">
        <v>1.6866153205661949</v>
      </c>
      <c r="P468">
        <v>34705.67821874778</v>
      </c>
      <c r="Q468">
        <v>8.8496850053729962E-5</v>
      </c>
      <c r="R46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68">
        <f>IF(Tabela4[[#This Row],[Quartil salario_mes]]=4,9,IF(Tabela4[[#This Row],[Quartil salario_mes]]=3,7.5,IF(Tabela4[[#This Row],[Quartil salario_mes]]=2,6,IF(Tabela4[[#This Row],[Quartil salario_mes]]=1,4.5,0))))</f>
        <v>9</v>
      </c>
      <c r="T468">
        <f>Tabela4[[#This Row],[Preço ajustado salario]]*Tabela4[[#This Row],[litros]]</f>
        <v>86472</v>
      </c>
    </row>
    <row r="469" spans="1:20" x14ac:dyDescent="0.25">
      <c r="A469" t="s">
        <v>14</v>
      </c>
      <c r="B469" t="s">
        <v>45</v>
      </c>
      <c r="C469">
        <v>2019</v>
      </c>
      <c r="D469">
        <v>736</v>
      </c>
      <c r="E469">
        <v>2486</v>
      </c>
      <c r="F469">
        <v>110380804</v>
      </c>
      <c r="G469">
        <v>3767955086800</v>
      </c>
      <c r="H469">
        <v>1.1200000000000001</v>
      </c>
      <c r="I469">
        <v>26</v>
      </c>
      <c r="J469">
        <v>4.7</v>
      </c>
      <c r="K469">
        <v>2464000000000000.5</v>
      </c>
      <c r="L469">
        <v>1.1200000000000001</v>
      </c>
      <c r="M469">
        <v>26</v>
      </c>
      <c r="N469">
        <v>0.47</v>
      </c>
      <c r="O469">
        <v>3.3777173913043477</v>
      </c>
      <c r="P469">
        <v>34135.963412623809</v>
      </c>
      <c r="Q469">
        <v>6.667826046999984E-6</v>
      </c>
      <c r="R46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69">
        <f>IF(Tabela4[[#This Row],[Quartil salario_mes]]=4,9,IF(Tabela4[[#This Row],[Quartil salario_mes]]=3,7.5,IF(Tabela4[[#This Row],[Quartil salario_mes]]=2,6,IF(Tabela4[[#This Row],[Quartil salario_mes]]=1,4.5,0))))</f>
        <v>9</v>
      </c>
      <c r="T469">
        <f>Tabela4[[#This Row],[Preço ajustado salario]]*Tabela4[[#This Row],[litros]]</f>
        <v>6624</v>
      </c>
    </row>
    <row r="470" spans="1:20" x14ac:dyDescent="0.25">
      <c r="A470" t="s">
        <v>14</v>
      </c>
      <c r="B470" t="s">
        <v>45</v>
      </c>
      <c r="C470">
        <v>2020</v>
      </c>
      <c r="D470">
        <v>719</v>
      </c>
      <c r="E470">
        <v>1548</v>
      </c>
      <c r="F470">
        <v>112190977</v>
      </c>
      <c r="G470">
        <v>3767955086800</v>
      </c>
      <c r="H470">
        <v>1.1200000000000001</v>
      </c>
      <c r="I470">
        <v>26</v>
      </c>
      <c r="J470">
        <v>4.7</v>
      </c>
      <c r="K470">
        <v>2464000000000000.5</v>
      </c>
      <c r="L470">
        <v>1.1200000000000001</v>
      </c>
      <c r="M470">
        <v>26</v>
      </c>
      <c r="N470">
        <v>0.47</v>
      </c>
      <c r="O470">
        <v>2.1529902642559109</v>
      </c>
      <c r="P470">
        <v>33585.188288359408</v>
      </c>
      <c r="Q470">
        <v>6.4087150252733781E-6</v>
      </c>
      <c r="R47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70">
        <f>IF(Tabela4[[#This Row],[Quartil salario_mes]]=4,9,IF(Tabela4[[#This Row],[Quartil salario_mes]]=3,7.5,IF(Tabela4[[#This Row],[Quartil salario_mes]]=2,6,IF(Tabela4[[#This Row],[Quartil salario_mes]]=1,4.5,0))))</f>
        <v>9</v>
      </c>
      <c r="T470">
        <f>Tabela4[[#This Row],[Preço ajustado salario]]*Tabela4[[#This Row],[litros]]</f>
        <v>6471</v>
      </c>
    </row>
    <row r="471" spans="1:20" x14ac:dyDescent="0.25">
      <c r="A471" t="s">
        <v>14</v>
      </c>
      <c r="B471" t="s">
        <v>45</v>
      </c>
      <c r="C471">
        <v>2021</v>
      </c>
      <c r="D471">
        <v>2784</v>
      </c>
      <c r="E471">
        <v>10368</v>
      </c>
      <c r="F471">
        <v>113880328</v>
      </c>
      <c r="G471">
        <v>3767955086800</v>
      </c>
      <c r="H471">
        <v>1.1200000000000001</v>
      </c>
      <c r="I471">
        <v>26</v>
      </c>
      <c r="J471">
        <v>4.7</v>
      </c>
      <c r="K471">
        <v>2464000000000000.5</v>
      </c>
      <c r="L471">
        <v>1.1200000000000001</v>
      </c>
      <c r="M471">
        <v>26</v>
      </c>
      <c r="N471">
        <v>0.47</v>
      </c>
      <c r="O471">
        <v>3.7241379310344827</v>
      </c>
      <c r="P471">
        <v>33086.970796220397</v>
      </c>
      <c r="Q471">
        <v>2.4446715678584977E-5</v>
      </c>
      <c r="R47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71">
        <f>IF(Tabela4[[#This Row],[Quartil salario_mes]]=4,9,IF(Tabela4[[#This Row],[Quartil salario_mes]]=3,7.5,IF(Tabela4[[#This Row],[Quartil salario_mes]]=2,6,IF(Tabela4[[#This Row],[Quartil salario_mes]]=1,4.5,0))))</f>
        <v>9</v>
      </c>
      <c r="T471">
        <f>Tabela4[[#This Row],[Preço ajustado salario]]*Tabela4[[#This Row],[litros]]</f>
        <v>25056</v>
      </c>
    </row>
    <row r="472" spans="1:20" x14ac:dyDescent="0.25">
      <c r="A472" t="s">
        <v>14</v>
      </c>
      <c r="B472" t="s">
        <v>45</v>
      </c>
      <c r="C472">
        <v>2022</v>
      </c>
      <c r="D472">
        <v>375</v>
      </c>
      <c r="E472">
        <v>790</v>
      </c>
      <c r="F472">
        <v>115559009</v>
      </c>
      <c r="G472">
        <v>3767955086800</v>
      </c>
      <c r="H472">
        <v>1.1200000000000001</v>
      </c>
      <c r="I472">
        <v>26</v>
      </c>
      <c r="J472">
        <v>4.7</v>
      </c>
      <c r="K472">
        <v>2464000000000000.5</v>
      </c>
      <c r="L472">
        <v>1.1200000000000001</v>
      </c>
      <c r="M472">
        <v>26</v>
      </c>
      <c r="N472">
        <v>0.47</v>
      </c>
      <c r="O472">
        <v>2.1066666666666665</v>
      </c>
      <c r="P472">
        <v>32606.329176810439</v>
      </c>
      <c r="Q472">
        <v>3.2450953261463155E-6</v>
      </c>
      <c r="R47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72">
        <f>IF(Tabela4[[#This Row],[Quartil salario_mes]]=4,9,IF(Tabela4[[#This Row],[Quartil salario_mes]]=3,7.5,IF(Tabela4[[#This Row],[Quartil salario_mes]]=2,6,IF(Tabela4[[#This Row],[Quartil salario_mes]]=1,4.5,0))))</f>
        <v>9</v>
      </c>
      <c r="T472">
        <f>Tabela4[[#This Row],[Preço ajustado salario]]*Tabela4[[#This Row],[litros]]</f>
        <v>3375</v>
      </c>
    </row>
    <row r="473" spans="1:20" x14ac:dyDescent="0.25">
      <c r="A473" t="s">
        <v>14</v>
      </c>
      <c r="B473" t="s">
        <v>82</v>
      </c>
      <c r="C473">
        <v>2018</v>
      </c>
      <c r="D473">
        <v>232</v>
      </c>
      <c r="E473">
        <v>730</v>
      </c>
      <c r="F473">
        <v>10633271</v>
      </c>
      <c r="G473">
        <v>2098527614690</v>
      </c>
      <c r="H473">
        <v>4.46</v>
      </c>
      <c r="I473">
        <v>46</v>
      </c>
      <c r="J473">
        <v>8.5</v>
      </c>
      <c r="K473">
        <v>981.2</v>
      </c>
      <c r="L473">
        <v>4.46</v>
      </c>
      <c r="M473">
        <v>46</v>
      </c>
      <c r="N473">
        <v>0.85</v>
      </c>
      <c r="O473">
        <v>3.146551724137931</v>
      </c>
      <c r="P473">
        <v>197354.85107922106</v>
      </c>
      <c r="Q473">
        <v>2.1818309718618099E-5</v>
      </c>
      <c r="R47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73">
        <f>IF(Tabela4[[#This Row],[Quartil salario_mes]]=4,9,IF(Tabela4[[#This Row],[Quartil salario_mes]]=3,7.5,IF(Tabela4[[#This Row],[Quartil salario_mes]]=2,6,IF(Tabela4[[#This Row],[Quartil salario_mes]]=1,4.5,0))))</f>
        <v>9</v>
      </c>
      <c r="T473">
        <f>Tabela4[[#This Row],[Preço ajustado salario]]*Tabela4[[#This Row],[litros]]</f>
        <v>2088</v>
      </c>
    </row>
    <row r="474" spans="1:20" x14ac:dyDescent="0.25">
      <c r="A474" t="s">
        <v>14</v>
      </c>
      <c r="B474" t="s">
        <v>82</v>
      </c>
      <c r="C474">
        <v>2019</v>
      </c>
      <c r="D474">
        <v>561</v>
      </c>
      <c r="E474">
        <v>1994</v>
      </c>
      <c r="F474">
        <v>10574024</v>
      </c>
      <c r="G474">
        <v>2098527614690</v>
      </c>
      <c r="H474">
        <v>4.46</v>
      </c>
      <c r="I474">
        <v>46</v>
      </c>
      <c r="J474">
        <v>8.5</v>
      </c>
      <c r="K474">
        <v>981.2</v>
      </c>
      <c r="L474">
        <v>4.46</v>
      </c>
      <c r="M474">
        <v>46</v>
      </c>
      <c r="N474">
        <v>0.85</v>
      </c>
      <c r="O474">
        <v>3.5543672014260248</v>
      </c>
      <c r="P474">
        <v>198460.64418711362</v>
      </c>
      <c r="Q474">
        <v>5.3054541960562979E-5</v>
      </c>
      <c r="R47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74">
        <f>IF(Tabela4[[#This Row],[Quartil salario_mes]]=4,9,IF(Tabela4[[#This Row],[Quartil salario_mes]]=3,7.5,IF(Tabela4[[#This Row],[Quartil salario_mes]]=2,6,IF(Tabela4[[#This Row],[Quartil salario_mes]]=1,4.5,0))))</f>
        <v>9</v>
      </c>
      <c r="T474">
        <f>Tabela4[[#This Row],[Preço ajustado salario]]*Tabela4[[#This Row],[litros]]</f>
        <v>5049</v>
      </c>
    </row>
    <row r="475" spans="1:20" x14ac:dyDescent="0.25">
      <c r="A475" t="s">
        <v>14</v>
      </c>
      <c r="B475" t="s">
        <v>82</v>
      </c>
      <c r="C475">
        <v>2020</v>
      </c>
      <c r="D475">
        <v>6859</v>
      </c>
      <c r="E475">
        <v>18092</v>
      </c>
      <c r="F475">
        <v>10512232</v>
      </c>
      <c r="G475">
        <v>2098527614690</v>
      </c>
      <c r="H475">
        <v>4.46</v>
      </c>
      <c r="I475">
        <v>46</v>
      </c>
      <c r="J475">
        <v>8.5</v>
      </c>
      <c r="K475">
        <v>981.2</v>
      </c>
      <c r="L475">
        <v>4.46</v>
      </c>
      <c r="M475">
        <v>46</v>
      </c>
      <c r="N475">
        <v>0.85</v>
      </c>
      <c r="O475">
        <v>2.6377022889634056</v>
      </c>
      <c r="P475">
        <v>199627.21662630734</v>
      </c>
      <c r="Q475">
        <v>6.5247798945076551E-4</v>
      </c>
      <c r="R47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75">
        <f>IF(Tabela4[[#This Row],[Quartil salario_mes]]=4,9,IF(Tabela4[[#This Row],[Quartil salario_mes]]=3,7.5,IF(Tabela4[[#This Row],[Quartil salario_mes]]=2,6,IF(Tabela4[[#This Row],[Quartil salario_mes]]=1,4.5,0))))</f>
        <v>9</v>
      </c>
      <c r="T475">
        <f>Tabela4[[#This Row],[Preço ajustado salario]]*Tabela4[[#This Row],[litros]]</f>
        <v>61731</v>
      </c>
    </row>
    <row r="476" spans="1:20" x14ac:dyDescent="0.25">
      <c r="A476" t="s">
        <v>14</v>
      </c>
      <c r="B476" t="s">
        <v>82</v>
      </c>
      <c r="C476">
        <v>2021</v>
      </c>
      <c r="D476">
        <v>908</v>
      </c>
      <c r="E476">
        <v>3014</v>
      </c>
      <c r="F476">
        <v>10445365</v>
      </c>
      <c r="G476">
        <v>2098527614690</v>
      </c>
      <c r="H476">
        <v>4.46</v>
      </c>
      <c r="I476">
        <v>46</v>
      </c>
      <c r="J476">
        <v>8.5</v>
      </c>
      <c r="K476">
        <v>981.2</v>
      </c>
      <c r="L476">
        <v>4.46</v>
      </c>
      <c r="M476">
        <v>46</v>
      </c>
      <c r="N476">
        <v>0.85</v>
      </c>
      <c r="O476">
        <v>3.3193832599118944</v>
      </c>
      <c r="P476">
        <v>200905.14928774629</v>
      </c>
      <c r="Q476">
        <v>8.6928508481991774E-5</v>
      </c>
      <c r="R47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76">
        <f>IF(Tabela4[[#This Row],[Quartil salario_mes]]=4,9,IF(Tabela4[[#This Row],[Quartil salario_mes]]=3,7.5,IF(Tabela4[[#This Row],[Quartil salario_mes]]=2,6,IF(Tabela4[[#This Row],[Quartil salario_mes]]=1,4.5,0))))</f>
        <v>9</v>
      </c>
      <c r="T476">
        <f>Tabela4[[#This Row],[Preço ajustado salario]]*Tabela4[[#This Row],[litros]]</f>
        <v>8172</v>
      </c>
    </row>
    <row r="477" spans="1:20" x14ac:dyDescent="0.25">
      <c r="A477" t="s">
        <v>14</v>
      </c>
      <c r="B477" t="s">
        <v>82</v>
      </c>
      <c r="C477">
        <v>2022</v>
      </c>
      <c r="D477">
        <v>920</v>
      </c>
      <c r="E477">
        <v>2426</v>
      </c>
      <c r="F477">
        <v>10384971</v>
      </c>
      <c r="G477">
        <v>2098527614690</v>
      </c>
      <c r="H477">
        <v>4.46</v>
      </c>
      <c r="I477">
        <v>46</v>
      </c>
      <c r="J477">
        <v>8.5</v>
      </c>
      <c r="K477">
        <v>981.2</v>
      </c>
      <c r="L477">
        <v>4.46</v>
      </c>
      <c r="M477">
        <v>46</v>
      </c>
      <c r="N477">
        <v>0.85</v>
      </c>
      <c r="O477">
        <v>2.6369565217391306</v>
      </c>
      <c r="P477">
        <v>202073.51707481898</v>
      </c>
      <c r="Q477">
        <v>8.8589558892364749E-5</v>
      </c>
      <c r="R47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77">
        <f>IF(Tabela4[[#This Row],[Quartil salario_mes]]=4,9,IF(Tabela4[[#This Row],[Quartil salario_mes]]=3,7.5,IF(Tabela4[[#This Row],[Quartil salario_mes]]=2,6,IF(Tabela4[[#This Row],[Quartil salario_mes]]=1,4.5,0))))</f>
        <v>9</v>
      </c>
      <c r="T477">
        <f>Tabela4[[#This Row],[Preço ajustado salario]]*Tabela4[[#This Row],[litros]]</f>
        <v>8280</v>
      </c>
    </row>
    <row r="478" spans="1:20" x14ac:dyDescent="0.25">
      <c r="A478" t="s">
        <v>14</v>
      </c>
      <c r="B478" t="s">
        <v>83</v>
      </c>
      <c r="C478">
        <v>2018</v>
      </c>
      <c r="D478">
        <v>658</v>
      </c>
      <c r="E478">
        <v>3100</v>
      </c>
      <c r="F478">
        <v>4889391</v>
      </c>
      <c r="G478">
        <v>30705181000</v>
      </c>
      <c r="H478">
        <v>0.17</v>
      </c>
      <c r="I478">
        <v>19</v>
      </c>
      <c r="J478">
        <v>5.3</v>
      </c>
      <c r="K478">
        <v>3740000000000001</v>
      </c>
      <c r="L478">
        <v>0.17</v>
      </c>
      <c r="M478">
        <v>19</v>
      </c>
      <c r="N478">
        <v>0.53</v>
      </c>
      <c r="O478">
        <v>4.7112462006079028</v>
      </c>
      <c r="P478">
        <v>6279.9602240851673</v>
      </c>
      <c r="Q478">
        <v>1.3457708741231782E-4</v>
      </c>
      <c r="R47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78">
        <f>IF(Tabela4[[#This Row],[Quartil salario_mes]]=4,9,IF(Tabela4[[#This Row],[Quartil salario_mes]]=3,7.5,IF(Tabela4[[#This Row],[Quartil salario_mes]]=2,6,IF(Tabela4[[#This Row],[Quartil salario_mes]]=1,4.5,0))))</f>
        <v>9</v>
      </c>
      <c r="T478">
        <f>Tabela4[[#This Row],[Preço ajustado salario]]*Tabela4[[#This Row],[litros]]</f>
        <v>5922</v>
      </c>
    </row>
    <row r="479" spans="1:20" x14ac:dyDescent="0.25">
      <c r="A479" t="s">
        <v>14</v>
      </c>
      <c r="B479" t="s">
        <v>83</v>
      </c>
      <c r="C479">
        <v>2019</v>
      </c>
      <c r="D479">
        <v>4441</v>
      </c>
      <c r="E479">
        <v>20068</v>
      </c>
      <c r="F479">
        <v>4985289</v>
      </c>
      <c r="G479">
        <v>30705181000</v>
      </c>
      <c r="H479">
        <v>0.17</v>
      </c>
      <c r="I479">
        <v>19</v>
      </c>
      <c r="J479">
        <v>5.3</v>
      </c>
      <c r="K479">
        <v>3740000000000001</v>
      </c>
      <c r="L479">
        <v>0.17</v>
      </c>
      <c r="M479">
        <v>19</v>
      </c>
      <c r="N479">
        <v>0.53</v>
      </c>
      <c r="O479">
        <v>4.518802071605494</v>
      </c>
      <c r="P479">
        <v>6159.157673707582</v>
      </c>
      <c r="Q479">
        <v>8.9082097346813798E-4</v>
      </c>
      <c r="R47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79">
        <f>IF(Tabela4[[#This Row],[Quartil salario_mes]]=4,9,IF(Tabela4[[#This Row],[Quartil salario_mes]]=3,7.5,IF(Tabela4[[#This Row],[Quartil salario_mes]]=2,6,IF(Tabela4[[#This Row],[Quartil salario_mes]]=1,4.5,0))))</f>
        <v>9</v>
      </c>
      <c r="T479">
        <f>Tabela4[[#This Row],[Preço ajustado salario]]*Tabela4[[#This Row],[litros]]</f>
        <v>39969</v>
      </c>
    </row>
    <row r="480" spans="1:20" x14ac:dyDescent="0.25">
      <c r="A480" t="s">
        <v>14</v>
      </c>
      <c r="B480" t="s">
        <v>83</v>
      </c>
      <c r="C480">
        <v>2020</v>
      </c>
      <c r="D480">
        <v>5155</v>
      </c>
      <c r="E480">
        <v>17624</v>
      </c>
      <c r="F480">
        <v>5087584</v>
      </c>
      <c r="G480">
        <v>30705181000</v>
      </c>
      <c r="H480">
        <v>0.17</v>
      </c>
      <c r="I480">
        <v>19</v>
      </c>
      <c r="J480">
        <v>5.3</v>
      </c>
      <c r="K480">
        <v>3740000000000001</v>
      </c>
      <c r="L480">
        <v>0.17</v>
      </c>
      <c r="M480">
        <v>19</v>
      </c>
      <c r="N480">
        <v>0.53</v>
      </c>
      <c r="O480">
        <v>3.4188166828322015</v>
      </c>
      <c r="P480">
        <v>6035.3167633202711</v>
      </c>
      <c r="Q480">
        <v>1.0132510834219149E-3</v>
      </c>
      <c r="R48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80">
        <f>IF(Tabela4[[#This Row],[Quartil salario_mes]]=4,9,IF(Tabela4[[#This Row],[Quartil salario_mes]]=3,7.5,IF(Tabela4[[#This Row],[Quartil salario_mes]]=2,6,IF(Tabela4[[#This Row],[Quartil salario_mes]]=1,4.5,0))))</f>
        <v>9</v>
      </c>
      <c r="T480">
        <f>Tabela4[[#This Row],[Preço ajustado salario]]*Tabela4[[#This Row],[litros]]</f>
        <v>46395</v>
      </c>
    </row>
    <row r="481" spans="1:20" x14ac:dyDescent="0.25">
      <c r="A481" t="s">
        <v>14</v>
      </c>
      <c r="B481" t="s">
        <v>83</v>
      </c>
      <c r="C481">
        <v>2021</v>
      </c>
      <c r="D481">
        <v>7554</v>
      </c>
      <c r="E481">
        <v>23060</v>
      </c>
      <c r="F481">
        <v>5193416</v>
      </c>
      <c r="G481">
        <v>30705181000</v>
      </c>
      <c r="H481">
        <v>0.17</v>
      </c>
      <c r="I481">
        <v>19</v>
      </c>
      <c r="J481">
        <v>5.3</v>
      </c>
      <c r="K481">
        <v>3740000000000001</v>
      </c>
      <c r="L481">
        <v>0.17</v>
      </c>
      <c r="M481">
        <v>19</v>
      </c>
      <c r="N481">
        <v>0.53</v>
      </c>
      <c r="O481">
        <v>3.0526873179772305</v>
      </c>
      <c r="P481">
        <v>5912.3284173653719</v>
      </c>
      <c r="Q481">
        <v>1.4545339714746518E-3</v>
      </c>
      <c r="R48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81">
        <f>IF(Tabela4[[#This Row],[Quartil salario_mes]]=4,9,IF(Tabela4[[#This Row],[Quartil salario_mes]]=3,7.5,IF(Tabela4[[#This Row],[Quartil salario_mes]]=2,6,IF(Tabela4[[#This Row],[Quartil salario_mes]]=1,4.5,0))))</f>
        <v>9</v>
      </c>
      <c r="T481">
        <f>Tabela4[[#This Row],[Preço ajustado salario]]*Tabela4[[#This Row],[litros]]</f>
        <v>67986</v>
      </c>
    </row>
    <row r="482" spans="1:20" x14ac:dyDescent="0.25">
      <c r="A482" t="s">
        <v>14</v>
      </c>
      <c r="B482" t="s">
        <v>83</v>
      </c>
      <c r="C482">
        <v>2022</v>
      </c>
      <c r="D482">
        <v>9145</v>
      </c>
      <c r="E482">
        <v>34815</v>
      </c>
      <c r="F482">
        <v>5302681</v>
      </c>
      <c r="G482">
        <v>30705181000</v>
      </c>
      <c r="H482">
        <v>0.17</v>
      </c>
      <c r="I482">
        <v>19</v>
      </c>
      <c r="J482">
        <v>5.3</v>
      </c>
      <c r="K482">
        <v>3740000000000001</v>
      </c>
      <c r="L482">
        <v>0.17</v>
      </c>
      <c r="M482">
        <v>19</v>
      </c>
      <c r="N482">
        <v>0.53</v>
      </c>
      <c r="O482">
        <v>3.8069983597594312</v>
      </c>
      <c r="P482">
        <v>5790.50125775999</v>
      </c>
      <c r="Q482">
        <v>1.7245993111786283E-3</v>
      </c>
      <c r="R48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82">
        <f>IF(Tabela4[[#This Row],[Quartil salario_mes]]=4,9,IF(Tabela4[[#This Row],[Quartil salario_mes]]=3,7.5,IF(Tabela4[[#This Row],[Quartil salario_mes]]=2,6,IF(Tabela4[[#This Row],[Quartil salario_mes]]=1,4.5,0))))</f>
        <v>9</v>
      </c>
      <c r="T482">
        <f>Tabela4[[#This Row],[Preço ajustado salario]]*Tabela4[[#This Row],[litros]]</f>
        <v>82305</v>
      </c>
    </row>
    <row r="483" spans="1:20" x14ac:dyDescent="0.25">
      <c r="A483" t="s">
        <v>14</v>
      </c>
      <c r="B483" t="s">
        <v>84</v>
      </c>
      <c r="C483">
        <v>2018</v>
      </c>
      <c r="D483">
        <v>15</v>
      </c>
      <c r="E483">
        <v>33</v>
      </c>
      <c r="F483">
        <v>32399271</v>
      </c>
      <c r="G483">
        <v>3647015177880</v>
      </c>
      <c r="H483">
        <v>0.93</v>
      </c>
      <c r="I483">
        <v>30</v>
      </c>
      <c r="J483">
        <v>7.8</v>
      </c>
      <c r="K483">
        <v>2046000000000000</v>
      </c>
      <c r="L483">
        <v>0.93</v>
      </c>
      <c r="M483">
        <v>30</v>
      </c>
      <c r="N483">
        <v>0.78</v>
      </c>
      <c r="O483">
        <v>2.2000000000000002</v>
      </c>
      <c r="P483">
        <v>112564.72955456312</v>
      </c>
      <c r="Q483">
        <v>4.6297337986400992E-7</v>
      </c>
      <c r="R48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83">
        <f>IF(Tabela4[[#This Row],[Quartil salario_mes]]=4,9,IF(Tabela4[[#This Row],[Quartil salario_mes]]=3,7.5,IF(Tabela4[[#This Row],[Quartil salario_mes]]=2,6,IF(Tabela4[[#This Row],[Quartil salario_mes]]=1,4.5,0))))</f>
        <v>9</v>
      </c>
      <c r="T483">
        <f>Tabela4[[#This Row],[Preço ajustado salario]]*Tabela4[[#This Row],[litros]]</f>
        <v>135</v>
      </c>
    </row>
    <row r="484" spans="1:20" x14ac:dyDescent="0.25">
      <c r="A484" t="s">
        <v>14</v>
      </c>
      <c r="B484" t="s">
        <v>84</v>
      </c>
      <c r="C484">
        <v>2019</v>
      </c>
      <c r="D484">
        <v>48</v>
      </c>
      <c r="E484">
        <v>110</v>
      </c>
      <c r="F484">
        <v>32804020</v>
      </c>
      <c r="G484">
        <v>3647015177880</v>
      </c>
      <c r="H484">
        <v>0.93</v>
      </c>
      <c r="I484">
        <v>30</v>
      </c>
      <c r="J484">
        <v>7.8</v>
      </c>
      <c r="K484">
        <v>2046000000000000</v>
      </c>
      <c r="L484">
        <v>0.93</v>
      </c>
      <c r="M484">
        <v>30</v>
      </c>
      <c r="N484">
        <v>0.78</v>
      </c>
      <c r="O484">
        <v>2.2916666666666665</v>
      </c>
      <c r="P484">
        <v>111175.86130846158</v>
      </c>
      <c r="Q484">
        <v>1.4632352986005984E-6</v>
      </c>
      <c r="R48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84">
        <f>IF(Tabela4[[#This Row],[Quartil salario_mes]]=4,9,IF(Tabela4[[#This Row],[Quartil salario_mes]]=3,7.5,IF(Tabela4[[#This Row],[Quartil salario_mes]]=2,6,IF(Tabela4[[#This Row],[Quartil salario_mes]]=1,4.5,0))))</f>
        <v>9</v>
      </c>
      <c r="T484">
        <f>Tabela4[[#This Row],[Preço ajustado salario]]*Tabela4[[#This Row],[litros]]</f>
        <v>432</v>
      </c>
    </row>
    <row r="485" spans="1:20" x14ac:dyDescent="0.25">
      <c r="A485" t="s">
        <v>14</v>
      </c>
      <c r="B485" t="s">
        <v>46</v>
      </c>
      <c r="C485">
        <v>2018</v>
      </c>
      <c r="D485">
        <v>503</v>
      </c>
      <c r="E485">
        <v>1192</v>
      </c>
      <c r="F485">
        <v>491586</v>
      </c>
      <c r="G485">
        <v>147861565630</v>
      </c>
      <c r="H485">
        <v>5.07</v>
      </c>
      <c r="I485">
        <v>43</v>
      </c>
      <c r="J485">
        <v>9.3000000000000007</v>
      </c>
      <c r="K485">
        <v>1115.4000000000001</v>
      </c>
      <c r="L485">
        <v>5.07</v>
      </c>
      <c r="M485">
        <v>43</v>
      </c>
      <c r="N485">
        <v>0.93</v>
      </c>
      <c r="O485">
        <v>2.3697813121272366</v>
      </c>
      <c r="P485">
        <v>300784.73681105644</v>
      </c>
      <c r="Q485">
        <v>1.0232187246992388E-3</v>
      </c>
      <c r="R48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85">
        <f>IF(Tabela4[[#This Row],[Quartil salario_mes]]=4,9,IF(Tabela4[[#This Row],[Quartil salario_mes]]=3,7.5,IF(Tabela4[[#This Row],[Quartil salario_mes]]=2,6,IF(Tabela4[[#This Row],[Quartil salario_mes]]=1,4.5,0))))</f>
        <v>9</v>
      </c>
      <c r="T485">
        <f>Tabela4[[#This Row],[Preço ajustado salario]]*Tabela4[[#This Row],[litros]]</f>
        <v>4527</v>
      </c>
    </row>
    <row r="486" spans="1:20" x14ac:dyDescent="0.25">
      <c r="A486" t="s">
        <v>14</v>
      </c>
      <c r="B486" t="s">
        <v>46</v>
      </c>
      <c r="C486">
        <v>2019</v>
      </c>
      <c r="D486">
        <v>3661</v>
      </c>
      <c r="E486">
        <v>8828</v>
      </c>
      <c r="F486">
        <v>503635</v>
      </c>
      <c r="G486">
        <v>147861565630</v>
      </c>
      <c r="H486">
        <v>5.07</v>
      </c>
      <c r="I486">
        <v>43</v>
      </c>
      <c r="J486">
        <v>9.3000000000000007</v>
      </c>
      <c r="K486">
        <v>1115.4000000000001</v>
      </c>
      <c r="L486">
        <v>5.07</v>
      </c>
      <c r="M486">
        <v>43</v>
      </c>
      <c r="N486">
        <v>0.93</v>
      </c>
      <c r="O486">
        <v>2.4113630155695165</v>
      </c>
      <c r="P486">
        <v>293588.74111211492</v>
      </c>
      <c r="Q486">
        <v>7.2691532558301153E-3</v>
      </c>
      <c r="R48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86">
        <f>IF(Tabela4[[#This Row],[Quartil salario_mes]]=4,9,IF(Tabela4[[#This Row],[Quartil salario_mes]]=3,7.5,IF(Tabela4[[#This Row],[Quartil salario_mes]]=2,6,IF(Tabela4[[#This Row],[Quartil salario_mes]]=1,4.5,0))))</f>
        <v>9</v>
      </c>
      <c r="T486">
        <f>Tabela4[[#This Row],[Preço ajustado salario]]*Tabela4[[#This Row],[litros]]</f>
        <v>32949</v>
      </c>
    </row>
    <row r="487" spans="1:20" x14ac:dyDescent="0.25">
      <c r="A487" t="s">
        <v>14</v>
      </c>
      <c r="B487" t="s">
        <v>46</v>
      </c>
      <c r="C487">
        <v>2020</v>
      </c>
      <c r="D487">
        <v>3490</v>
      </c>
      <c r="E487">
        <v>9688</v>
      </c>
      <c r="F487">
        <v>515358</v>
      </c>
      <c r="G487">
        <v>147861565630</v>
      </c>
      <c r="H487">
        <v>5.07</v>
      </c>
      <c r="I487">
        <v>43</v>
      </c>
      <c r="J487">
        <v>9.3000000000000007</v>
      </c>
      <c r="K487">
        <v>1115.4000000000001</v>
      </c>
      <c r="L487">
        <v>5.07</v>
      </c>
      <c r="M487">
        <v>43</v>
      </c>
      <c r="N487">
        <v>0.93</v>
      </c>
      <c r="O487">
        <v>2.7759312320916907</v>
      </c>
      <c r="P487">
        <v>286910.39166948025</v>
      </c>
      <c r="Q487">
        <v>6.771991508815231E-3</v>
      </c>
      <c r="R48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87">
        <f>IF(Tabela4[[#This Row],[Quartil salario_mes]]=4,9,IF(Tabela4[[#This Row],[Quartil salario_mes]]=3,7.5,IF(Tabela4[[#This Row],[Quartil salario_mes]]=2,6,IF(Tabela4[[#This Row],[Quartil salario_mes]]=1,4.5,0))))</f>
        <v>9</v>
      </c>
      <c r="T487">
        <f>Tabela4[[#This Row],[Preço ajustado salario]]*Tabela4[[#This Row],[litros]]</f>
        <v>31410</v>
      </c>
    </row>
    <row r="488" spans="1:20" x14ac:dyDescent="0.25">
      <c r="A488" t="s">
        <v>14</v>
      </c>
      <c r="B488" t="s">
        <v>46</v>
      </c>
      <c r="C488">
        <v>2021</v>
      </c>
      <c r="D488">
        <v>3441</v>
      </c>
      <c r="E488">
        <v>15454</v>
      </c>
      <c r="F488">
        <v>526748</v>
      </c>
      <c r="G488">
        <v>147861565630</v>
      </c>
      <c r="H488">
        <v>5.07</v>
      </c>
      <c r="I488">
        <v>43</v>
      </c>
      <c r="J488">
        <v>9.3000000000000007</v>
      </c>
      <c r="K488">
        <v>1115.4000000000001</v>
      </c>
      <c r="L488">
        <v>5.07</v>
      </c>
      <c r="M488">
        <v>43</v>
      </c>
      <c r="N488">
        <v>0.93</v>
      </c>
      <c r="O488">
        <v>4.4911362975879108</v>
      </c>
      <c r="P488">
        <v>280706.45855323609</v>
      </c>
      <c r="Q488">
        <v>6.5325354818622948E-3</v>
      </c>
      <c r="R48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88">
        <f>IF(Tabela4[[#This Row],[Quartil salario_mes]]=4,9,IF(Tabela4[[#This Row],[Quartil salario_mes]]=3,7.5,IF(Tabela4[[#This Row],[Quartil salario_mes]]=2,6,IF(Tabela4[[#This Row],[Quartil salario_mes]]=1,4.5,0))))</f>
        <v>9</v>
      </c>
      <c r="T488">
        <f>Tabela4[[#This Row],[Preço ajustado salario]]*Tabela4[[#This Row],[litros]]</f>
        <v>30969</v>
      </c>
    </row>
    <row r="489" spans="1:20" x14ac:dyDescent="0.25">
      <c r="A489" t="s">
        <v>14</v>
      </c>
      <c r="B489" t="s">
        <v>46</v>
      </c>
      <c r="C489">
        <v>2022</v>
      </c>
      <c r="D489">
        <v>3127</v>
      </c>
      <c r="E489">
        <v>15587</v>
      </c>
      <c r="F489">
        <v>533286</v>
      </c>
      <c r="G489">
        <v>147861565630</v>
      </c>
      <c r="H489">
        <v>5.07</v>
      </c>
      <c r="I489">
        <v>43</v>
      </c>
      <c r="J489">
        <v>9.3000000000000007</v>
      </c>
      <c r="K489">
        <v>1115.4000000000001</v>
      </c>
      <c r="L489">
        <v>5.07</v>
      </c>
      <c r="M489">
        <v>43</v>
      </c>
      <c r="N489">
        <v>0.93</v>
      </c>
      <c r="O489">
        <v>4.9846498241125676</v>
      </c>
      <c r="P489">
        <v>277265.04282880103</v>
      </c>
      <c r="Q489">
        <v>5.8636453985291192E-3</v>
      </c>
      <c r="R48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89">
        <f>IF(Tabela4[[#This Row],[Quartil salario_mes]]=4,9,IF(Tabela4[[#This Row],[Quartil salario_mes]]=3,7.5,IF(Tabela4[[#This Row],[Quartil salario_mes]]=2,6,IF(Tabela4[[#This Row],[Quartil salario_mes]]=1,4.5,0))))</f>
        <v>9</v>
      </c>
      <c r="T489">
        <f>Tabela4[[#This Row],[Preço ajustado salario]]*Tabela4[[#This Row],[litros]]</f>
        <v>28143</v>
      </c>
    </row>
    <row r="490" spans="1:20" x14ac:dyDescent="0.25">
      <c r="A490" t="s">
        <v>14</v>
      </c>
      <c r="B490" t="s">
        <v>47</v>
      </c>
      <c r="C490">
        <v>2018</v>
      </c>
      <c r="D490">
        <v>5193</v>
      </c>
      <c r="E490">
        <v>19372</v>
      </c>
      <c r="F490">
        <v>32203944</v>
      </c>
      <c r="G490">
        <v>2268480508200</v>
      </c>
      <c r="H490">
        <v>1.28</v>
      </c>
      <c r="I490">
        <v>31</v>
      </c>
      <c r="J490">
        <v>7.9</v>
      </c>
      <c r="K490">
        <v>281.60000000000002</v>
      </c>
      <c r="L490">
        <v>1.28</v>
      </c>
      <c r="M490">
        <v>31</v>
      </c>
      <c r="N490">
        <v>0.79</v>
      </c>
      <c r="O490">
        <v>3.7304063161948777</v>
      </c>
      <c r="P490">
        <v>70441.077285440566</v>
      </c>
      <c r="Q490">
        <v>1.6125354087064616E-4</v>
      </c>
      <c r="R49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490">
        <f>IF(Tabela4[[#This Row],[Quartil salario_mes]]=4,9,IF(Tabela4[[#This Row],[Quartil salario_mes]]=3,7.5,IF(Tabela4[[#This Row],[Quartil salario_mes]]=2,6,IF(Tabela4[[#This Row],[Quartil salario_mes]]=1,4.5,0))))</f>
        <v>6</v>
      </c>
      <c r="T490">
        <f>Tabela4[[#This Row],[Preço ajustado salario]]*Tabela4[[#This Row],[litros]]</f>
        <v>31158</v>
      </c>
    </row>
    <row r="491" spans="1:20" x14ac:dyDescent="0.25">
      <c r="A491" t="s">
        <v>14</v>
      </c>
      <c r="B491" t="s">
        <v>47</v>
      </c>
      <c r="C491">
        <v>2018</v>
      </c>
      <c r="D491">
        <v>5193</v>
      </c>
      <c r="E491">
        <v>19372</v>
      </c>
      <c r="F491">
        <v>32203944</v>
      </c>
      <c r="G491">
        <v>7544117082030</v>
      </c>
      <c r="H491">
        <v>3.45</v>
      </c>
      <c r="I491">
        <v>31</v>
      </c>
      <c r="J491">
        <v>7.9</v>
      </c>
      <c r="K491">
        <v>759</v>
      </c>
      <c r="L491">
        <v>3.45</v>
      </c>
      <c r="M491">
        <v>31</v>
      </c>
      <c r="N491">
        <v>0.79</v>
      </c>
      <c r="O491">
        <v>3.7304063161948777</v>
      </c>
      <c r="P491">
        <v>234260.65708069794</v>
      </c>
      <c r="Q491">
        <v>1.6125354087064616E-4</v>
      </c>
      <c r="R49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91">
        <f>IF(Tabela4[[#This Row],[Quartil salario_mes]]=4,9,IF(Tabela4[[#This Row],[Quartil salario_mes]]=3,7.5,IF(Tabela4[[#This Row],[Quartil salario_mes]]=2,6,IF(Tabela4[[#This Row],[Quartil salario_mes]]=1,4.5,0))))</f>
        <v>9</v>
      </c>
      <c r="T491">
        <f>Tabela4[[#This Row],[Preço ajustado salario]]*Tabela4[[#This Row],[litros]]</f>
        <v>46737</v>
      </c>
    </row>
    <row r="492" spans="1:20" x14ac:dyDescent="0.25">
      <c r="A492" t="s">
        <v>14</v>
      </c>
      <c r="B492" t="s">
        <v>47</v>
      </c>
      <c r="C492">
        <v>2018</v>
      </c>
      <c r="D492">
        <v>5193</v>
      </c>
      <c r="E492">
        <v>19372</v>
      </c>
      <c r="F492">
        <v>82809304</v>
      </c>
      <c r="G492">
        <v>2268480508200</v>
      </c>
      <c r="H492">
        <v>1.28</v>
      </c>
      <c r="I492">
        <v>31</v>
      </c>
      <c r="J492">
        <v>7.9</v>
      </c>
      <c r="K492">
        <v>281.60000000000002</v>
      </c>
      <c r="L492">
        <v>1.28</v>
      </c>
      <c r="M492">
        <v>31</v>
      </c>
      <c r="N492">
        <v>0.79</v>
      </c>
      <c r="O492">
        <v>3.7304063161948777</v>
      </c>
      <c r="P492">
        <v>27394.029397952676</v>
      </c>
      <c r="Q492">
        <v>6.2710344721651087E-5</v>
      </c>
      <c r="R49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492">
        <f>IF(Tabela4[[#This Row],[Quartil salario_mes]]=4,9,IF(Tabela4[[#This Row],[Quartil salario_mes]]=3,7.5,IF(Tabela4[[#This Row],[Quartil salario_mes]]=2,6,IF(Tabela4[[#This Row],[Quartil salario_mes]]=1,4.5,0))))</f>
        <v>6</v>
      </c>
      <c r="T492">
        <f>Tabela4[[#This Row],[Preço ajustado salario]]*Tabela4[[#This Row],[litros]]</f>
        <v>31158</v>
      </c>
    </row>
    <row r="493" spans="1:20" x14ac:dyDescent="0.25">
      <c r="A493" t="s">
        <v>14</v>
      </c>
      <c r="B493" t="s">
        <v>47</v>
      </c>
      <c r="C493">
        <v>2018</v>
      </c>
      <c r="D493">
        <v>5193</v>
      </c>
      <c r="E493">
        <v>19372</v>
      </c>
      <c r="F493">
        <v>82809304</v>
      </c>
      <c r="G493">
        <v>7544117082030</v>
      </c>
      <c r="H493">
        <v>3.45</v>
      </c>
      <c r="I493">
        <v>31</v>
      </c>
      <c r="J493">
        <v>7.9</v>
      </c>
      <c r="K493">
        <v>759</v>
      </c>
      <c r="L493">
        <v>3.45</v>
      </c>
      <c r="M493">
        <v>31</v>
      </c>
      <c r="N493">
        <v>0.79</v>
      </c>
      <c r="O493">
        <v>3.7304063161948777</v>
      </c>
      <c r="P493">
        <v>91102.288240823764</v>
      </c>
      <c r="Q493">
        <v>6.2710344721651087E-5</v>
      </c>
      <c r="R49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93">
        <f>IF(Tabela4[[#This Row],[Quartil salario_mes]]=4,9,IF(Tabela4[[#This Row],[Quartil salario_mes]]=3,7.5,IF(Tabela4[[#This Row],[Quartil salario_mes]]=2,6,IF(Tabela4[[#This Row],[Quartil salario_mes]]=1,4.5,0))))</f>
        <v>9</v>
      </c>
      <c r="T493">
        <f>Tabela4[[#This Row],[Preço ajustado salario]]*Tabela4[[#This Row],[litros]]</f>
        <v>46737</v>
      </c>
    </row>
    <row r="494" spans="1:20" x14ac:dyDescent="0.25">
      <c r="A494" t="s">
        <v>14</v>
      </c>
      <c r="B494" t="s">
        <v>47</v>
      </c>
      <c r="C494">
        <v>2019</v>
      </c>
      <c r="D494">
        <v>9755</v>
      </c>
      <c r="E494">
        <v>17310</v>
      </c>
      <c r="F494">
        <v>32824861</v>
      </c>
      <c r="G494">
        <v>2268480508200</v>
      </c>
      <c r="H494">
        <v>1.28</v>
      </c>
      <c r="I494">
        <v>31</v>
      </c>
      <c r="J494">
        <v>7.9</v>
      </c>
      <c r="K494">
        <v>281.60000000000002</v>
      </c>
      <c r="L494">
        <v>1.28</v>
      </c>
      <c r="M494">
        <v>31</v>
      </c>
      <c r="N494">
        <v>0.79</v>
      </c>
      <c r="O494">
        <v>1.7744746283956945</v>
      </c>
      <c r="P494">
        <v>69108.60972724302</v>
      </c>
      <c r="Q494">
        <v>2.9718328434048813E-4</v>
      </c>
      <c r="R49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494">
        <f>IF(Tabela4[[#This Row],[Quartil salario_mes]]=4,9,IF(Tabela4[[#This Row],[Quartil salario_mes]]=3,7.5,IF(Tabela4[[#This Row],[Quartil salario_mes]]=2,6,IF(Tabela4[[#This Row],[Quartil salario_mes]]=1,4.5,0))))</f>
        <v>6</v>
      </c>
      <c r="T494">
        <f>Tabela4[[#This Row],[Preço ajustado salario]]*Tabela4[[#This Row],[litros]]</f>
        <v>58530</v>
      </c>
    </row>
    <row r="495" spans="1:20" x14ac:dyDescent="0.25">
      <c r="A495" t="s">
        <v>14</v>
      </c>
      <c r="B495" t="s">
        <v>47</v>
      </c>
      <c r="C495">
        <v>2019</v>
      </c>
      <c r="D495">
        <v>9755</v>
      </c>
      <c r="E495">
        <v>17310</v>
      </c>
      <c r="F495">
        <v>32824861</v>
      </c>
      <c r="G495">
        <v>7544117082030</v>
      </c>
      <c r="H495">
        <v>3.45</v>
      </c>
      <c r="I495">
        <v>31</v>
      </c>
      <c r="J495">
        <v>7.9</v>
      </c>
      <c r="K495">
        <v>759</v>
      </c>
      <c r="L495">
        <v>3.45</v>
      </c>
      <c r="M495">
        <v>31</v>
      </c>
      <c r="N495">
        <v>0.79</v>
      </c>
      <c r="O495">
        <v>1.7744746283956945</v>
      </c>
      <c r="P495">
        <v>229829.36872238392</v>
      </c>
      <c r="Q495">
        <v>2.9718328434048813E-4</v>
      </c>
      <c r="R49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95">
        <f>IF(Tabela4[[#This Row],[Quartil salario_mes]]=4,9,IF(Tabela4[[#This Row],[Quartil salario_mes]]=3,7.5,IF(Tabela4[[#This Row],[Quartil salario_mes]]=2,6,IF(Tabela4[[#This Row],[Quartil salario_mes]]=1,4.5,0))))</f>
        <v>9</v>
      </c>
      <c r="T495">
        <f>Tabela4[[#This Row],[Preço ajustado salario]]*Tabela4[[#This Row],[litros]]</f>
        <v>87795</v>
      </c>
    </row>
    <row r="496" spans="1:20" x14ac:dyDescent="0.25">
      <c r="A496" t="s">
        <v>14</v>
      </c>
      <c r="B496" t="s">
        <v>47</v>
      </c>
      <c r="C496">
        <v>2019</v>
      </c>
      <c r="D496">
        <v>9755</v>
      </c>
      <c r="E496">
        <v>17310</v>
      </c>
      <c r="F496">
        <v>83481684</v>
      </c>
      <c r="G496">
        <v>2268480508200</v>
      </c>
      <c r="H496">
        <v>1.28</v>
      </c>
      <c r="I496">
        <v>31</v>
      </c>
      <c r="J496">
        <v>7.9</v>
      </c>
      <c r="K496">
        <v>281.60000000000002</v>
      </c>
      <c r="L496">
        <v>1.28</v>
      </c>
      <c r="M496">
        <v>31</v>
      </c>
      <c r="N496">
        <v>0.79</v>
      </c>
      <c r="O496">
        <v>1.7744746283956945</v>
      </c>
      <c r="P496">
        <v>27173.391808914635</v>
      </c>
      <c r="Q496">
        <v>1.1685197917186242E-4</v>
      </c>
      <c r="R49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496">
        <f>IF(Tabela4[[#This Row],[Quartil salario_mes]]=4,9,IF(Tabela4[[#This Row],[Quartil salario_mes]]=3,7.5,IF(Tabela4[[#This Row],[Quartil salario_mes]]=2,6,IF(Tabela4[[#This Row],[Quartil salario_mes]]=1,4.5,0))))</f>
        <v>6</v>
      </c>
      <c r="T496">
        <f>Tabela4[[#This Row],[Preço ajustado salario]]*Tabela4[[#This Row],[litros]]</f>
        <v>58530</v>
      </c>
    </row>
    <row r="497" spans="1:20" x14ac:dyDescent="0.25">
      <c r="A497" t="s">
        <v>14</v>
      </c>
      <c r="B497" t="s">
        <v>47</v>
      </c>
      <c r="C497">
        <v>2019</v>
      </c>
      <c r="D497">
        <v>9755</v>
      </c>
      <c r="E497">
        <v>17310</v>
      </c>
      <c r="F497">
        <v>83481684</v>
      </c>
      <c r="G497">
        <v>7544117082030</v>
      </c>
      <c r="H497">
        <v>3.45</v>
      </c>
      <c r="I497">
        <v>31</v>
      </c>
      <c r="J497">
        <v>7.9</v>
      </c>
      <c r="K497">
        <v>759</v>
      </c>
      <c r="L497">
        <v>3.45</v>
      </c>
      <c r="M497">
        <v>31</v>
      </c>
      <c r="N497">
        <v>0.79</v>
      </c>
      <c r="O497">
        <v>1.7744746283956945</v>
      </c>
      <c r="P497">
        <v>90368.530203942704</v>
      </c>
      <c r="Q497">
        <v>1.1685197917186242E-4</v>
      </c>
      <c r="R49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97">
        <f>IF(Tabela4[[#This Row],[Quartil salario_mes]]=4,9,IF(Tabela4[[#This Row],[Quartil salario_mes]]=3,7.5,IF(Tabela4[[#This Row],[Quartil salario_mes]]=2,6,IF(Tabela4[[#This Row],[Quartil salario_mes]]=1,4.5,0))))</f>
        <v>9</v>
      </c>
      <c r="T497">
        <f>Tabela4[[#This Row],[Preço ajustado salario]]*Tabela4[[#This Row],[litros]]</f>
        <v>87795</v>
      </c>
    </row>
    <row r="498" spans="1:20" x14ac:dyDescent="0.25">
      <c r="A498" t="s">
        <v>14</v>
      </c>
      <c r="B498" t="s">
        <v>47</v>
      </c>
      <c r="C498">
        <v>2021</v>
      </c>
      <c r="D498">
        <v>9720</v>
      </c>
      <c r="E498">
        <v>17107</v>
      </c>
      <c r="F498">
        <v>33715471</v>
      </c>
      <c r="G498">
        <v>2268480508200</v>
      </c>
      <c r="H498">
        <v>1.28</v>
      </c>
      <c r="I498">
        <v>31</v>
      </c>
      <c r="J498">
        <v>7.9</v>
      </c>
      <c r="K498">
        <v>281.60000000000002</v>
      </c>
      <c r="L498">
        <v>1.28</v>
      </c>
      <c r="M498">
        <v>31</v>
      </c>
      <c r="N498">
        <v>0.79</v>
      </c>
      <c r="O498">
        <v>1.7599794238683129</v>
      </c>
      <c r="P498">
        <v>67283.073346357822</v>
      </c>
      <c r="Q498">
        <v>2.8829494922375545E-4</v>
      </c>
      <c r="R49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498">
        <f>IF(Tabela4[[#This Row],[Quartil salario_mes]]=4,9,IF(Tabela4[[#This Row],[Quartil salario_mes]]=3,7.5,IF(Tabela4[[#This Row],[Quartil salario_mes]]=2,6,IF(Tabela4[[#This Row],[Quartil salario_mes]]=1,4.5,0))))</f>
        <v>6</v>
      </c>
      <c r="T498">
        <f>Tabela4[[#This Row],[Preço ajustado salario]]*Tabela4[[#This Row],[litros]]</f>
        <v>58320</v>
      </c>
    </row>
    <row r="499" spans="1:20" x14ac:dyDescent="0.25">
      <c r="A499" t="s">
        <v>14</v>
      </c>
      <c r="B499" t="s">
        <v>47</v>
      </c>
      <c r="C499">
        <v>2021</v>
      </c>
      <c r="D499">
        <v>9720</v>
      </c>
      <c r="E499">
        <v>17107</v>
      </c>
      <c r="F499">
        <v>33715471</v>
      </c>
      <c r="G499">
        <v>7544117082030</v>
      </c>
      <c r="H499">
        <v>3.45</v>
      </c>
      <c r="I499">
        <v>31</v>
      </c>
      <c r="J499">
        <v>7.9</v>
      </c>
      <c r="K499">
        <v>759</v>
      </c>
      <c r="L499">
        <v>3.45</v>
      </c>
      <c r="M499">
        <v>31</v>
      </c>
      <c r="N499">
        <v>0.79</v>
      </c>
      <c r="O499">
        <v>1.7599794238683129</v>
      </c>
      <c r="P499">
        <v>223758.3180145993</v>
      </c>
      <c r="Q499">
        <v>2.8829494922375545E-4</v>
      </c>
      <c r="R49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499">
        <f>IF(Tabela4[[#This Row],[Quartil salario_mes]]=4,9,IF(Tabela4[[#This Row],[Quartil salario_mes]]=3,7.5,IF(Tabela4[[#This Row],[Quartil salario_mes]]=2,6,IF(Tabela4[[#This Row],[Quartil salario_mes]]=1,4.5,0))))</f>
        <v>9</v>
      </c>
      <c r="T499">
        <f>Tabela4[[#This Row],[Preço ajustado salario]]*Tabela4[[#This Row],[litros]]</f>
        <v>87480</v>
      </c>
    </row>
    <row r="500" spans="1:20" x14ac:dyDescent="0.25">
      <c r="A500" t="s">
        <v>14</v>
      </c>
      <c r="B500" t="s">
        <v>47</v>
      </c>
      <c r="C500">
        <v>2021</v>
      </c>
      <c r="D500">
        <v>9720</v>
      </c>
      <c r="E500">
        <v>17107</v>
      </c>
      <c r="F500">
        <v>84775404</v>
      </c>
      <c r="G500">
        <v>2268480508200</v>
      </c>
      <c r="H500">
        <v>1.28</v>
      </c>
      <c r="I500">
        <v>31</v>
      </c>
      <c r="J500">
        <v>7.9</v>
      </c>
      <c r="K500">
        <v>281.60000000000002</v>
      </c>
      <c r="L500">
        <v>1.28</v>
      </c>
      <c r="M500">
        <v>31</v>
      </c>
      <c r="N500">
        <v>0.79</v>
      </c>
      <c r="O500">
        <v>1.7599794238683129</v>
      </c>
      <c r="P500">
        <v>26758.710677450737</v>
      </c>
      <c r="Q500">
        <v>1.1465589712789809E-4</v>
      </c>
      <c r="R50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500">
        <f>IF(Tabela4[[#This Row],[Quartil salario_mes]]=4,9,IF(Tabela4[[#This Row],[Quartil salario_mes]]=3,7.5,IF(Tabela4[[#This Row],[Quartil salario_mes]]=2,6,IF(Tabela4[[#This Row],[Quartil salario_mes]]=1,4.5,0))))</f>
        <v>6</v>
      </c>
      <c r="T500">
        <f>Tabela4[[#This Row],[Preço ajustado salario]]*Tabela4[[#This Row],[litros]]</f>
        <v>58320</v>
      </c>
    </row>
    <row r="501" spans="1:20" x14ac:dyDescent="0.25">
      <c r="A501" t="s">
        <v>14</v>
      </c>
      <c r="B501" t="s">
        <v>47</v>
      </c>
      <c r="C501">
        <v>2021</v>
      </c>
      <c r="D501">
        <v>9720</v>
      </c>
      <c r="E501">
        <v>17107</v>
      </c>
      <c r="F501">
        <v>84775404</v>
      </c>
      <c r="G501">
        <v>7544117082030</v>
      </c>
      <c r="H501">
        <v>3.45</v>
      </c>
      <c r="I501">
        <v>31</v>
      </c>
      <c r="J501">
        <v>7.9</v>
      </c>
      <c r="K501">
        <v>759</v>
      </c>
      <c r="L501">
        <v>3.45</v>
      </c>
      <c r="M501">
        <v>31</v>
      </c>
      <c r="N501">
        <v>0.79</v>
      </c>
      <c r="O501">
        <v>1.7599794238683129</v>
      </c>
      <c r="P501">
        <v>88989.455975108067</v>
      </c>
      <c r="Q501">
        <v>1.1465589712789809E-4</v>
      </c>
      <c r="R50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01">
        <f>IF(Tabela4[[#This Row],[Quartil salario_mes]]=4,9,IF(Tabela4[[#This Row],[Quartil salario_mes]]=3,7.5,IF(Tabela4[[#This Row],[Quartil salario_mes]]=2,6,IF(Tabela4[[#This Row],[Quartil salario_mes]]=1,4.5,0))))</f>
        <v>9</v>
      </c>
      <c r="T501">
        <f>Tabela4[[#This Row],[Preço ajustado salario]]*Tabela4[[#This Row],[litros]]</f>
        <v>87480</v>
      </c>
    </row>
    <row r="502" spans="1:20" x14ac:dyDescent="0.25">
      <c r="A502" t="s">
        <v>14</v>
      </c>
      <c r="B502" t="s">
        <v>85</v>
      </c>
      <c r="C502">
        <v>2018</v>
      </c>
      <c r="D502">
        <v>8</v>
      </c>
      <c r="E502">
        <v>45</v>
      </c>
      <c r="F502">
        <v>71127802</v>
      </c>
      <c r="G502">
        <v>5436499761660</v>
      </c>
      <c r="H502">
        <v>1.06</v>
      </c>
      <c r="I502">
        <v>40</v>
      </c>
      <c r="J502">
        <v>5.0999999999999996</v>
      </c>
      <c r="K502">
        <v>2332000000000000</v>
      </c>
      <c r="L502">
        <v>1.06</v>
      </c>
      <c r="M502">
        <v>40</v>
      </c>
      <c r="N502">
        <v>0.51</v>
      </c>
      <c r="O502">
        <v>5.625</v>
      </c>
      <c r="P502">
        <v>76432.837917021534</v>
      </c>
      <c r="Q502">
        <v>1.1247360068851839E-7</v>
      </c>
      <c r="R50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02">
        <f>IF(Tabela4[[#This Row],[Quartil salario_mes]]=4,9,IF(Tabela4[[#This Row],[Quartil salario_mes]]=3,7.5,IF(Tabela4[[#This Row],[Quartil salario_mes]]=2,6,IF(Tabela4[[#This Row],[Quartil salario_mes]]=1,4.5,0))))</f>
        <v>9</v>
      </c>
      <c r="T502">
        <f>Tabela4[[#This Row],[Preço ajustado salario]]*Tabela4[[#This Row],[litros]]</f>
        <v>72</v>
      </c>
    </row>
    <row r="503" spans="1:20" x14ac:dyDescent="0.25">
      <c r="A503" t="s">
        <v>14</v>
      </c>
      <c r="B503" t="s">
        <v>85</v>
      </c>
      <c r="C503">
        <v>2019</v>
      </c>
      <c r="D503">
        <v>128</v>
      </c>
      <c r="E503">
        <v>832</v>
      </c>
      <c r="F503">
        <v>71307763</v>
      </c>
      <c r="G503">
        <v>5436499761660</v>
      </c>
      <c r="H503">
        <v>1.06</v>
      </c>
      <c r="I503">
        <v>40</v>
      </c>
      <c r="J503">
        <v>5.0999999999999996</v>
      </c>
      <c r="K503">
        <v>2332000000000000</v>
      </c>
      <c r="L503">
        <v>1.06</v>
      </c>
      <c r="M503">
        <v>40</v>
      </c>
      <c r="N503">
        <v>0.51</v>
      </c>
      <c r="O503">
        <v>6.5</v>
      </c>
      <c r="P503">
        <v>76239.942650563869</v>
      </c>
      <c r="Q503">
        <v>1.7950359766579693E-6</v>
      </c>
      <c r="R50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03">
        <f>IF(Tabela4[[#This Row],[Quartil salario_mes]]=4,9,IF(Tabela4[[#This Row],[Quartil salario_mes]]=3,7.5,IF(Tabela4[[#This Row],[Quartil salario_mes]]=2,6,IF(Tabela4[[#This Row],[Quartil salario_mes]]=1,4.5,0))))</f>
        <v>9</v>
      </c>
      <c r="T503">
        <f>Tabela4[[#This Row],[Preço ajustado salario]]*Tabela4[[#This Row],[litros]]</f>
        <v>1152</v>
      </c>
    </row>
    <row r="504" spans="1:20" x14ac:dyDescent="0.25">
      <c r="A504" t="s">
        <v>14</v>
      </c>
      <c r="B504" t="s">
        <v>85</v>
      </c>
      <c r="C504">
        <v>2020</v>
      </c>
      <c r="D504">
        <v>534</v>
      </c>
      <c r="E504">
        <v>1753</v>
      </c>
      <c r="F504">
        <v>71475664</v>
      </c>
      <c r="G504">
        <v>5436499761660</v>
      </c>
      <c r="H504">
        <v>1.06</v>
      </c>
      <c r="I504">
        <v>40</v>
      </c>
      <c r="J504">
        <v>5.0999999999999996</v>
      </c>
      <c r="K504">
        <v>2332000000000000</v>
      </c>
      <c r="L504">
        <v>1.06</v>
      </c>
      <c r="M504">
        <v>40</v>
      </c>
      <c r="N504">
        <v>0.51</v>
      </c>
      <c r="O504">
        <v>3.2827715355805243</v>
      </c>
      <c r="P504">
        <v>76060.850049046057</v>
      </c>
      <c r="Q504">
        <v>7.47107435056497E-6</v>
      </c>
      <c r="R50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04">
        <f>IF(Tabela4[[#This Row],[Quartil salario_mes]]=4,9,IF(Tabela4[[#This Row],[Quartil salario_mes]]=3,7.5,IF(Tabela4[[#This Row],[Quartil salario_mes]]=2,6,IF(Tabela4[[#This Row],[Quartil salario_mes]]=1,4.5,0))))</f>
        <v>9</v>
      </c>
      <c r="T504">
        <f>Tabela4[[#This Row],[Preço ajustado salario]]*Tabela4[[#This Row],[litros]]</f>
        <v>4806</v>
      </c>
    </row>
    <row r="505" spans="1:20" x14ac:dyDescent="0.25">
      <c r="A505" t="s">
        <v>14</v>
      </c>
      <c r="B505" t="s">
        <v>85</v>
      </c>
      <c r="C505">
        <v>2021</v>
      </c>
      <c r="D505">
        <v>1334</v>
      </c>
      <c r="E505">
        <v>2529</v>
      </c>
      <c r="F505">
        <v>71601103</v>
      </c>
      <c r="G505">
        <v>5436499761660</v>
      </c>
      <c r="H505">
        <v>1.06</v>
      </c>
      <c r="I505">
        <v>40</v>
      </c>
      <c r="J505">
        <v>5.0999999999999996</v>
      </c>
      <c r="K505">
        <v>2332000000000000</v>
      </c>
      <c r="L505">
        <v>1.06</v>
      </c>
      <c r="M505">
        <v>40</v>
      </c>
      <c r="N505">
        <v>0.51</v>
      </c>
      <c r="O505">
        <v>1.8958020989505247</v>
      </c>
      <c r="P505">
        <v>75927.597954182347</v>
      </c>
      <c r="Q505">
        <v>1.8630997905157968E-5</v>
      </c>
      <c r="R50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05">
        <f>IF(Tabela4[[#This Row],[Quartil salario_mes]]=4,9,IF(Tabela4[[#This Row],[Quartil salario_mes]]=3,7.5,IF(Tabela4[[#This Row],[Quartil salario_mes]]=2,6,IF(Tabela4[[#This Row],[Quartil salario_mes]]=1,4.5,0))))</f>
        <v>9</v>
      </c>
      <c r="T505">
        <f>Tabela4[[#This Row],[Preço ajustado salario]]*Tabela4[[#This Row],[litros]]</f>
        <v>12006</v>
      </c>
    </row>
    <row r="506" spans="1:20" x14ac:dyDescent="0.25">
      <c r="A506" t="s">
        <v>14</v>
      </c>
      <c r="B506" t="s">
        <v>85</v>
      </c>
      <c r="C506">
        <v>2022</v>
      </c>
      <c r="D506">
        <v>432</v>
      </c>
      <c r="E506">
        <v>1713</v>
      </c>
      <c r="F506">
        <v>71697030</v>
      </c>
      <c r="G506">
        <v>5436499761660</v>
      </c>
      <c r="H506">
        <v>1.06</v>
      </c>
      <c r="I506">
        <v>40</v>
      </c>
      <c r="J506">
        <v>5.0999999999999996</v>
      </c>
      <c r="K506">
        <v>2332000000000000</v>
      </c>
      <c r="L506">
        <v>1.06</v>
      </c>
      <c r="M506">
        <v>40</v>
      </c>
      <c r="N506">
        <v>0.51</v>
      </c>
      <c r="O506">
        <v>3.9652777777777777</v>
      </c>
      <c r="P506">
        <v>75826.010668224335</v>
      </c>
      <c r="Q506">
        <v>6.025354188311566E-6</v>
      </c>
      <c r="R50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06">
        <f>IF(Tabela4[[#This Row],[Quartil salario_mes]]=4,9,IF(Tabela4[[#This Row],[Quartil salario_mes]]=3,7.5,IF(Tabela4[[#This Row],[Quartil salario_mes]]=2,6,IF(Tabela4[[#This Row],[Quartil salario_mes]]=1,4.5,0))))</f>
        <v>9</v>
      </c>
      <c r="T506">
        <f>Tabela4[[#This Row],[Preço ajustado salario]]*Tabela4[[#This Row],[litros]]</f>
        <v>3888</v>
      </c>
    </row>
    <row r="507" spans="1:20" x14ac:dyDescent="0.25">
      <c r="A507" t="s">
        <v>14</v>
      </c>
      <c r="B507" t="s">
        <v>86</v>
      </c>
      <c r="C507">
        <v>2019</v>
      </c>
      <c r="D507">
        <v>26</v>
      </c>
      <c r="E507">
        <v>95</v>
      </c>
      <c r="F507">
        <v>58087055</v>
      </c>
      <c r="G507">
        <v>3514316492410</v>
      </c>
      <c r="H507">
        <v>0</v>
      </c>
      <c r="I507">
        <v>28</v>
      </c>
      <c r="J507">
        <v>6.7</v>
      </c>
      <c r="K507">
        <v>0</v>
      </c>
      <c r="L507">
        <v>0</v>
      </c>
      <c r="M507">
        <v>28</v>
      </c>
      <c r="N507">
        <v>0.67</v>
      </c>
      <c r="O507">
        <v>3.6538461538461537</v>
      </c>
      <c r="P507">
        <v>60500.855008228595</v>
      </c>
      <c r="Q507">
        <v>4.4760403156951237E-7</v>
      </c>
      <c r="R50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507">
        <f>IF(Tabela4[[#This Row],[Quartil salario_mes]]=4,9,IF(Tabela4[[#This Row],[Quartil salario_mes]]=3,7.5,IF(Tabela4[[#This Row],[Quartil salario_mes]]=2,6,IF(Tabela4[[#This Row],[Quartil salario_mes]]=1,4.5,0))))</f>
        <v>4.5</v>
      </c>
      <c r="T507">
        <f>Tabela4[[#This Row],[Preço ajustado salario]]*Tabela4[[#This Row],[litros]]</f>
        <v>117</v>
      </c>
    </row>
    <row r="508" spans="1:20" x14ac:dyDescent="0.25">
      <c r="A508" t="s">
        <v>14</v>
      </c>
      <c r="B508" t="s">
        <v>86</v>
      </c>
      <c r="C508">
        <v>2020</v>
      </c>
      <c r="D508">
        <v>4</v>
      </c>
      <c r="E508">
        <v>21</v>
      </c>
      <c r="F508">
        <v>58801927</v>
      </c>
      <c r="G508">
        <v>3514316492410</v>
      </c>
      <c r="H508">
        <v>0</v>
      </c>
      <c r="I508">
        <v>28</v>
      </c>
      <c r="J508">
        <v>6.7</v>
      </c>
      <c r="K508">
        <v>0</v>
      </c>
      <c r="L508">
        <v>0</v>
      </c>
      <c r="M508">
        <v>28</v>
      </c>
      <c r="N508">
        <v>0.67</v>
      </c>
      <c r="O508">
        <v>5.25</v>
      </c>
      <c r="P508">
        <v>59765.328650028765</v>
      </c>
      <c r="Q508">
        <v>6.8024981562253905E-8</v>
      </c>
      <c r="R50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508">
        <f>IF(Tabela4[[#This Row],[Quartil salario_mes]]=4,9,IF(Tabela4[[#This Row],[Quartil salario_mes]]=3,7.5,IF(Tabela4[[#This Row],[Quartil salario_mes]]=2,6,IF(Tabela4[[#This Row],[Quartil salario_mes]]=1,4.5,0))))</f>
        <v>4.5</v>
      </c>
      <c r="T508">
        <f>Tabela4[[#This Row],[Preço ajustado salario]]*Tabela4[[#This Row],[litros]]</f>
        <v>18</v>
      </c>
    </row>
    <row r="509" spans="1:20" x14ac:dyDescent="0.25">
      <c r="A509" t="s">
        <v>14</v>
      </c>
      <c r="B509" t="s">
        <v>48</v>
      </c>
      <c r="C509">
        <v>2019</v>
      </c>
      <c r="D509">
        <v>36</v>
      </c>
      <c r="E509">
        <v>394</v>
      </c>
      <c r="F509">
        <v>280180</v>
      </c>
      <c r="G509">
        <v>52090000000</v>
      </c>
      <c r="H509">
        <v>3.13</v>
      </c>
      <c r="I509">
        <v>40</v>
      </c>
      <c r="J509">
        <v>3.1</v>
      </c>
      <c r="K509">
        <v>688.6</v>
      </c>
      <c r="L509">
        <v>3.13</v>
      </c>
      <c r="M509">
        <v>40</v>
      </c>
      <c r="N509">
        <v>0.31</v>
      </c>
      <c r="O509">
        <v>10.944444444444445</v>
      </c>
      <c r="P509">
        <v>185916.19673067314</v>
      </c>
      <c r="Q509">
        <v>1.2848882861017918E-4</v>
      </c>
      <c r="R50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09">
        <f>IF(Tabela4[[#This Row],[Quartil salario_mes]]=4,9,IF(Tabela4[[#This Row],[Quartil salario_mes]]=3,7.5,IF(Tabela4[[#This Row],[Quartil salario_mes]]=2,6,IF(Tabela4[[#This Row],[Quartil salario_mes]]=1,4.5,0))))</f>
        <v>9</v>
      </c>
      <c r="T509">
        <f>Tabela4[[#This Row],[Preço ajustado salario]]*Tabela4[[#This Row],[litros]]</f>
        <v>324</v>
      </c>
    </row>
    <row r="510" spans="1:20" x14ac:dyDescent="0.25">
      <c r="A510" t="s">
        <v>14</v>
      </c>
      <c r="B510" t="s">
        <v>48</v>
      </c>
      <c r="C510">
        <v>2020</v>
      </c>
      <c r="D510">
        <v>143</v>
      </c>
      <c r="E510">
        <v>169</v>
      </c>
      <c r="F510">
        <v>280693</v>
      </c>
      <c r="G510">
        <v>52090000000</v>
      </c>
      <c r="H510">
        <v>3.13</v>
      </c>
      <c r="I510">
        <v>40</v>
      </c>
      <c r="J510">
        <v>3.1</v>
      </c>
      <c r="K510">
        <v>688.6</v>
      </c>
      <c r="L510">
        <v>3.13</v>
      </c>
      <c r="M510">
        <v>40</v>
      </c>
      <c r="N510">
        <v>0.31</v>
      </c>
      <c r="O510">
        <v>1.1818181818181819</v>
      </c>
      <c r="P510">
        <v>185576.41266436997</v>
      </c>
      <c r="Q510">
        <v>5.094533885775563E-4</v>
      </c>
      <c r="R51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10">
        <f>IF(Tabela4[[#This Row],[Quartil salario_mes]]=4,9,IF(Tabela4[[#This Row],[Quartil salario_mes]]=3,7.5,IF(Tabela4[[#This Row],[Quartil salario_mes]]=2,6,IF(Tabela4[[#This Row],[Quartil salario_mes]]=1,4.5,0))))</f>
        <v>9</v>
      </c>
      <c r="T510">
        <f>Tabela4[[#This Row],[Preço ajustado salario]]*Tabela4[[#This Row],[litros]]</f>
        <v>1287</v>
      </c>
    </row>
    <row r="511" spans="1:20" x14ac:dyDescent="0.25">
      <c r="A511" t="s">
        <v>14</v>
      </c>
      <c r="B511" t="s">
        <v>48</v>
      </c>
      <c r="C511">
        <v>2021</v>
      </c>
      <c r="D511">
        <v>216</v>
      </c>
      <c r="E511">
        <v>844</v>
      </c>
      <c r="F511">
        <v>281200</v>
      </c>
      <c r="G511">
        <v>52090000000</v>
      </c>
      <c r="H511">
        <v>3.13</v>
      </c>
      <c r="I511">
        <v>40</v>
      </c>
      <c r="J511">
        <v>3.1</v>
      </c>
      <c r="K511">
        <v>688.6</v>
      </c>
      <c r="L511">
        <v>3.13</v>
      </c>
      <c r="M511">
        <v>40</v>
      </c>
      <c r="N511">
        <v>0.31</v>
      </c>
      <c r="O511">
        <v>3.9074074074074074</v>
      </c>
      <c r="P511">
        <v>185241.82076813656</v>
      </c>
      <c r="Q511">
        <v>7.6813655761024183E-4</v>
      </c>
      <c r="R51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11">
        <f>IF(Tabela4[[#This Row],[Quartil salario_mes]]=4,9,IF(Tabela4[[#This Row],[Quartil salario_mes]]=3,7.5,IF(Tabela4[[#This Row],[Quartil salario_mes]]=2,6,IF(Tabela4[[#This Row],[Quartil salario_mes]]=1,4.5,0))))</f>
        <v>9</v>
      </c>
      <c r="T511">
        <f>Tabela4[[#This Row],[Preço ajustado salario]]*Tabela4[[#This Row],[litros]]</f>
        <v>1944</v>
      </c>
    </row>
    <row r="512" spans="1:20" x14ac:dyDescent="0.25">
      <c r="A512" t="s">
        <v>14</v>
      </c>
      <c r="B512" t="s">
        <v>48</v>
      </c>
      <c r="C512">
        <v>2022</v>
      </c>
      <c r="D512">
        <v>220</v>
      </c>
      <c r="E512">
        <v>1145</v>
      </c>
      <c r="F512">
        <v>281635</v>
      </c>
      <c r="G512">
        <v>52090000000</v>
      </c>
      <c r="H512">
        <v>3.13</v>
      </c>
      <c r="I512">
        <v>40</v>
      </c>
      <c r="J512">
        <v>3.1</v>
      </c>
      <c r="K512">
        <v>688.6</v>
      </c>
      <c r="L512">
        <v>3.13</v>
      </c>
      <c r="M512">
        <v>40</v>
      </c>
      <c r="N512">
        <v>0.31</v>
      </c>
      <c r="O512">
        <v>5.2045454545454541</v>
      </c>
      <c r="P512">
        <v>184955.70507926928</v>
      </c>
      <c r="Q512">
        <v>7.8115291068226605E-4</v>
      </c>
      <c r="R51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12">
        <f>IF(Tabela4[[#This Row],[Quartil salario_mes]]=4,9,IF(Tabela4[[#This Row],[Quartil salario_mes]]=3,7.5,IF(Tabela4[[#This Row],[Quartil salario_mes]]=2,6,IF(Tabela4[[#This Row],[Quartil salario_mes]]=1,4.5,0))))</f>
        <v>9</v>
      </c>
      <c r="T512">
        <f>Tabela4[[#This Row],[Preço ajustado salario]]*Tabela4[[#This Row],[litros]]</f>
        <v>1980</v>
      </c>
    </row>
    <row r="513" spans="1:20" x14ac:dyDescent="0.25">
      <c r="A513" t="s">
        <v>14</v>
      </c>
      <c r="B513" t="s">
        <v>49</v>
      </c>
      <c r="C513">
        <v>2019</v>
      </c>
      <c r="D513">
        <v>2</v>
      </c>
      <c r="E513">
        <v>3</v>
      </c>
      <c r="F513">
        <v>17343740</v>
      </c>
      <c r="G513">
        <v>1074356650000</v>
      </c>
      <c r="H513">
        <v>2.46</v>
      </c>
      <c r="I513">
        <v>28</v>
      </c>
      <c r="J513">
        <v>6.3</v>
      </c>
      <c r="K513">
        <v>541.20000000000005</v>
      </c>
      <c r="L513">
        <v>2.46</v>
      </c>
      <c r="M513">
        <v>28</v>
      </c>
      <c r="N513">
        <v>0.63</v>
      </c>
      <c r="O513">
        <v>1.5</v>
      </c>
      <c r="P513">
        <v>61944.923643919938</v>
      </c>
      <c r="Q513">
        <v>1.1531538180346339E-7</v>
      </c>
      <c r="R51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513">
        <f>IF(Tabela4[[#This Row],[Quartil salario_mes]]=4,9,IF(Tabela4[[#This Row],[Quartil salario_mes]]=3,7.5,IF(Tabela4[[#This Row],[Quartil salario_mes]]=2,6,IF(Tabela4[[#This Row],[Quartil salario_mes]]=1,4.5,0))))</f>
        <v>7.5</v>
      </c>
      <c r="T513">
        <f>Tabela4[[#This Row],[Preço ajustado salario]]*Tabela4[[#This Row],[litros]]</f>
        <v>15</v>
      </c>
    </row>
    <row r="514" spans="1:20" x14ac:dyDescent="0.25">
      <c r="A514" t="s">
        <v>14</v>
      </c>
      <c r="B514" t="s">
        <v>49</v>
      </c>
      <c r="C514">
        <v>2020</v>
      </c>
      <c r="D514">
        <v>3780</v>
      </c>
      <c r="E514">
        <v>3824</v>
      </c>
      <c r="F514">
        <v>17588595</v>
      </c>
      <c r="G514">
        <v>1074356650000</v>
      </c>
      <c r="H514">
        <v>2.46</v>
      </c>
      <c r="I514">
        <v>28</v>
      </c>
      <c r="J514">
        <v>6.3</v>
      </c>
      <c r="K514">
        <v>541.20000000000005</v>
      </c>
      <c r="L514">
        <v>2.46</v>
      </c>
      <c r="M514">
        <v>28</v>
      </c>
      <c r="N514">
        <v>0.63</v>
      </c>
      <c r="O514">
        <v>1.0116402116402117</v>
      </c>
      <c r="P514">
        <v>61082.573679136964</v>
      </c>
      <c r="Q514">
        <v>2.1491199268616965E-4</v>
      </c>
      <c r="R51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514">
        <f>IF(Tabela4[[#This Row],[Quartil salario_mes]]=4,9,IF(Tabela4[[#This Row],[Quartil salario_mes]]=3,7.5,IF(Tabela4[[#This Row],[Quartil salario_mes]]=2,6,IF(Tabela4[[#This Row],[Quartil salario_mes]]=1,4.5,0))))</f>
        <v>7.5</v>
      </c>
      <c r="T514">
        <f>Tabela4[[#This Row],[Preço ajustado salario]]*Tabela4[[#This Row],[litros]]</f>
        <v>28350</v>
      </c>
    </row>
    <row r="515" spans="1:20" x14ac:dyDescent="0.25">
      <c r="A515" t="s">
        <v>14</v>
      </c>
      <c r="B515" t="s">
        <v>49</v>
      </c>
      <c r="C515">
        <v>2022</v>
      </c>
      <c r="D515">
        <v>135</v>
      </c>
      <c r="E515">
        <v>210</v>
      </c>
      <c r="F515">
        <v>18001000</v>
      </c>
      <c r="G515">
        <v>1074356650000</v>
      </c>
      <c r="H515">
        <v>2.46</v>
      </c>
      <c r="I515">
        <v>28</v>
      </c>
      <c r="J515">
        <v>6.3</v>
      </c>
      <c r="K515">
        <v>541.20000000000005</v>
      </c>
      <c r="L515">
        <v>2.46</v>
      </c>
      <c r="M515">
        <v>28</v>
      </c>
      <c r="N515">
        <v>0.63</v>
      </c>
      <c r="O515">
        <v>1.5555555555555556</v>
      </c>
      <c r="P515">
        <v>59683.164824176434</v>
      </c>
      <c r="Q515">
        <v>7.4995833564801952E-6</v>
      </c>
      <c r="R51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515">
        <f>IF(Tabela4[[#This Row],[Quartil salario_mes]]=4,9,IF(Tabela4[[#This Row],[Quartil salario_mes]]=3,7.5,IF(Tabela4[[#This Row],[Quartil salario_mes]]=2,6,IF(Tabela4[[#This Row],[Quartil salario_mes]]=1,4.5,0))))</f>
        <v>7.5</v>
      </c>
      <c r="T515">
        <f>Tabela4[[#This Row],[Preço ajustado salario]]*Tabela4[[#This Row],[litros]]</f>
        <v>1012.5</v>
      </c>
    </row>
    <row r="516" spans="1:20" x14ac:dyDescent="0.25">
      <c r="A516" t="s">
        <v>14</v>
      </c>
      <c r="B516" t="s">
        <v>50</v>
      </c>
      <c r="C516">
        <v>2019</v>
      </c>
      <c r="D516">
        <v>9</v>
      </c>
      <c r="E516">
        <v>46</v>
      </c>
      <c r="F516">
        <v>630396</v>
      </c>
      <c r="G516">
        <v>54947369010</v>
      </c>
      <c r="H516">
        <v>1.23</v>
      </c>
      <c r="I516">
        <v>39</v>
      </c>
      <c r="J516">
        <v>6.8</v>
      </c>
      <c r="K516">
        <v>270.60000000000002</v>
      </c>
      <c r="L516">
        <v>1.23</v>
      </c>
      <c r="M516">
        <v>39</v>
      </c>
      <c r="N516">
        <v>0.68</v>
      </c>
      <c r="O516">
        <v>5.1111111111111107</v>
      </c>
      <c r="P516">
        <v>87163.257714198699</v>
      </c>
      <c r="Q516">
        <v>1.4276740334646793E-5</v>
      </c>
      <c r="R51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516">
        <f>IF(Tabela4[[#This Row],[Quartil salario_mes]]=4,9,IF(Tabela4[[#This Row],[Quartil salario_mes]]=3,7.5,IF(Tabela4[[#This Row],[Quartil salario_mes]]=2,6,IF(Tabela4[[#This Row],[Quartil salario_mes]]=1,4.5,0))))</f>
        <v>6</v>
      </c>
      <c r="T516">
        <f>Tabela4[[#This Row],[Preço ajustado salario]]*Tabela4[[#This Row],[litros]]</f>
        <v>54</v>
      </c>
    </row>
    <row r="517" spans="1:20" x14ac:dyDescent="0.25">
      <c r="A517" t="s">
        <v>14</v>
      </c>
      <c r="B517" t="s">
        <v>50</v>
      </c>
      <c r="C517">
        <v>2020</v>
      </c>
      <c r="D517">
        <v>9</v>
      </c>
      <c r="E517">
        <v>20</v>
      </c>
      <c r="F517">
        <v>629048</v>
      </c>
      <c r="G517">
        <v>54947369010</v>
      </c>
      <c r="H517">
        <v>1.23</v>
      </c>
      <c r="I517">
        <v>39</v>
      </c>
      <c r="J517">
        <v>6.8</v>
      </c>
      <c r="K517">
        <v>270.60000000000002</v>
      </c>
      <c r="L517">
        <v>1.23</v>
      </c>
      <c r="M517">
        <v>39</v>
      </c>
      <c r="N517">
        <v>0.68</v>
      </c>
      <c r="O517">
        <v>2.2222222222222223</v>
      </c>
      <c r="P517">
        <v>87350.041666136764</v>
      </c>
      <c r="Q517">
        <v>1.4307334257481145E-5</v>
      </c>
      <c r="R51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517">
        <f>IF(Tabela4[[#This Row],[Quartil salario_mes]]=4,9,IF(Tabela4[[#This Row],[Quartil salario_mes]]=3,7.5,IF(Tabela4[[#This Row],[Quartil salario_mes]]=2,6,IF(Tabela4[[#This Row],[Quartil salario_mes]]=1,4.5,0))))</f>
        <v>6</v>
      </c>
      <c r="T517">
        <f>Tabela4[[#This Row],[Preço ajustado salario]]*Tabela4[[#This Row],[litros]]</f>
        <v>54</v>
      </c>
    </row>
    <row r="518" spans="1:20" x14ac:dyDescent="0.25">
      <c r="A518" t="s">
        <v>14</v>
      </c>
      <c r="B518" t="s">
        <v>50</v>
      </c>
      <c r="C518">
        <v>2021</v>
      </c>
      <c r="D518">
        <v>14</v>
      </c>
      <c r="E518">
        <v>65</v>
      </c>
      <c r="F518">
        <v>627859</v>
      </c>
      <c r="G518">
        <v>54947369010</v>
      </c>
      <c r="H518">
        <v>1.23</v>
      </c>
      <c r="I518">
        <v>39</v>
      </c>
      <c r="J518">
        <v>6.8</v>
      </c>
      <c r="K518">
        <v>270.60000000000002</v>
      </c>
      <c r="L518">
        <v>1.23</v>
      </c>
      <c r="M518">
        <v>39</v>
      </c>
      <c r="N518">
        <v>0.68</v>
      </c>
      <c r="O518">
        <v>4.6428571428571432</v>
      </c>
      <c r="P518">
        <v>87515.459697161306</v>
      </c>
      <c r="Q518">
        <v>2.2298000028668856E-5</v>
      </c>
      <c r="R51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518">
        <f>IF(Tabela4[[#This Row],[Quartil salario_mes]]=4,9,IF(Tabela4[[#This Row],[Quartil salario_mes]]=3,7.5,IF(Tabela4[[#This Row],[Quartil salario_mes]]=2,6,IF(Tabela4[[#This Row],[Quartil salario_mes]]=1,4.5,0))))</f>
        <v>6</v>
      </c>
      <c r="T518">
        <f>Tabela4[[#This Row],[Preço ajustado salario]]*Tabela4[[#This Row],[litros]]</f>
        <v>84</v>
      </c>
    </row>
    <row r="519" spans="1:20" x14ac:dyDescent="0.25">
      <c r="A519" t="s">
        <v>14</v>
      </c>
      <c r="B519" t="s">
        <v>51</v>
      </c>
      <c r="C519">
        <v>2019</v>
      </c>
      <c r="D519">
        <v>18</v>
      </c>
      <c r="E519">
        <v>717</v>
      </c>
      <c r="F519">
        <v>8046828</v>
      </c>
      <c r="G519">
        <v>39414743110</v>
      </c>
      <c r="H519">
        <v>0.56999999999999995</v>
      </c>
      <c r="I519">
        <v>19</v>
      </c>
      <c r="J519">
        <v>4.3</v>
      </c>
      <c r="K519">
        <v>1254000000000000</v>
      </c>
      <c r="L519">
        <v>0.56999999999999995</v>
      </c>
      <c r="M519">
        <v>19</v>
      </c>
      <c r="N519">
        <v>0.43</v>
      </c>
      <c r="O519">
        <v>39.833333333333336</v>
      </c>
      <c r="P519">
        <v>4898.1714422130062</v>
      </c>
      <c r="Q519">
        <v>2.2369062691535098E-6</v>
      </c>
      <c r="R51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19">
        <f>IF(Tabela4[[#This Row],[Quartil salario_mes]]=4,9,IF(Tabela4[[#This Row],[Quartil salario_mes]]=3,7.5,IF(Tabela4[[#This Row],[Quartil salario_mes]]=2,6,IF(Tabela4[[#This Row],[Quartil salario_mes]]=1,4.5,0))))</f>
        <v>9</v>
      </c>
      <c r="T519">
        <f>Tabela4[[#This Row],[Preço ajustado salario]]*Tabela4[[#This Row],[litros]]</f>
        <v>162</v>
      </c>
    </row>
    <row r="520" spans="1:20" x14ac:dyDescent="0.25">
      <c r="A520" t="s">
        <v>14</v>
      </c>
      <c r="B520" t="s">
        <v>51</v>
      </c>
      <c r="C520">
        <v>2020</v>
      </c>
      <c r="D520">
        <v>9240</v>
      </c>
      <c r="E520">
        <v>13050</v>
      </c>
      <c r="F520">
        <v>8233970</v>
      </c>
      <c r="G520">
        <v>39414743110</v>
      </c>
      <c r="H520">
        <v>0.56999999999999995</v>
      </c>
      <c r="I520">
        <v>19</v>
      </c>
      <c r="J520">
        <v>4.3</v>
      </c>
      <c r="K520">
        <v>1254000000000000</v>
      </c>
      <c r="L520">
        <v>0.56999999999999995</v>
      </c>
      <c r="M520">
        <v>19</v>
      </c>
      <c r="N520">
        <v>0.43</v>
      </c>
      <c r="O520">
        <v>1.4123376623376624</v>
      </c>
      <c r="P520">
        <v>4786.845605461278</v>
      </c>
      <c r="Q520">
        <v>1.1221804305820886E-3</v>
      </c>
      <c r="R52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20">
        <f>IF(Tabela4[[#This Row],[Quartil salario_mes]]=4,9,IF(Tabela4[[#This Row],[Quartil salario_mes]]=3,7.5,IF(Tabela4[[#This Row],[Quartil salario_mes]]=2,6,IF(Tabela4[[#This Row],[Quartil salario_mes]]=1,4.5,0))))</f>
        <v>9</v>
      </c>
      <c r="T520">
        <f>Tabela4[[#This Row],[Preço ajustado salario]]*Tabela4[[#This Row],[litros]]</f>
        <v>83160</v>
      </c>
    </row>
    <row r="521" spans="1:20" x14ac:dyDescent="0.25">
      <c r="A521" t="s">
        <v>14</v>
      </c>
      <c r="B521" t="s">
        <v>51</v>
      </c>
      <c r="C521">
        <v>2021</v>
      </c>
      <c r="D521">
        <v>6525</v>
      </c>
      <c r="E521">
        <v>12955</v>
      </c>
      <c r="F521">
        <v>8420641</v>
      </c>
      <c r="G521">
        <v>39414743110</v>
      </c>
      <c r="H521">
        <v>0.56999999999999995</v>
      </c>
      <c r="I521">
        <v>19</v>
      </c>
      <c r="J521">
        <v>4.3</v>
      </c>
      <c r="K521">
        <v>1254000000000000</v>
      </c>
      <c r="L521">
        <v>0.56999999999999995</v>
      </c>
      <c r="M521">
        <v>19</v>
      </c>
      <c r="N521">
        <v>0.43</v>
      </c>
      <c r="O521">
        <v>1.9854406130268198</v>
      </c>
      <c r="P521">
        <v>4680.7295442235336</v>
      </c>
      <c r="Q521">
        <v>7.748816271825387E-4</v>
      </c>
      <c r="R52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21">
        <f>IF(Tabela4[[#This Row],[Quartil salario_mes]]=4,9,IF(Tabela4[[#This Row],[Quartil salario_mes]]=3,7.5,IF(Tabela4[[#This Row],[Quartil salario_mes]]=2,6,IF(Tabela4[[#This Row],[Quartil salario_mes]]=1,4.5,0))))</f>
        <v>9</v>
      </c>
      <c r="T521">
        <f>Tabela4[[#This Row],[Preço ajustado salario]]*Tabela4[[#This Row],[litros]]</f>
        <v>58725</v>
      </c>
    </row>
    <row r="522" spans="1:20" x14ac:dyDescent="0.25">
      <c r="A522" t="s">
        <v>14</v>
      </c>
      <c r="B522" t="s">
        <v>51</v>
      </c>
      <c r="C522">
        <v>2022</v>
      </c>
      <c r="D522">
        <v>8101</v>
      </c>
      <c r="E522">
        <v>15182</v>
      </c>
      <c r="F522">
        <v>8605718</v>
      </c>
      <c r="G522">
        <v>39414743110</v>
      </c>
      <c r="H522">
        <v>0.56999999999999995</v>
      </c>
      <c r="I522">
        <v>19</v>
      </c>
      <c r="J522">
        <v>4.3</v>
      </c>
      <c r="K522">
        <v>1254000000000000</v>
      </c>
      <c r="L522">
        <v>0.56999999999999995</v>
      </c>
      <c r="M522">
        <v>19</v>
      </c>
      <c r="N522">
        <v>0.43</v>
      </c>
      <c r="O522">
        <v>1.8740896185656093</v>
      </c>
      <c r="P522">
        <v>4580.06445365744</v>
      </c>
      <c r="Q522">
        <v>9.4135085532665605E-4</v>
      </c>
      <c r="R52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22">
        <f>IF(Tabela4[[#This Row],[Quartil salario_mes]]=4,9,IF(Tabela4[[#This Row],[Quartil salario_mes]]=3,7.5,IF(Tabela4[[#This Row],[Quartil salario_mes]]=2,6,IF(Tabela4[[#This Row],[Quartil salario_mes]]=1,4.5,0))))</f>
        <v>9</v>
      </c>
      <c r="T522">
        <f>Tabela4[[#This Row],[Preço ajustado salario]]*Tabela4[[#This Row],[litros]]</f>
        <v>72909</v>
      </c>
    </row>
    <row r="523" spans="1:20" x14ac:dyDescent="0.25">
      <c r="A523" t="s">
        <v>14</v>
      </c>
      <c r="B523" t="s">
        <v>52</v>
      </c>
      <c r="C523">
        <v>2020</v>
      </c>
      <c r="D523">
        <v>3</v>
      </c>
      <c r="E523">
        <v>29</v>
      </c>
      <c r="F523">
        <v>167420951</v>
      </c>
      <c r="G523">
        <v>3025712541310</v>
      </c>
      <c r="H523">
        <v>0.51</v>
      </c>
      <c r="I523">
        <v>28</v>
      </c>
      <c r="J523">
        <v>3.9</v>
      </c>
      <c r="K523">
        <v>112.2</v>
      </c>
      <c r="L523">
        <v>0.51</v>
      </c>
      <c r="M523">
        <v>28</v>
      </c>
      <c r="N523">
        <v>0.39</v>
      </c>
      <c r="O523">
        <v>9.6666666666666661</v>
      </c>
      <c r="P523">
        <v>18072.484496340006</v>
      </c>
      <c r="Q523">
        <v>1.7918904307263192E-8</v>
      </c>
      <c r="R52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523">
        <f>IF(Tabela4[[#This Row],[Quartil salario_mes]]=4,9,IF(Tabela4[[#This Row],[Quartil salario_mes]]=3,7.5,IF(Tabela4[[#This Row],[Quartil salario_mes]]=2,6,IF(Tabela4[[#This Row],[Quartil salario_mes]]=1,4.5,0))))</f>
        <v>4.5</v>
      </c>
      <c r="T523">
        <f>Tabela4[[#This Row],[Preço ajustado salario]]*Tabela4[[#This Row],[litros]]</f>
        <v>13.5</v>
      </c>
    </row>
    <row r="524" spans="1:20" x14ac:dyDescent="0.25">
      <c r="A524" t="s">
        <v>14</v>
      </c>
      <c r="B524" t="s">
        <v>52</v>
      </c>
      <c r="C524">
        <v>2021</v>
      </c>
      <c r="D524">
        <v>2</v>
      </c>
      <c r="E524">
        <v>20</v>
      </c>
      <c r="F524">
        <v>169356251</v>
      </c>
      <c r="G524">
        <v>3025712541310</v>
      </c>
      <c r="H524">
        <v>0.51</v>
      </c>
      <c r="I524">
        <v>28</v>
      </c>
      <c r="J524">
        <v>3.9</v>
      </c>
      <c r="K524">
        <v>112.2</v>
      </c>
      <c r="L524">
        <v>0.51</v>
      </c>
      <c r="M524">
        <v>28</v>
      </c>
      <c r="N524">
        <v>0.39</v>
      </c>
      <c r="O524">
        <v>10</v>
      </c>
      <c r="P524">
        <v>17865.963160167026</v>
      </c>
      <c r="Q524">
        <v>1.1809425327914232E-8</v>
      </c>
      <c r="R52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524">
        <f>IF(Tabela4[[#This Row],[Quartil salario_mes]]=4,9,IF(Tabela4[[#This Row],[Quartil salario_mes]]=3,7.5,IF(Tabela4[[#This Row],[Quartil salario_mes]]=2,6,IF(Tabela4[[#This Row],[Quartil salario_mes]]=1,4.5,0))))</f>
        <v>4.5</v>
      </c>
      <c r="T524">
        <f>Tabela4[[#This Row],[Preço ajustado salario]]*Tabela4[[#This Row],[litros]]</f>
        <v>9</v>
      </c>
    </row>
    <row r="525" spans="1:20" x14ac:dyDescent="0.25">
      <c r="A525" t="s">
        <v>14</v>
      </c>
      <c r="B525" t="s">
        <v>52</v>
      </c>
      <c r="C525">
        <v>2022</v>
      </c>
      <c r="D525">
        <v>7</v>
      </c>
      <c r="E525">
        <v>84</v>
      </c>
      <c r="F525">
        <v>171186372</v>
      </c>
      <c r="G525">
        <v>3025712541310</v>
      </c>
      <c r="H525">
        <v>0.51</v>
      </c>
      <c r="I525">
        <v>28</v>
      </c>
      <c r="J525">
        <v>3.9</v>
      </c>
      <c r="K525">
        <v>112.2</v>
      </c>
      <c r="L525">
        <v>0.51</v>
      </c>
      <c r="M525">
        <v>28</v>
      </c>
      <c r="N525">
        <v>0.39</v>
      </c>
      <c r="O525">
        <v>12</v>
      </c>
      <c r="P525">
        <v>17674.961540221204</v>
      </c>
      <c r="Q525">
        <v>4.0891105513936588E-8</v>
      </c>
      <c r="R52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525">
        <f>IF(Tabela4[[#This Row],[Quartil salario_mes]]=4,9,IF(Tabela4[[#This Row],[Quartil salario_mes]]=3,7.5,IF(Tabela4[[#This Row],[Quartil salario_mes]]=2,6,IF(Tabela4[[#This Row],[Quartil salario_mes]]=1,4.5,0))))</f>
        <v>4.5</v>
      </c>
      <c r="T525">
        <f>Tabela4[[#This Row],[Preço ajustado salario]]*Tabela4[[#This Row],[litros]]</f>
        <v>31.5</v>
      </c>
    </row>
    <row r="526" spans="1:20" x14ac:dyDescent="0.25">
      <c r="A526" t="s">
        <v>14</v>
      </c>
      <c r="B526" t="s">
        <v>53</v>
      </c>
      <c r="C526">
        <v>2020</v>
      </c>
      <c r="D526">
        <v>9</v>
      </c>
      <c r="E526">
        <v>25</v>
      </c>
      <c r="F526">
        <v>806166</v>
      </c>
      <c r="G526">
        <v>11857286770</v>
      </c>
      <c r="H526">
        <v>0.71</v>
      </c>
      <c r="I526">
        <v>20</v>
      </c>
      <c r="J526">
        <v>2.9</v>
      </c>
      <c r="K526">
        <v>156.19999999999999</v>
      </c>
      <c r="L526">
        <v>0.71</v>
      </c>
      <c r="M526">
        <v>20</v>
      </c>
      <c r="N526">
        <v>0.28999999999999998</v>
      </c>
      <c r="O526">
        <v>2.7777777777777777</v>
      </c>
      <c r="P526">
        <v>14708.244666731169</v>
      </c>
      <c r="Q526">
        <v>1.1163953825886976E-5</v>
      </c>
      <c r="R52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526">
        <f>IF(Tabela4[[#This Row],[Quartil salario_mes]]=4,9,IF(Tabela4[[#This Row],[Quartil salario_mes]]=3,7.5,IF(Tabela4[[#This Row],[Quartil salario_mes]]=2,6,IF(Tabela4[[#This Row],[Quartil salario_mes]]=1,4.5,0))))</f>
        <v>4.5</v>
      </c>
      <c r="T526">
        <f>Tabela4[[#This Row],[Preço ajustado salario]]*Tabela4[[#This Row],[litros]]</f>
        <v>40.5</v>
      </c>
    </row>
    <row r="527" spans="1:20" x14ac:dyDescent="0.25">
      <c r="A527" t="s">
        <v>14</v>
      </c>
      <c r="B527" t="s">
        <v>87</v>
      </c>
      <c r="C527">
        <v>2020</v>
      </c>
      <c r="D527">
        <v>21</v>
      </c>
      <c r="E527">
        <v>123</v>
      </c>
      <c r="F527">
        <v>4096869</v>
      </c>
      <c r="G527">
        <v>604155530390</v>
      </c>
      <c r="H527">
        <v>2.92</v>
      </c>
      <c r="I527">
        <v>44</v>
      </c>
      <c r="J527">
        <v>5.8</v>
      </c>
      <c r="K527">
        <v>642.4</v>
      </c>
      <c r="L527">
        <v>2.92</v>
      </c>
      <c r="M527">
        <v>44</v>
      </c>
      <c r="N527">
        <v>0.57999999999999996</v>
      </c>
      <c r="O527">
        <v>5.8571428571428568</v>
      </c>
      <c r="P527">
        <v>147467.62232085038</v>
      </c>
      <c r="Q527">
        <v>5.1258656305583603E-6</v>
      </c>
      <c r="R52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527">
        <f>IF(Tabela4[[#This Row],[Quartil salario_mes]]=4,9,IF(Tabela4[[#This Row],[Quartil salario_mes]]=3,7.5,IF(Tabela4[[#This Row],[Quartil salario_mes]]=2,6,IF(Tabela4[[#This Row],[Quartil salario_mes]]=1,4.5,0))))</f>
        <v>7.5</v>
      </c>
      <c r="T527">
        <f>Tabela4[[#This Row],[Preço ajustado salario]]*Tabela4[[#This Row],[litros]]</f>
        <v>157.5</v>
      </c>
    </row>
    <row r="528" spans="1:20" x14ac:dyDescent="0.25">
      <c r="A528" t="s">
        <v>14</v>
      </c>
      <c r="B528" t="s">
        <v>87</v>
      </c>
      <c r="C528">
        <v>2022</v>
      </c>
      <c r="D528">
        <v>34</v>
      </c>
      <c r="E528">
        <v>484</v>
      </c>
      <c r="F528">
        <v>4030358</v>
      </c>
      <c r="G528">
        <v>604155530390</v>
      </c>
      <c r="H528">
        <v>2.92</v>
      </c>
      <c r="I528">
        <v>44</v>
      </c>
      <c r="J528">
        <v>5.8</v>
      </c>
      <c r="K528">
        <v>642.4</v>
      </c>
      <c r="L528">
        <v>2.92</v>
      </c>
      <c r="M528">
        <v>44</v>
      </c>
      <c r="N528">
        <v>0.57999999999999996</v>
      </c>
      <c r="O528">
        <v>14.235294117647058</v>
      </c>
      <c r="P528">
        <v>149901.20738405868</v>
      </c>
      <c r="Q528">
        <v>8.4359751664740446E-6</v>
      </c>
      <c r="R52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528">
        <f>IF(Tabela4[[#This Row],[Quartil salario_mes]]=4,9,IF(Tabela4[[#This Row],[Quartil salario_mes]]=3,7.5,IF(Tabela4[[#This Row],[Quartil salario_mes]]=2,6,IF(Tabela4[[#This Row],[Quartil salario_mes]]=1,4.5,0))))</f>
        <v>7.5</v>
      </c>
      <c r="T528">
        <f>Tabela4[[#This Row],[Preço ajustado salario]]*Tabela4[[#This Row],[litros]]</f>
        <v>255</v>
      </c>
    </row>
    <row r="529" spans="1:20" x14ac:dyDescent="0.25">
      <c r="A529" t="s">
        <v>14</v>
      </c>
      <c r="B529" t="s">
        <v>88</v>
      </c>
      <c r="C529">
        <v>2020</v>
      </c>
      <c r="D529">
        <v>5</v>
      </c>
      <c r="E529">
        <v>6</v>
      </c>
      <c r="F529">
        <v>271857970</v>
      </c>
      <c r="G529">
        <v>11191907807530</v>
      </c>
      <c r="H529">
        <v>0.48</v>
      </c>
      <c r="I529">
        <v>30</v>
      </c>
      <c r="J529">
        <v>5.6</v>
      </c>
      <c r="K529">
        <v>105.6</v>
      </c>
      <c r="L529">
        <v>0.48</v>
      </c>
      <c r="M529">
        <v>30</v>
      </c>
      <c r="N529">
        <v>0.56000000000000005</v>
      </c>
      <c r="O529">
        <v>1.2</v>
      </c>
      <c r="P529">
        <v>41168.216651989271</v>
      </c>
      <c r="Q529">
        <v>1.8391956652953747E-8</v>
      </c>
      <c r="R52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529">
        <f>IF(Tabela4[[#This Row],[Quartil salario_mes]]=4,9,IF(Tabela4[[#This Row],[Quartil salario_mes]]=3,7.5,IF(Tabela4[[#This Row],[Quartil salario_mes]]=2,6,IF(Tabela4[[#This Row],[Quartil salario_mes]]=1,4.5,0))))</f>
        <v>4.5</v>
      </c>
      <c r="T529">
        <f>Tabela4[[#This Row],[Preço ajustado salario]]*Tabela4[[#This Row],[litros]]</f>
        <v>22.5</v>
      </c>
    </row>
    <row r="530" spans="1:20" x14ac:dyDescent="0.25">
      <c r="A530" t="s">
        <v>14</v>
      </c>
      <c r="B530" t="s">
        <v>89</v>
      </c>
      <c r="C530">
        <v>2020</v>
      </c>
      <c r="D530">
        <v>21</v>
      </c>
      <c r="E530">
        <v>35</v>
      </c>
      <c r="F530">
        <v>87290193</v>
      </c>
      <c r="G530">
        <v>4453452821230</v>
      </c>
      <c r="H530">
        <v>1.58</v>
      </c>
      <c r="I530">
        <v>32</v>
      </c>
      <c r="J530">
        <v>7.6</v>
      </c>
      <c r="K530">
        <v>347.6</v>
      </c>
      <c r="L530">
        <v>1.58</v>
      </c>
      <c r="M530">
        <v>32</v>
      </c>
      <c r="N530">
        <v>0.76</v>
      </c>
      <c r="O530">
        <v>1.6666666666666667</v>
      </c>
      <c r="P530">
        <v>51018.936585808675</v>
      </c>
      <c r="Q530">
        <v>2.4057685380532956E-7</v>
      </c>
      <c r="R53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530">
        <f>IF(Tabela4[[#This Row],[Quartil salario_mes]]=4,9,IF(Tabela4[[#This Row],[Quartil salario_mes]]=3,7.5,IF(Tabela4[[#This Row],[Quartil salario_mes]]=2,6,IF(Tabela4[[#This Row],[Quartil salario_mes]]=1,4.5,0))))</f>
        <v>7.5</v>
      </c>
      <c r="T530">
        <f>Tabela4[[#This Row],[Preço ajustado salario]]*Tabela4[[#This Row],[litros]]</f>
        <v>157.5</v>
      </c>
    </row>
    <row r="531" spans="1:20" x14ac:dyDescent="0.25">
      <c r="A531" t="s">
        <v>14</v>
      </c>
      <c r="B531" t="s">
        <v>89</v>
      </c>
      <c r="C531">
        <v>2021</v>
      </c>
      <c r="D531">
        <v>116</v>
      </c>
      <c r="E531">
        <v>287</v>
      </c>
      <c r="F531">
        <v>87923432</v>
      </c>
      <c r="G531">
        <v>4453452821230</v>
      </c>
      <c r="H531">
        <v>1.58</v>
      </c>
      <c r="I531">
        <v>32</v>
      </c>
      <c r="J531">
        <v>7.6</v>
      </c>
      <c r="K531">
        <v>347.6</v>
      </c>
      <c r="L531">
        <v>1.58</v>
      </c>
      <c r="M531">
        <v>32</v>
      </c>
      <c r="N531">
        <v>0.76</v>
      </c>
      <c r="O531">
        <v>2.4741379310344827</v>
      </c>
      <c r="P531">
        <v>50651.489823895863</v>
      </c>
      <c r="Q531">
        <v>1.3193297550077436E-6</v>
      </c>
      <c r="R53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531">
        <f>IF(Tabela4[[#This Row],[Quartil salario_mes]]=4,9,IF(Tabela4[[#This Row],[Quartil salario_mes]]=3,7.5,IF(Tabela4[[#This Row],[Quartil salario_mes]]=2,6,IF(Tabela4[[#This Row],[Quartil salario_mes]]=1,4.5,0))))</f>
        <v>7.5</v>
      </c>
      <c r="T531">
        <f>Tabela4[[#This Row],[Preço ajustado salario]]*Tabela4[[#This Row],[litros]]</f>
        <v>870</v>
      </c>
    </row>
    <row r="532" spans="1:20" x14ac:dyDescent="0.25">
      <c r="A532" t="s">
        <v>14</v>
      </c>
      <c r="B532" t="s">
        <v>89</v>
      </c>
      <c r="C532">
        <v>2022</v>
      </c>
      <c r="D532">
        <v>47</v>
      </c>
      <c r="E532">
        <v>90</v>
      </c>
      <c r="F532">
        <v>88550570</v>
      </c>
      <c r="G532">
        <v>4453452821230</v>
      </c>
      <c r="H532">
        <v>1.58</v>
      </c>
      <c r="I532">
        <v>32</v>
      </c>
      <c r="J532">
        <v>7.6</v>
      </c>
      <c r="K532">
        <v>347.6</v>
      </c>
      <c r="L532">
        <v>1.58</v>
      </c>
      <c r="M532">
        <v>32</v>
      </c>
      <c r="N532">
        <v>0.76</v>
      </c>
      <c r="O532">
        <v>1.9148936170212767</v>
      </c>
      <c r="P532">
        <v>50292.762895032749</v>
      </c>
      <c r="Q532">
        <v>5.307701576624521E-7</v>
      </c>
      <c r="R53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3</v>
      </c>
      <c r="S532">
        <f>IF(Tabela4[[#This Row],[Quartil salario_mes]]=4,9,IF(Tabela4[[#This Row],[Quartil salario_mes]]=3,7.5,IF(Tabela4[[#This Row],[Quartil salario_mes]]=2,6,IF(Tabela4[[#This Row],[Quartil salario_mes]]=1,4.5,0))))</f>
        <v>7.5</v>
      </c>
      <c r="T532">
        <f>Tabela4[[#This Row],[Preço ajustado salario]]*Tabela4[[#This Row],[litros]]</f>
        <v>352.5</v>
      </c>
    </row>
    <row r="533" spans="1:20" x14ac:dyDescent="0.25">
      <c r="A533" t="s">
        <v>14</v>
      </c>
      <c r="B533" t="s">
        <v>90</v>
      </c>
      <c r="C533">
        <v>2020</v>
      </c>
      <c r="D533">
        <v>12</v>
      </c>
      <c r="E533">
        <v>52</v>
      </c>
      <c r="F533">
        <v>10928721</v>
      </c>
      <c r="G533">
        <v>437436619720</v>
      </c>
      <c r="H533">
        <v>1.49</v>
      </c>
      <c r="I533">
        <v>24</v>
      </c>
      <c r="J533">
        <v>9.1</v>
      </c>
      <c r="K533">
        <v>327.8</v>
      </c>
      <c r="L533">
        <v>1.49</v>
      </c>
      <c r="M533">
        <v>24</v>
      </c>
      <c r="N533">
        <v>0.91</v>
      </c>
      <c r="O533">
        <v>4.333333333333333</v>
      </c>
      <c r="P533">
        <v>40026.332424443812</v>
      </c>
      <c r="Q533">
        <v>1.0980241878258214E-6</v>
      </c>
      <c r="R53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533">
        <f>IF(Tabela4[[#This Row],[Quartil salario_mes]]=4,9,IF(Tabela4[[#This Row],[Quartil salario_mes]]=3,7.5,IF(Tabela4[[#This Row],[Quartil salario_mes]]=2,6,IF(Tabela4[[#This Row],[Quartil salario_mes]]=1,4.5,0))))</f>
        <v>6</v>
      </c>
      <c r="T533">
        <f>Tabela4[[#This Row],[Preço ajustado salario]]*Tabela4[[#This Row],[litros]]</f>
        <v>72</v>
      </c>
    </row>
    <row r="534" spans="1:20" x14ac:dyDescent="0.25">
      <c r="A534" t="s">
        <v>14</v>
      </c>
      <c r="B534" t="s">
        <v>54</v>
      </c>
      <c r="C534">
        <v>2020</v>
      </c>
      <c r="D534">
        <v>2</v>
      </c>
      <c r="E534">
        <v>4</v>
      </c>
      <c r="F534">
        <v>11069</v>
      </c>
      <c r="G534">
        <v>472714630</v>
      </c>
      <c r="H534">
        <v>0</v>
      </c>
      <c r="I534">
        <v>0</v>
      </c>
      <c r="J534">
        <v>6.2</v>
      </c>
      <c r="K534">
        <v>0</v>
      </c>
      <c r="L534">
        <v>0</v>
      </c>
      <c r="M534">
        <v>0</v>
      </c>
      <c r="N534">
        <v>0.62</v>
      </c>
      <c r="O534">
        <v>2</v>
      </c>
      <c r="P534">
        <v>42706.17309603397</v>
      </c>
      <c r="Q534">
        <v>1.8068479537446924E-4</v>
      </c>
      <c r="R53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534">
        <f>IF(Tabela4[[#This Row],[Quartil salario_mes]]=4,9,IF(Tabela4[[#This Row],[Quartil salario_mes]]=3,7.5,IF(Tabela4[[#This Row],[Quartil salario_mes]]=2,6,IF(Tabela4[[#This Row],[Quartil salario_mes]]=1,4.5,0))))</f>
        <v>4.5</v>
      </c>
      <c r="T534">
        <f>Tabela4[[#This Row],[Preço ajustado salario]]*Tabela4[[#This Row],[litros]]</f>
        <v>9</v>
      </c>
    </row>
    <row r="535" spans="1:20" x14ac:dyDescent="0.25">
      <c r="A535" t="s">
        <v>14</v>
      </c>
      <c r="B535" t="s">
        <v>55</v>
      </c>
      <c r="C535">
        <v>2020</v>
      </c>
      <c r="D535">
        <v>18</v>
      </c>
      <c r="E535">
        <v>31</v>
      </c>
      <c r="F535">
        <v>311685</v>
      </c>
      <c r="G535">
        <v>9170588510</v>
      </c>
      <c r="H535">
        <v>1.56</v>
      </c>
      <c r="I535">
        <v>21</v>
      </c>
      <c r="J535">
        <v>2.4</v>
      </c>
      <c r="K535">
        <v>343.2</v>
      </c>
      <c r="L535">
        <v>1.56</v>
      </c>
      <c r="M535">
        <v>21</v>
      </c>
      <c r="N535">
        <v>0.24</v>
      </c>
      <c r="O535">
        <v>1.7222222222222223</v>
      </c>
      <c r="P535">
        <v>29422.617418226735</v>
      </c>
      <c r="Q535">
        <v>5.77506136002695E-5</v>
      </c>
      <c r="R535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535">
        <f>IF(Tabela4[[#This Row],[Quartil salario_mes]]=4,9,IF(Tabela4[[#This Row],[Quartil salario_mes]]=3,7.5,IF(Tabela4[[#This Row],[Quartil salario_mes]]=2,6,IF(Tabela4[[#This Row],[Quartil salario_mes]]=1,4.5,0))))</f>
        <v>6</v>
      </c>
      <c r="T535">
        <f>Tabela4[[#This Row],[Preço ajustado salario]]*Tabela4[[#This Row],[litros]]</f>
        <v>108</v>
      </c>
    </row>
    <row r="536" spans="1:20" x14ac:dyDescent="0.25">
      <c r="A536" t="s">
        <v>14</v>
      </c>
      <c r="B536" t="s">
        <v>91</v>
      </c>
      <c r="C536">
        <v>2021</v>
      </c>
      <c r="D536">
        <v>11</v>
      </c>
      <c r="E536">
        <v>46</v>
      </c>
      <c r="F536">
        <v>40099462</v>
      </c>
      <c r="G536">
        <v>191013538330</v>
      </c>
      <c r="H536">
        <v>0.43</v>
      </c>
      <c r="I536">
        <v>18</v>
      </c>
      <c r="J536">
        <v>2.5</v>
      </c>
      <c r="K536">
        <v>94.6</v>
      </c>
      <c r="L536">
        <v>0.43</v>
      </c>
      <c r="M536">
        <v>18</v>
      </c>
      <c r="N536">
        <v>0.25</v>
      </c>
      <c r="O536">
        <v>4.1818181818181817</v>
      </c>
      <c r="P536">
        <v>4763.4937927596138</v>
      </c>
      <c r="Q536">
        <v>2.7431789483858911E-7</v>
      </c>
      <c r="R536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536">
        <f>IF(Tabela4[[#This Row],[Quartil salario_mes]]=4,9,IF(Tabela4[[#This Row],[Quartil salario_mes]]=3,7.5,IF(Tabela4[[#This Row],[Quartil salario_mes]]=2,6,IF(Tabela4[[#This Row],[Quartil salario_mes]]=1,4.5,0))))</f>
        <v>4.5</v>
      </c>
      <c r="T536">
        <f>Tabela4[[#This Row],[Preço ajustado salario]]*Tabela4[[#This Row],[litros]]</f>
        <v>49.5</v>
      </c>
    </row>
    <row r="537" spans="1:20" x14ac:dyDescent="0.25">
      <c r="A537" t="s">
        <v>14</v>
      </c>
      <c r="B537" t="s">
        <v>14</v>
      </c>
      <c r="C537">
        <v>2021</v>
      </c>
      <c r="D537">
        <v>31</v>
      </c>
      <c r="E537">
        <v>46</v>
      </c>
      <c r="F537">
        <v>213401323</v>
      </c>
      <c r="G537">
        <v>18397580407660</v>
      </c>
      <c r="H537">
        <v>1.53</v>
      </c>
      <c r="I537">
        <v>33</v>
      </c>
      <c r="J537">
        <v>8.8000000000000007</v>
      </c>
      <c r="K537">
        <v>336.6</v>
      </c>
      <c r="L537">
        <v>1.53</v>
      </c>
      <c r="M537">
        <v>33</v>
      </c>
      <c r="N537">
        <v>0.88</v>
      </c>
      <c r="O537">
        <v>1.4838709677419355</v>
      </c>
      <c r="P537">
        <v>86211.182522331408</v>
      </c>
      <c r="Q537">
        <v>1.4526620343398714E-7</v>
      </c>
      <c r="R537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537">
        <f>IF(Tabela4[[#This Row],[Quartil salario_mes]]=4,9,IF(Tabela4[[#This Row],[Quartil salario_mes]]=3,7.5,IF(Tabela4[[#This Row],[Quartil salario_mes]]=2,6,IF(Tabela4[[#This Row],[Quartil salario_mes]]=1,4.5,0))))</f>
        <v>6</v>
      </c>
      <c r="T537">
        <f>Tabela4[[#This Row],[Preço ajustado salario]]*Tabela4[[#This Row],[litros]]</f>
        <v>186</v>
      </c>
    </row>
    <row r="538" spans="1:20" x14ac:dyDescent="0.25">
      <c r="A538" t="s">
        <v>14</v>
      </c>
      <c r="B538" t="s">
        <v>14</v>
      </c>
      <c r="C538">
        <v>2022</v>
      </c>
      <c r="D538">
        <v>2504</v>
      </c>
      <c r="E538">
        <v>952</v>
      </c>
      <c r="F538">
        <v>218541212</v>
      </c>
      <c r="G538">
        <v>18397580407660</v>
      </c>
      <c r="H538">
        <v>1.53</v>
      </c>
      <c r="I538">
        <v>33</v>
      </c>
      <c r="J538">
        <v>8.8000000000000007</v>
      </c>
      <c r="K538">
        <v>336.6</v>
      </c>
      <c r="L538">
        <v>1.53</v>
      </c>
      <c r="M538">
        <v>33</v>
      </c>
      <c r="N538">
        <v>0.88</v>
      </c>
      <c r="O538">
        <v>0.38019169329073482</v>
      </c>
      <c r="P538">
        <v>84183.574527169738</v>
      </c>
      <c r="Q538">
        <v>1.1457793141551718E-5</v>
      </c>
      <c r="R538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538">
        <f>IF(Tabela4[[#This Row],[Quartil salario_mes]]=4,9,IF(Tabela4[[#This Row],[Quartil salario_mes]]=3,7.5,IF(Tabela4[[#This Row],[Quartil salario_mes]]=2,6,IF(Tabela4[[#This Row],[Quartil salario_mes]]=1,4.5,0))))</f>
        <v>6</v>
      </c>
      <c r="T538">
        <f>Tabela4[[#This Row],[Preço ajustado salario]]*Tabela4[[#This Row],[litros]]</f>
        <v>15024</v>
      </c>
    </row>
    <row r="539" spans="1:20" x14ac:dyDescent="0.25">
      <c r="A539" t="s">
        <v>14</v>
      </c>
      <c r="B539" t="s">
        <v>92</v>
      </c>
      <c r="C539">
        <v>2021</v>
      </c>
      <c r="D539">
        <v>9</v>
      </c>
      <c r="E539">
        <v>85</v>
      </c>
      <c r="F539">
        <v>4614974</v>
      </c>
      <c r="G539">
        <v>75937524500</v>
      </c>
      <c r="H539">
        <v>0.53</v>
      </c>
      <c r="I539">
        <v>20</v>
      </c>
      <c r="J539">
        <v>5.7</v>
      </c>
      <c r="K539">
        <v>1166000000000000</v>
      </c>
      <c r="L539">
        <v>0.53</v>
      </c>
      <c r="M539">
        <v>20</v>
      </c>
      <c r="N539">
        <v>0.56999999999999995</v>
      </c>
      <c r="O539">
        <v>9.4444444444444446</v>
      </c>
      <c r="P539">
        <v>16454.594218732327</v>
      </c>
      <c r="Q539">
        <v>1.9501735004357552E-6</v>
      </c>
      <c r="R539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39">
        <f>IF(Tabela4[[#This Row],[Quartil salario_mes]]=4,9,IF(Tabela4[[#This Row],[Quartil salario_mes]]=3,7.5,IF(Tabela4[[#This Row],[Quartil salario_mes]]=2,6,IF(Tabela4[[#This Row],[Quartil salario_mes]]=1,4.5,0))))</f>
        <v>9</v>
      </c>
      <c r="T539">
        <f>Tabela4[[#This Row],[Preço ajustado salario]]*Tabela4[[#This Row],[litros]]</f>
        <v>81</v>
      </c>
    </row>
    <row r="540" spans="1:20" x14ac:dyDescent="0.25">
      <c r="A540" t="s">
        <v>14</v>
      </c>
      <c r="B540" t="s">
        <v>93</v>
      </c>
      <c r="C540">
        <v>2021</v>
      </c>
      <c r="D540">
        <v>8</v>
      </c>
      <c r="E540">
        <v>48</v>
      </c>
      <c r="F540">
        <v>104332</v>
      </c>
      <c r="G540">
        <v>8253851850</v>
      </c>
      <c r="H540">
        <v>1.1599999999999999</v>
      </c>
      <c r="I540">
        <v>33</v>
      </c>
      <c r="J540">
        <v>5.3</v>
      </c>
      <c r="K540">
        <v>255.2</v>
      </c>
      <c r="L540">
        <v>1.1599999999999999</v>
      </c>
      <c r="M540">
        <v>33</v>
      </c>
      <c r="N540">
        <v>0.53</v>
      </c>
      <c r="O540">
        <v>6</v>
      </c>
      <c r="P540">
        <v>79111.412126672541</v>
      </c>
      <c r="Q540">
        <v>7.6678296208258252E-5</v>
      </c>
      <c r="R540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540">
        <f>IF(Tabela4[[#This Row],[Quartil salario_mes]]=4,9,IF(Tabela4[[#This Row],[Quartil salario_mes]]=3,7.5,IF(Tabela4[[#This Row],[Quartil salario_mes]]=2,6,IF(Tabela4[[#This Row],[Quartil salario_mes]]=1,4.5,0))))</f>
        <v>6</v>
      </c>
      <c r="T540">
        <f>Tabela4[[#This Row],[Preço ajustado salario]]*Tabela4[[#This Row],[litros]]</f>
        <v>48</v>
      </c>
    </row>
    <row r="541" spans="1:20" x14ac:dyDescent="0.25">
      <c r="A541" t="s">
        <v>14</v>
      </c>
      <c r="B541" t="s">
        <v>93</v>
      </c>
      <c r="C541">
        <v>2022</v>
      </c>
      <c r="D541">
        <v>20</v>
      </c>
      <c r="E541">
        <v>51</v>
      </c>
      <c r="F541">
        <v>103948</v>
      </c>
      <c r="G541">
        <v>8253851850</v>
      </c>
      <c r="H541">
        <v>1.1599999999999999</v>
      </c>
      <c r="I541">
        <v>33</v>
      </c>
      <c r="J541">
        <v>5.3</v>
      </c>
      <c r="K541">
        <v>255.2</v>
      </c>
      <c r="L541">
        <v>1.1599999999999999</v>
      </c>
      <c r="M541">
        <v>33</v>
      </c>
      <c r="N541">
        <v>0.53</v>
      </c>
      <c r="O541">
        <v>2.5499999999999998</v>
      </c>
      <c r="P541">
        <v>79403.661927117399</v>
      </c>
      <c r="Q541">
        <v>1.9240389425481972E-4</v>
      </c>
      <c r="R541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2</v>
      </c>
      <c r="S541">
        <f>IF(Tabela4[[#This Row],[Quartil salario_mes]]=4,9,IF(Tabela4[[#This Row],[Quartil salario_mes]]=3,7.5,IF(Tabela4[[#This Row],[Quartil salario_mes]]=2,6,IF(Tabela4[[#This Row],[Quartil salario_mes]]=1,4.5,0))))</f>
        <v>6</v>
      </c>
      <c r="T541">
        <f>Tabela4[[#This Row],[Preço ajustado salario]]*Tabela4[[#This Row],[litros]]</f>
        <v>120</v>
      </c>
    </row>
    <row r="542" spans="1:20" x14ac:dyDescent="0.25">
      <c r="A542" t="s">
        <v>14</v>
      </c>
      <c r="B542" t="s">
        <v>56</v>
      </c>
      <c r="C542">
        <v>2022</v>
      </c>
      <c r="D542">
        <v>5610</v>
      </c>
      <c r="E542">
        <v>7914</v>
      </c>
      <c r="F542">
        <v>125438</v>
      </c>
      <c r="G542">
        <v>12281703700</v>
      </c>
      <c r="H542">
        <v>0</v>
      </c>
      <c r="I542">
        <v>32</v>
      </c>
      <c r="J542">
        <v>3.5</v>
      </c>
      <c r="K542">
        <v>0</v>
      </c>
      <c r="L542">
        <v>0</v>
      </c>
      <c r="M542">
        <v>32</v>
      </c>
      <c r="N542">
        <v>0.35</v>
      </c>
      <c r="O542">
        <v>1.4106951871657754</v>
      </c>
      <c r="P542">
        <v>97910.55102919371</v>
      </c>
      <c r="Q542">
        <v>4.47232895932652E-2</v>
      </c>
      <c r="R542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1</v>
      </c>
      <c r="S542">
        <f>IF(Tabela4[[#This Row],[Quartil salario_mes]]=4,9,IF(Tabela4[[#This Row],[Quartil salario_mes]]=3,7.5,IF(Tabela4[[#This Row],[Quartil salario_mes]]=2,6,IF(Tabela4[[#This Row],[Quartil salario_mes]]=1,4.5,0))))</f>
        <v>4.5</v>
      </c>
      <c r="T542">
        <f>Tabela4[[#This Row],[Preço ajustado salario]]*Tabela4[[#This Row],[litros]]</f>
        <v>25245</v>
      </c>
    </row>
    <row r="543" spans="1:20" x14ac:dyDescent="0.25">
      <c r="A543" t="s">
        <v>14</v>
      </c>
      <c r="B543" t="s">
        <v>94</v>
      </c>
      <c r="C543">
        <v>2022</v>
      </c>
      <c r="D543">
        <v>383</v>
      </c>
      <c r="E543">
        <v>1927</v>
      </c>
      <c r="F543">
        <v>32969518</v>
      </c>
      <c r="G543">
        <v>149341599260</v>
      </c>
      <c r="H543">
        <v>0.27</v>
      </c>
      <c r="I543">
        <v>18</v>
      </c>
      <c r="J543">
        <v>3.8</v>
      </c>
      <c r="K543">
        <v>5940000000000001</v>
      </c>
      <c r="L543">
        <v>0.27</v>
      </c>
      <c r="M543">
        <v>18</v>
      </c>
      <c r="N543">
        <v>0.38</v>
      </c>
      <c r="O543">
        <v>5.0313315926892948</v>
      </c>
      <c r="P543">
        <v>4529.6870660954155</v>
      </c>
      <c r="Q543">
        <v>1.1616791000705561E-5</v>
      </c>
      <c r="R543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43">
        <f>IF(Tabela4[[#This Row],[Quartil salario_mes]]=4,9,IF(Tabela4[[#This Row],[Quartil salario_mes]]=3,7.5,IF(Tabela4[[#This Row],[Quartil salario_mes]]=2,6,IF(Tabela4[[#This Row],[Quartil salario_mes]]=1,4.5,0))))</f>
        <v>9</v>
      </c>
      <c r="T543">
        <f>Tabela4[[#This Row],[Preço ajustado salario]]*Tabela4[[#This Row],[litros]]</f>
        <v>3447</v>
      </c>
    </row>
    <row r="544" spans="1:20" x14ac:dyDescent="0.25">
      <c r="A544" t="s">
        <v>14</v>
      </c>
      <c r="B544" t="s">
        <v>95</v>
      </c>
      <c r="C544">
        <v>2022</v>
      </c>
      <c r="D544">
        <v>194</v>
      </c>
      <c r="E544">
        <v>670</v>
      </c>
      <c r="F544">
        <v>4576298</v>
      </c>
      <c r="G544">
        <v>769830949280</v>
      </c>
      <c r="H544">
        <v>4.33</v>
      </c>
      <c r="I544">
        <v>31</v>
      </c>
      <c r="J544">
        <v>8.6999999999999993</v>
      </c>
      <c r="K544">
        <v>952.6</v>
      </c>
      <c r="L544">
        <v>4.33</v>
      </c>
      <c r="M544">
        <v>31</v>
      </c>
      <c r="N544">
        <v>0.87</v>
      </c>
      <c r="O544">
        <v>3.4536082474226806</v>
      </c>
      <c r="P544">
        <v>168221.33289396801</v>
      </c>
      <c r="Q544">
        <v>4.2392344204857288E-5</v>
      </c>
      <c r="R544">
        <f>IF(Tabela4[[#This Row],[salario_minimo_usd_mes]]&lt;=Quartil!$F$2,1,IF(Tabela4[[#This Row],[salario_minimo_usd_mes]]&lt;=Quartil!$F$3,2,IF(Tabela4[[#This Row],[salario_minimo_usd_mes]]&lt;=Quartil!$F$4,3,IF(Tabela4[[#This Row],[salario_minimo_usd_mes]]&gt;Quartil!$F$4,4,""))))</f>
        <v>4</v>
      </c>
      <c r="S544">
        <f>IF(Tabela4[[#This Row],[Quartil salario_mes]]=4,9,IF(Tabela4[[#This Row],[Quartil salario_mes]]=3,7.5,IF(Tabela4[[#This Row],[Quartil salario_mes]]=2,6,IF(Tabela4[[#This Row],[Quartil salario_mes]]=1,4.5,0))))</f>
        <v>9</v>
      </c>
      <c r="T544">
        <f>Tabela4[[#This Row],[Preço ajustado salario]]*Tabela4[[#This Row],[litros]]</f>
        <v>1746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J p + d W M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m n 5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p + d W D Z 5 z B + L A Q A A J Q M A A B M A H A B G b 3 J t d W x h c y 9 T Z W N 0 a W 9 u M S 5 t I K I Y A C i g F A A A A A A A A A A A A A A A A A A A A A A A A A A A A I 1 R w W o b M R C 9 G / w P Q r m s Q S w x p D n E 7 C G s G 9 p L a b F z i s s y u 5 r Y A 5 J m k b R u g / H 3 9 E P y Y 9 G u E 9 L W W 6 g u G t 6 M n t 5 7 E 7 C J x E 6 s T v d 8 M Z 1 M J 2 E H H r W 4 k P q x s u i 3 q c 7 m M y k K Y T B O J y K d O 3 Y R E 1 C G f b 7 k p r P o Y n Z H B v O y 7 7 g Y M l n e b O 4 D + r D Z Q u 1 p s + Q f z j D o s P m D N m / C X s 7 U w x I N W Y r o C 6 m k E i W b z r p Q z K + U + O g a 1 u S 2 x f W H y 8 u 5 E t 8 6 j r i K T w a L 9 z L / w g 6 / z 9 R J 3 4 U s o c b n X 2 B 2 H M R X z 5 b 3 p D n 0 J t Z Q p / E B i / g J Q S e N 2 W B I i Y d X + N a Y V Q M G f C i i 7 3 7 n X V P L 4 t Y k o a D 5 n W 7 t w Y V H 9 v Y k f P 3 U Y s j + q U I d D p I 9 b d E m q z H N i o g / 4 1 G J g 9 Q Y I j k + w 2 H A P r t 4 f Z X 3 7 A N o K P q e 7 m + 8 C / o c b L n t D D Q w w t N S X Y 2 + C X 0 G x J U l R 5 b 7 m W r n z 8 d I p x T T U j X B 6 L 9 V 5 2 t w Y z 2 P D V e D j X E B v b I G W o r w 3 w I t j i R y S q r a Q Z 2 o 0 q r f 8 n W d r d E f j 7 P p h N z 4 j h c v U E s B A i 0 A F A A C A A g A J p + d W M u b + L q m A A A A 9 w A A A B I A A A A A A A A A A A A A A A A A A A A A A E N v b m Z p Z y 9 Q Y W N r Y W d l L n h t b F B L A Q I t A B Q A A g A I A C a f n V g P y u m r p A A A A O k A A A A T A A A A A A A A A A A A A A A A A P I A A A B b Q 2 9 u d G V u d F 9 U e X B l c 1 0 u e G 1 s U E s B A i 0 A F A A C A A g A J p + d W D Z 5 z B + L A Q A A J Q M A A B M A A A A A A A A A A A A A A A A A 4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A A A A A A A A B U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Z f b W V y Z 2 V k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5 V D I y O j U y O j E 0 L j I 4 N j Q 0 N D B a I i A v P j x F b n R y e S B U e X B l P S J G a W x s Q 2 9 s d W 1 u V H l w Z X M i I F Z h b H V l P S J z Q m d Z R E F 3 T U R B d 0 1 E Q X d N R E F 3 V T 0 i I C 8 + P E V u d H J 5 I F R 5 c G U 9 I k Z p b G x D b 2 x 1 b W 5 O Y W 1 l c y I g V m F s d W U 9 I n N b J n F 1 b 3 Q 7 b 3 J p Z 2 V t J n F 1 b 3 Q 7 L C Z x d W 9 0 O 2 R l c 3 R p b m 8 m c X V v d D s s J n F 1 b 3 Q 7 Y W 5 v J n F 1 b 3 Q 7 L C Z x d W 9 0 O 2 x p d H J v c y Z x d W 9 0 O y w m c X V v d D t 1 c 2 Q m c X V v d D s s J n F 1 b 3 Q 7 c G 9 w d W x h Y 2 F v J n F 1 b 3 Q 7 L C Z x d W 9 0 O 3 B p Y l 9 1 c 2 Q m c X V v d D s s J n F 1 b 3 Q 7 c 2 F s Y X J p b 1 9 t a W 5 p b W 9 f d X N k X 2 h y J n F 1 b 3 Q 7 L C Z x d W 9 0 O 2 l k Y W R l X 2 1 l Z G l h J n F 1 b 3 Q 7 L C Z x d W 9 0 O 3 B v c F 9 1 c m J h b m E m c X V v d D s s J n F 1 b 3 Q 7 c H J l Y 2 9 f b G l 0 c m 9 f d X N k J n F 1 b 3 Q 7 L C Z x d W 9 0 O 3 B p Y l 9 j Y X B p d G F f d X N k J n F 1 b 3 Q 7 L C Z x d W 9 0 O 3 N h b G F y a W 9 f b W l u a W 1 v X 3 V z Z F 9 t Z X M m c X V v d D s s J n F 1 b 3 Q 7 b G l 0 c m 9 z X 2 h h Y m l 0 Y W 5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t Z X J n Z W Q g K D E p L 1 R p c G 8 g Q W x 0 Z X J h Z G 8 u e 2 9 y a W d l b S w w f S Z x d W 9 0 O y w m c X V v d D t T Z W N 0 a W 9 u M S 9 k Z l 9 t Z X J n Z W Q g K D E p L 1 R p c G 8 g Q W x 0 Z X J h Z G 8 u e 2 R l c 3 R p b m 8 s M X 0 m c X V v d D s s J n F 1 b 3 Q 7 U 2 V j d G l v b j E v Z G Z f b W V y Z 2 V k I C g x K S 9 U a X B v I E F s d G V y Y W R v L n t h b m 8 s M n 0 m c X V v d D s s J n F 1 b 3 Q 7 U 2 V j d G l v b j E v Z G Z f b W V y Z 2 V k I C g x K S 9 U a X B v I E F s d G V y Y W R v L n t s a X R y b 3 M s M 3 0 m c X V v d D s s J n F 1 b 3 Q 7 U 2 V j d G l v b j E v Z G Z f b W V y Z 2 V k I C g x K S 9 U a X B v I E F s d G V y Y W R v L n t 1 c 2 Q s N H 0 m c X V v d D s s J n F 1 b 3 Q 7 U 2 V j d G l v b j E v Z G Z f b W V y Z 2 V k I C g x K S 9 U a X B v I E F s d G V y Y W R v L n t w b 3 B 1 b G F j Y W 8 s N X 0 m c X V v d D s s J n F 1 b 3 Q 7 U 2 V j d G l v b j E v Z G Z f b W V y Z 2 V k I C g x K S 9 U a X B v I E F s d G V y Y W R v L n t w a W J f d X N k L D Z 9 J n F 1 b 3 Q 7 L C Z x d W 9 0 O 1 N l Y 3 R p b 2 4 x L 2 R m X 2 1 l c m d l Z C A o M S k v V G l w b y B B b H R l c m F k b y 5 7 c 2 F s Y X J p b 1 9 t a W 5 p b W 9 f d X N k X 2 h y L D d 9 J n F 1 b 3 Q 7 L C Z x d W 9 0 O 1 N l Y 3 R p b 2 4 x L 2 R m X 2 1 l c m d l Z C A o M S k v V G l w b y B B b H R l c m F k b y 5 7 a W R h Z G V f b W V k a W E s O H 0 m c X V v d D s s J n F 1 b 3 Q 7 U 2 V j d G l v b j E v Z G Z f b W V y Z 2 V k I C g x K S 9 U a X B v I E F s d G V y Y W R v L n t w b 3 B f d X J i Y W 5 h L D l 9 J n F 1 b 3 Q 7 L C Z x d W 9 0 O 1 N l Y 3 R p b 2 4 x L 2 R m X 2 1 l c m d l Z C A o M S k v V G l w b y B B b H R l c m F k b y 5 7 c H J l Y 2 9 f b G l 0 c m 9 f d X N k L D E w f S Z x d W 9 0 O y w m c X V v d D t T Z W N 0 a W 9 u M S 9 k Z l 9 t Z X J n Z W Q g K D E p L 1 R p c G 8 g Q W x 0 Z X J h Z G 8 u e 3 B p Y l 9 j Y X B p d G F f d X N k L D E x f S Z x d W 9 0 O y w m c X V v d D t T Z W N 0 a W 9 u M S 9 k Z l 9 t Z X J n Z W Q g K D E p L 1 R p c G 8 g Q W x 0 Z X J h Z G 8 u e 3 N h b G F y a W 9 f b W l u a W 1 v X 3 V z Z F 9 t Z X M s M T J 9 J n F 1 b 3 Q 7 L C Z x d W 9 0 O 1 N l Y 3 R p b 2 4 x L 2 R m X 2 1 l c m d l Z C A o M S k v V G l w b y B B b H R l c m F k b y 5 7 b G l 0 c m 9 z X 2 h h Y m l 0 Y W 5 0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m X 2 1 l c m d l Z C A o M S k v V G l w b y B B b H R l c m F k b y 5 7 b 3 J p Z 2 V t L D B 9 J n F 1 b 3 Q 7 L C Z x d W 9 0 O 1 N l Y 3 R p b 2 4 x L 2 R m X 2 1 l c m d l Z C A o M S k v V G l w b y B B b H R l c m F k b y 5 7 Z G V z d G l u b y w x f S Z x d W 9 0 O y w m c X V v d D t T Z W N 0 a W 9 u M S 9 k Z l 9 t Z X J n Z W Q g K D E p L 1 R p c G 8 g Q W x 0 Z X J h Z G 8 u e 2 F u b y w y f S Z x d W 9 0 O y w m c X V v d D t T Z W N 0 a W 9 u M S 9 k Z l 9 t Z X J n Z W Q g K D E p L 1 R p c G 8 g Q W x 0 Z X J h Z G 8 u e 2 x p d H J v c y w z f S Z x d W 9 0 O y w m c X V v d D t T Z W N 0 a W 9 u M S 9 k Z l 9 t Z X J n Z W Q g K D E p L 1 R p c G 8 g Q W x 0 Z X J h Z G 8 u e 3 V z Z C w 0 f S Z x d W 9 0 O y w m c X V v d D t T Z W N 0 a W 9 u M S 9 k Z l 9 t Z X J n Z W Q g K D E p L 1 R p c G 8 g Q W x 0 Z X J h Z G 8 u e 3 B v c H V s Y W N h b y w 1 f S Z x d W 9 0 O y w m c X V v d D t T Z W N 0 a W 9 u M S 9 k Z l 9 t Z X J n Z W Q g K D E p L 1 R p c G 8 g Q W x 0 Z X J h Z G 8 u e 3 B p Y l 9 1 c 2 Q s N n 0 m c X V v d D s s J n F 1 b 3 Q 7 U 2 V j d G l v b j E v Z G Z f b W V y Z 2 V k I C g x K S 9 U a X B v I E F s d G V y Y W R v L n t z Y W x h c m l v X 2 1 p b m l t b 1 9 1 c 2 R f a H I s N 3 0 m c X V v d D s s J n F 1 b 3 Q 7 U 2 V j d G l v b j E v Z G Z f b W V y Z 2 V k I C g x K S 9 U a X B v I E F s d G V y Y W R v L n t p Z G F k Z V 9 t Z W R p Y S w 4 f S Z x d W 9 0 O y w m c X V v d D t T Z W N 0 a W 9 u M S 9 k Z l 9 t Z X J n Z W Q g K D E p L 1 R p c G 8 g Q W x 0 Z X J h Z G 8 u e 3 B v c F 9 1 c m J h b m E s O X 0 m c X V v d D s s J n F 1 b 3 Q 7 U 2 V j d G l v b j E v Z G Z f b W V y Z 2 V k I C g x K S 9 U a X B v I E F s d G V y Y W R v L n t w c m V j b 1 9 s a X R y b 1 9 1 c 2 Q s M T B 9 J n F 1 b 3 Q 7 L C Z x d W 9 0 O 1 N l Y 3 R p b 2 4 x L 2 R m X 2 1 l c m d l Z C A o M S k v V G l w b y B B b H R l c m F k b y 5 7 c G l i X 2 N h c G l 0 Y V 9 1 c 2 Q s M T F 9 J n F 1 b 3 Q 7 L C Z x d W 9 0 O 1 N l Y 3 R p b 2 4 x L 2 R m X 2 1 l c m d l Z C A o M S k v V G l w b y B B b H R l c m F k b y 5 7 c 2 F s Y X J p b 1 9 t a W 5 p b W 9 f d X N k X 2 1 l c y w x M n 0 m c X V v d D s s J n F 1 b 3 Q 7 U 2 V j d G l v b j E v Z G Z f b W V y Z 2 V k I C g x K S 9 U a X B v I E F s d G V y Y W R v L n t s a X R y b 3 N f a G F i a X R h b n R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b W V y Z 2 V k J T I w K D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b W V y Z 2 V k J T I w K D E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t Z X J n Z W Q l M j A o M S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U + J U E 0 d Z L r M 7 x Y d T R H x Y A A A A A A g A A A A A A E G Y A A A A B A A A g A A A A n m O j N U K 8 A 0 I 9 o 4 p F Q 5 4 a m 9 c H 8 w S b 8 U V p I s + X L B 3 K N C o A A A A A D o A A A A A C A A A g A A A A U X U M U R d 4 f 6 r 3 b e b u l 6 t V 4 y m i i G + w J + e p r V + z X x d 4 7 Z N Q A A A A T p t a x p l X W / + w N l F O s l e u o N 2 9 3 C t d B M H C b S E a + 8 8 R v 2 d T d j i 4 f Y d t G Z W P k k r 4 n l 0 2 5 l / o B I F L i 9 I 1 R i 4 h r D x Y x m h H / 6 c 6 A w d I x q K w H E 2 V R P l A A A A A L t C 7 2 m s i a W q m I J 7 T A 9 P 7 k I o A 9 / W V + S 9 8 C + G 1 9 d 2 2 Y m b w 4 D B a s b Y D 3 h m B c B a w f o G X y J 6 x B + g 9 G l G 6 i Y 2 v E N 3 t t Q = = < / D a t a M a s h u p > 
</file>

<file path=customXml/itemProps1.xml><?xml version="1.0" encoding="utf-8"?>
<ds:datastoreItem xmlns:ds="http://schemas.openxmlformats.org/officeDocument/2006/customXml" ds:itemID="{DB70D931-2073-4468-92F3-0FB243751F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ANALISES INICIAIS</vt:lpstr>
      <vt:lpstr>Tabela países</vt:lpstr>
      <vt:lpstr>Planilha1</vt:lpstr>
      <vt:lpstr>Quartil</vt:lpstr>
      <vt:lpstr>Top 10 países com maior volume </vt:lpstr>
      <vt:lpstr>Volume total de litros exportad</vt:lpstr>
      <vt:lpstr>Litros comercializados por habi</vt:lpstr>
      <vt:lpstr>df_merged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Martins</dc:creator>
  <cp:lastModifiedBy>Gabriel Martins</cp:lastModifiedBy>
  <dcterms:created xsi:type="dcterms:W3CDTF">2024-04-29T22:47:58Z</dcterms:created>
  <dcterms:modified xsi:type="dcterms:W3CDTF">2024-05-16T23:26:24Z</dcterms:modified>
</cp:coreProperties>
</file>