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  <sheet state="visible" name="Sheet5" sheetId="4" r:id="rId7"/>
  </sheets>
  <definedNames/>
  <calcPr/>
  <pivotCaches>
    <pivotCache cacheId="0" r:id="rId8"/>
    <pivotCache cacheId="1" r:id="rId9"/>
    <pivotCache cacheId="2" r:id="rId10"/>
    <pivotCache cacheId="3" r:id="rId11"/>
  </pivotCaches>
</workbook>
</file>

<file path=xl/sharedStrings.xml><?xml version="1.0" encoding="utf-8"?>
<sst xmlns="http://schemas.openxmlformats.org/spreadsheetml/2006/main" count="202" uniqueCount="60">
  <si>
    <t>X1</t>
  </si>
  <si>
    <t>tutorials</t>
  </si>
  <si>
    <t>X2</t>
  </si>
  <si>
    <t>labs</t>
  </si>
  <si>
    <t>y</t>
  </si>
  <si>
    <t>exam</t>
  </si>
  <si>
    <t>ybar</t>
  </si>
  <si>
    <t>grp</t>
  </si>
  <si>
    <t>2node tree - labs</t>
  </si>
  <si>
    <t>SD_Total</t>
  </si>
  <si>
    <t>y_pred</t>
  </si>
  <si>
    <t>error^2</t>
  </si>
  <si>
    <t>Abs(error)</t>
  </si>
  <si>
    <t>1node tree - labs</t>
  </si>
  <si>
    <t>y_bar</t>
  </si>
  <si>
    <t>Error^2</t>
  </si>
  <si>
    <t>Abs Error</t>
  </si>
  <si>
    <t>SD(tutorial)</t>
  </si>
  <si>
    <t>Variable</t>
  </si>
  <si>
    <t>SDR</t>
  </si>
  <si>
    <t>mean ex</t>
  </si>
  <si>
    <t>Error</t>
  </si>
  <si>
    <t>AVERAGE of exam</t>
  </si>
  <si>
    <t>AVERAGE of error^2</t>
  </si>
  <si>
    <t>00</t>
  </si>
  <si>
    <t>STDEV of exam</t>
  </si>
  <si>
    <t>COUNT of exam</t>
  </si>
  <si>
    <t>01</t>
  </si>
  <si>
    <t>10</t>
  </si>
  <si>
    <t>11</t>
  </si>
  <si>
    <t>all</t>
  </si>
  <si>
    <t>complete</t>
  </si>
  <si>
    <t>some</t>
  </si>
  <si>
    <t>partial</t>
  </si>
  <si>
    <t>SD(labs)</t>
  </si>
  <si>
    <t>Outlook</t>
  </si>
  <si>
    <t>temp</t>
  </si>
  <si>
    <t>humidity</t>
  </si>
  <si>
    <t>windy</t>
  </si>
  <si>
    <t>hours played</t>
  </si>
  <si>
    <t>1node tree</t>
  </si>
  <si>
    <t>rainy</t>
  </si>
  <si>
    <t>hot</t>
  </si>
  <si>
    <t>high</t>
  </si>
  <si>
    <t>MSE</t>
  </si>
  <si>
    <t>MAE</t>
  </si>
  <si>
    <t>Base Model</t>
  </si>
  <si>
    <t>1 node tree</t>
  </si>
  <si>
    <t>AVERAGE of hours played</t>
  </si>
  <si>
    <t>STDEV of hours played</t>
  </si>
  <si>
    <t>COUNT of hours played</t>
  </si>
  <si>
    <t>overcast</t>
  </si>
  <si>
    <t>sunny</t>
  </si>
  <si>
    <t>mild</t>
  </si>
  <si>
    <t>cool</t>
  </si>
  <si>
    <t>normal</t>
  </si>
  <si>
    <t>Grand Total</t>
  </si>
  <si>
    <t>Average</t>
  </si>
  <si>
    <t>Std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</si>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</sst>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1" numFmtId="0" xfId="0" applyFont="1"/>
    <xf borderId="0" fillId="0" fontId="2" numFmtId="2" xfId="0" applyFont="1" applyNumberFormat="1"/>
    <xf borderId="0" fillId="0" fontId="3" numFmtId="0" xfId="0" applyFont="1"/>
    <xf borderId="0" fillId="0" fontId="2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3" numFmtId="2" xfId="0" applyFont="1" applyNumberForma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17" sheet="Sheet4"/>
  </cacheSource>
  <cacheFields>
    <cacheField name="tutorials" numFmtId="0">
      <sharedItems containsSemiMixedTypes="0" containsString="0" containsNumber="1" containsInteger="1">
        <n v="1.0"/>
        <n v="0.0"/>
      </sharedItems>
    </cacheField>
    <cacheField name="labs" numFmtId="0">
      <sharedItems containsSemiMixedTypes="0" containsString="0" containsNumber="1" containsInteger="1">
        <n v="1.0"/>
        <n v="0.0"/>
      </sharedItems>
    </cacheField>
    <cacheField name="exam" numFmtId="0">
      <sharedItems containsSemiMixedTypes="0" containsString="0" containsNumber="1" containsInteger="1">
        <n v="74.0"/>
        <n v="23.0"/>
        <n v="61.0"/>
        <n v="25.0"/>
        <n v="54.0"/>
        <n v="42.0"/>
        <n v="55.0"/>
        <n v="75.0"/>
        <n v="13.0"/>
        <n v="73.0"/>
        <n v="31.0"/>
        <n v="12.0"/>
        <n v="11.0"/>
      </sharedItems>
    </cacheField>
    <cacheField name="grp" numFmtId="0">
      <sharedItems>
        <s v="11"/>
        <s v="00"/>
        <s v="01"/>
        <s v="10"/>
      </sharedItems>
    </cacheField>
    <cacheField name="y_pred" numFmtId="0">
      <sharedItems containsSemiMixedTypes="0" containsString="0" containsNumber="1">
        <n v="69.0"/>
        <n v="25.75"/>
        <n v="60.666666666666664"/>
        <n v="18.0"/>
      </sharedItems>
    </cacheField>
    <cacheField name="error^2" numFmtId="0">
      <sharedItems containsSemiMixedTypes="0" containsString="0" containsNumber="1">
        <n v="25.0"/>
        <n v="7.5625"/>
        <n v="64.0"/>
        <n v="0.5625"/>
        <n v="44.444444444444414"/>
        <n v="264.0625"/>
        <n v="32.111111111111086"/>
        <n v="36.0"/>
        <n v="162.5625"/>
        <n v="152.11111111111117"/>
        <n v="169.0"/>
        <n v="49.0"/>
      </sharedItems>
    </cacheField>
    <cacheField name="Abs(error)" numFmtId="0">
      <sharedItems containsSemiMixedTypes="0" containsString="0" containsNumber="1">
        <n v="5.0"/>
        <n v="2.75"/>
        <n v="8.0"/>
        <n v="0.75"/>
        <n v="6.666666666666664"/>
        <n v="16.25"/>
        <n v="5.666666666666664"/>
        <n v="6.0"/>
        <n v="12.75"/>
        <n v="12.333333333333336"/>
        <n v="13.0"/>
        <n v="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17" sheet="Sheet1"/>
  </cacheSource>
  <cacheFields>
    <cacheField name="tutorials" numFmtId="0">
      <sharedItems>
        <s v="all"/>
        <s v="some"/>
      </sharedItems>
    </cacheField>
    <cacheField name="labs" numFmtId="0">
      <sharedItems>
        <s v="complete"/>
        <s v="partial"/>
      </sharedItems>
    </cacheField>
    <cacheField name="exam" numFmtId="0">
      <sharedItems containsSemiMixedTypes="0" containsString="0" containsNumber="1" containsInteger="1">
        <n v="74.0"/>
        <n v="23.0"/>
        <n v="61.0"/>
        <n v="25.0"/>
        <n v="54.0"/>
        <n v="42.0"/>
        <n v="55.0"/>
        <n v="75.0"/>
        <n v="13.0"/>
        <n v="73.0"/>
        <n v="31.0"/>
        <n v="12.0"/>
        <n v="11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10" sheet="Sheet2"/>
  </cacheSource>
  <cacheFields>
    <cacheField name="tutorials" numFmtId="0">
      <sharedItems>
        <s v="all"/>
        <s v="some"/>
      </sharedItems>
    </cacheField>
    <cacheField name="labs" numFmtId="0">
      <sharedItems>
        <s v="complete"/>
      </sharedItems>
    </cacheField>
    <cacheField name="exam" numFmtId="0">
      <sharedItems containsSemiMixedTypes="0" containsString="0" containsNumber="1" containsInteger="1">
        <n v="74.0"/>
        <n v="61.0"/>
        <n v="54.0"/>
        <n v="55.0"/>
        <n v="75.0"/>
        <n v="73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5" sheet="Sheet5"/>
  </cacheSource>
  <cacheFields>
    <cacheField name="Outlook" numFmtId="0">
      <sharedItems>
        <s v="rainy"/>
        <s v="overcast"/>
        <s v="sunny"/>
      </sharedItems>
    </cacheField>
    <cacheField name="temp" numFmtId="0">
      <sharedItems>
        <s v="hot"/>
        <s v="mild"/>
        <s v="cool"/>
      </sharedItems>
    </cacheField>
    <cacheField name="humidity" numFmtId="0">
      <sharedItems>
        <s v="high"/>
        <s v="normal"/>
      </sharedItems>
    </cacheField>
    <cacheField name="windy" numFmtId="0">
      <sharedItems>
        <b v="0"/>
        <b v="1"/>
      </sharedItems>
    </cacheField>
    <cacheField name="hours played" numFmtId="0">
      <sharedItems containsSemiMixedTypes="0" containsString="0" containsNumber="1" containsInteger="1">
        <n v="26.0"/>
        <n v="30.0"/>
        <n v="48.0"/>
        <n v="46.0"/>
        <n v="62.0"/>
        <n v="23.0"/>
        <n v="43.0"/>
        <n v="36.0"/>
        <n v="38.0"/>
        <n v="4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heet1" cacheId="1" dataCaption="" rowGrandTotals="0" compact="0" compactData="0">
  <location ref="L2:O4" firstHeaderRow="0" firstDataRow="2" firstDataCol="0"/>
  <pivotFields>
    <pivotField name="tutorials" axis="axisRow" compact="0" outline="0" multipleItemSelectionAllowed="1" showAll="0" sortType="ascending">
      <items>
        <item x="0"/>
        <item x="1"/>
        <item t="default"/>
      </items>
    </pivotField>
    <pivotField name="labs" compact="0" outline="0" multipleItemSelectionAllowed="1" showAll="0">
      <items>
        <item x="0"/>
        <item x="1"/>
        <item t="default"/>
      </items>
    </pivotField>
    <pivotField name="ex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-2"/>
  </colFields>
  <dataFields>
    <dataField name="STDEV of exam" fld="2" subtotal="stdDev" baseField="0"/>
    <dataField name="COUNT of exam" fld="2" subtotal="countNums" baseField="0"/>
    <dataField name="AVERAGE of exam" fld="2" subtotal="average" baseField="0"/>
  </dataFields>
</pivotTableDefinition>
</file>

<file path=xl/pivotTables/pivotTable2.xml><?xml version="1.0" encoding="utf-8"?>
<pivotTableDefinition xmlns="http://schemas.openxmlformats.org/spreadsheetml/2006/main" name="Sheet1 2" cacheId="1" dataCaption="" rowGrandTotals="0" compact="0" compactData="0">
  <location ref="L8:O10" firstHeaderRow="0" firstDataRow="2" firstDataCol="0"/>
  <pivotFields>
    <pivotField name="tutorials" compact="0" outline="0" multipleItemSelectionAllowed="1" showAll="0">
      <items>
        <item x="0"/>
        <item x="1"/>
        <item t="default"/>
      </items>
    </pivotField>
    <pivotField name="labs" axis="axisRow" compact="0" outline="0" multipleItemSelectionAllowed="1" showAll="0" sortType="ascending">
      <items>
        <item x="0"/>
        <item x="1"/>
        <item t="default"/>
      </items>
    </pivotField>
    <pivotField name="ex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colFields>
    <field x="-2"/>
  </colFields>
  <dataFields>
    <dataField name="STDEV of exam" fld="2" subtotal="stdDev" baseField="0"/>
    <dataField name="COUNT of exam" fld="2" subtotal="countNums" baseField="0"/>
    <dataField name="AVERAGE of exam" fld="2" subtotal="average" baseField="0"/>
  </dataFields>
</pivotTableDefinition>
</file>

<file path=xl/pivotTables/pivotTable3.xml><?xml version="1.0" encoding="utf-8"?>
<pivotTableDefinition xmlns="http://schemas.openxmlformats.org/spreadsheetml/2006/main" name="Sheet2" cacheId="2" dataCaption="" rowGrandTotals="0" compact="0" compactData="0">
  <location ref="L2:M4" firstHeaderRow="0" firstDataRow="1" firstDataCol="0"/>
  <pivotFields>
    <pivotField name="tutorials" axis="axisRow" compact="0" outline="0" multipleItemSelectionAllowed="1" showAll="0" sortType="ascending">
      <items>
        <item x="0"/>
        <item x="1"/>
        <item t="default"/>
      </items>
    </pivotField>
    <pivotField name="labs" compact="0" outline="0" multipleItemSelectionAllowed="1" showAll="0">
      <items>
        <item x="0"/>
        <item t="default"/>
      </items>
    </pivotField>
    <pivotField name="exam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dataFields>
    <dataField name="AVERAGE of exam" fld="2" subtotal="average" baseField="0"/>
  </dataFields>
</pivotTableDefinition>
</file>

<file path=xl/pivotTables/pivotTable4.xml><?xml version="1.0" encoding="utf-8"?>
<pivotTableDefinition xmlns="http://schemas.openxmlformats.org/spreadsheetml/2006/main" name="Sheet4" cacheId="0" dataCaption="" rowGrandTotals="0" compact="0" compactData="0">
  <location ref="J2:L6" firstHeaderRow="0" firstDataRow="2" firstDataCol="0"/>
  <pivotFields>
    <pivotField name="tutorials" compact="0" outline="0" multipleItemSelectionAllowed="1" showAll="0">
      <items>
        <item x="0"/>
        <item x="1"/>
        <item t="default"/>
      </items>
    </pivotField>
    <pivotField name="labs" compact="0" outline="0" multipleItemSelectionAllowed="1" showAll="0">
      <items>
        <item x="0"/>
        <item x="1"/>
        <item t="default"/>
      </items>
    </pivotField>
    <pivotField name="ex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rp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y_pred" compact="0" outline="0" multipleItemSelectionAllowed="1" showAll="0">
      <items>
        <item x="0"/>
        <item x="1"/>
        <item x="2"/>
        <item x="3"/>
        <item t="default"/>
      </items>
    </pivotField>
    <pivotField name="error^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bs(err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colFields>
    <field x="-2"/>
  </colFields>
  <dataFields>
    <dataField name="AVERAGE of exam" fld="2" subtotal="average" baseField="0"/>
    <dataField name="AVERAGE of error^2" fld="5" subtotal="average" baseField="0"/>
  </dataFields>
</pivotTableDefinition>
</file>

<file path=xl/pivotTables/pivotTable5.xml><?xml version="1.0" encoding="utf-8"?>
<pivotTableDefinition xmlns="http://schemas.openxmlformats.org/spreadsheetml/2006/main" name="Sheet5" cacheId="3" dataCaption="" rowGrandTotals="0" compact="0" compactData="0">
  <location ref="J2:M5" firstHeaderRow="0" firstDataRow="2" firstDataCol="0"/>
  <pivotFields>
    <pivotField name="Outlook" axis="axisRow" compact="0" outline="0" multipleItemSelectionAllowed="1" showAll="0" sortType="ascending">
      <items>
        <item x="1"/>
        <item x="0"/>
        <item x="2"/>
        <item t="default"/>
      </items>
    </pivotField>
    <pivotField name="temp" compact="0" outline="0" multipleItemSelectionAllowed="1" showAll="0">
      <items>
        <item x="0"/>
        <item x="1"/>
        <item x="2"/>
        <item t="default"/>
      </items>
    </pivotField>
    <pivotField name="humidity" compact="0" outline="0" multipleItemSelectionAllowed="1" showAll="0">
      <items>
        <item x="0"/>
        <item x="1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hours play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colFields>
    <field x="-2"/>
  </colFields>
  <dataFields>
    <dataField name="AVERAGE of hours played" fld="4" subtotal="average" baseField="0"/>
    <dataField name="STDEV of hours played" fld="4" subtotal="stdDev" baseField="0"/>
    <dataField name="COUNT of hours played" fld="4" subtotal="countNums" baseField="0"/>
  </dataFields>
</pivotTableDefinition>
</file>

<file path=xl/pivotTables/pivotTable6.xml><?xml version="1.0" encoding="utf-8"?>
<pivotTableDefinition xmlns="http://schemas.openxmlformats.org/spreadsheetml/2006/main" name="Sheet5 2" cacheId="3" dataCaption="" compact="0" compactData="0">
  <location ref="J8:M12" firstHeaderRow="0" firstDataRow="2" firstDataCol="0"/>
  <pivotFields>
    <pivotField name="Outlook" compact="0" outline="0" multipleItemSelectionAllowed="1" showAll="0">
      <items>
        <item x="0"/>
        <item x="1"/>
        <item x="2"/>
        <item t="default"/>
      </items>
    </pivotField>
    <pivotField name="temp" axis="axisRow" compact="0" outline="0" multipleItemSelectionAllowed="1" showAll="0" sortType="ascending">
      <items>
        <item x="2"/>
        <item x="0"/>
        <item x="1"/>
        <item t="default"/>
      </items>
    </pivotField>
    <pivotField name="humidity" compact="0" outline="0" multipleItemSelectionAllowed="1" showAll="0">
      <items>
        <item x="0"/>
        <item x="1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hours play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-2"/>
  </colFields>
  <dataFields>
    <dataField name="AVERAGE of hours played" fld="4" subtotal="average" baseField="0"/>
    <dataField name="STDEV of hours played" fld="4" subtotal="stdDev" baseField="0"/>
    <dataField name="COUNT of hours played" fld="4" subtotal="countNums" baseField="0"/>
  </dataFields>
</pivotTableDefinition>
</file>

<file path=xl/pivotTables/pivotTable7.xml><?xml version="1.0" encoding="utf-8"?>
<pivotTableDefinition xmlns="http://schemas.openxmlformats.org/spreadsheetml/2006/main" name="Sheet5 3" cacheId="3" dataCaption="" compact="0" compactData="0">
  <location ref="J14:M17" firstHeaderRow="0" firstDataRow="2" firstDataCol="0"/>
  <pivotFields>
    <pivotField name="Outlook" compact="0" outline="0" multipleItemSelectionAllowed="1" showAll="0">
      <items>
        <item x="0"/>
        <item x="1"/>
        <item x="2"/>
        <item t="default"/>
      </items>
    </pivotField>
    <pivotField name="temp" compact="0" outline="0" multipleItemSelectionAllowed="1" showAll="0">
      <items>
        <item x="0"/>
        <item x="1"/>
        <item x="2"/>
        <item t="default"/>
      </items>
    </pivotField>
    <pivotField name="humidity" axis="axisRow" compact="0" outline="0" multipleItemSelectionAllowed="1" showAll="0" sortType="ascending">
      <items>
        <item x="0"/>
        <item x="1"/>
        <item t="default"/>
      </items>
    </pivotField>
    <pivotField name="windy" compact="0" outline="0" multipleItemSelectionAllowed="1" showAll="0">
      <items>
        <item x="0"/>
        <item x="1"/>
        <item t="default"/>
      </items>
    </pivotField>
    <pivotField name="hours play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2"/>
  </rowFields>
  <colFields>
    <field x="-2"/>
  </colFields>
  <dataFields>
    <dataField name="AVERAGE of hours played" fld="4" subtotal="average" baseField="0"/>
    <dataField name="STDEV of hours played" fld="4" subtotal="stdDev" baseField="0"/>
    <dataField name="COUNT of hours played" fld="4" subtotal="countNums" baseField="0"/>
  </dataFields>
</pivotTableDefinition>
</file>

<file path=xl/pivotTables/pivotTable8.xml><?xml version="1.0" encoding="utf-8"?>
<pivotTableDefinition xmlns="http://schemas.openxmlformats.org/spreadsheetml/2006/main" name="Sheet5 4" cacheId="3" dataCaption="" compact="0" compactData="0">
  <location ref="J20:M23" firstHeaderRow="0" firstDataRow="2" firstDataCol="0"/>
  <pivotFields>
    <pivotField name="Outlook" compact="0" outline="0" multipleItemSelectionAllowed="1" showAll="0">
      <items>
        <item x="0"/>
        <item x="1"/>
        <item x="2"/>
        <item t="default"/>
      </items>
    </pivotField>
    <pivotField name="temp" compact="0" outline="0" multipleItemSelectionAllowed="1" showAll="0">
      <items>
        <item x="0"/>
        <item x="1"/>
        <item x="2"/>
        <item t="default"/>
      </items>
    </pivotField>
    <pivotField name="humidity" compact="0" outline="0" multipleItemSelectionAllowed="1" showAll="0">
      <items>
        <item x="0"/>
        <item x="1"/>
        <item t="default"/>
      </items>
    </pivotField>
    <pivotField name="windy" axis="axisRow" compact="0" outline="0" multipleItemSelectionAllowed="1" showAll="0" sortType="ascending">
      <items>
        <item x="0"/>
        <item x="1"/>
        <item t="default"/>
      </items>
    </pivotField>
    <pivotField name="hours play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colFields>
    <field x="-2"/>
  </colFields>
  <dataFields>
    <dataField name="AVERAGE of hours played" fld="4" subtotal="average" baseField="0"/>
    <dataField name="STDEV of hours played" fld="4" subtotal="stdDev" baseField="0"/>
    <dataField name="COUNT of hours played" fld="4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4" t="s">
        <v>6</v>
      </c>
      <c r="E1" s="4"/>
      <c r="F1" s="4"/>
      <c r="G1" s="4"/>
      <c r="H1" s="2" t="s">
        <v>13</v>
      </c>
      <c r="K1" s="4" t="s">
        <v>9</v>
      </c>
      <c r="L1" s="6"/>
      <c r="M1" s="6"/>
      <c r="N1" s="6"/>
      <c r="O1" s="1"/>
      <c r="P1" s="1" t="s">
        <v>17</v>
      </c>
      <c r="R1" s="1" t="s">
        <v>18</v>
      </c>
      <c r="S1" s="1" t="s">
        <v>19</v>
      </c>
    </row>
    <row r="2">
      <c r="A2" s="1" t="s">
        <v>1</v>
      </c>
      <c r="B2" s="1" t="s">
        <v>3</v>
      </c>
      <c r="C2" s="1" t="s">
        <v>5</v>
      </c>
      <c r="D2" s="5" t="s">
        <v>20</v>
      </c>
      <c r="E2" s="5" t="s">
        <v>21</v>
      </c>
      <c r="F2" s="5" t="s">
        <v>15</v>
      </c>
      <c r="G2" s="5" t="s">
        <v>16</v>
      </c>
      <c r="H2" s="5" t="s">
        <v>10</v>
      </c>
      <c r="I2" s="5" t="s">
        <v>15</v>
      </c>
      <c r="J2" s="5" t="s">
        <v>16</v>
      </c>
      <c r="K2" s="7">
        <f>_xlfn.STDEV.S(C3:C17)</f>
        <v>24.51180474</v>
      </c>
      <c r="P2" s="7">
        <f>P3+P4</f>
        <v>13.0726108</v>
      </c>
      <c r="R2" s="1" t="s">
        <v>1</v>
      </c>
      <c r="S2" s="10">
        <f>K2-P2</f>
        <v>11.43919394</v>
      </c>
    </row>
    <row r="3">
      <c r="A3" s="1" t="s">
        <v>30</v>
      </c>
      <c r="B3" s="1" t="s">
        <v>31</v>
      </c>
      <c r="C3" s="1">
        <v>74.0</v>
      </c>
      <c r="D3" s="6">
        <f t="shared" ref="D3:D17" si="1">AVERAGE($C$3:$C$17)</f>
        <v>45.6</v>
      </c>
      <c r="E3" s="1">
        <f t="shared" ref="E3:E17" si="2">C3-D3</f>
        <v>28.4</v>
      </c>
      <c r="F3" s="6">
        <f t="shared" ref="F3:F17" si="3">E3^2</f>
        <v>806.56</v>
      </c>
      <c r="G3" s="6">
        <f t="shared" ref="G3:G17" si="4">ABS(E3)</f>
        <v>28.4</v>
      </c>
      <c r="H3" s="10">
        <f t="shared" ref="H3:H17" si="5">VLOOKUP(B3,$L$9:$O$10,4,0)</f>
        <v>65.875</v>
      </c>
      <c r="I3" s="10">
        <f t="shared" ref="I3:I17" si="6">(C3-H3)^2</f>
        <v>66.015625</v>
      </c>
      <c r="J3" s="11">
        <f t="shared" ref="J3:J17" si="7">ABS(C3-H3)</f>
        <v>8.125</v>
      </c>
      <c r="K3" s="9"/>
      <c r="P3" s="10">
        <f t="shared" ref="P3:P4" si="8">(M3*N3)/15</f>
        <v>2.697158999</v>
      </c>
      <c r="R3" s="1" t="s">
        <v>3</v>
      </c>
      <c r="S3" s="10">
        <f>K2-P8</f>
        <v>14.32637648</v>
      </c>
    </row>
    <row r="4">
      <c r="A4" s="1" t="s">
        <v>32</v>
      </c>
      <c r="B4" s="1" t="s">
        <v>33</v>
      </c>
      <c r="C4" s="1">
        <v>23.0</v>
      </c>
      <c r="D4" s="6">
        <f t="shared" si="1"/>
        <v>45.6</v>
      </c>
      <c r="E4" s="1">
        <f t="shared" si="2"/>
        <v>-22.6</v>
      </c>
      <c r="F4" s="6">
        <f t="shared" si="3"/>
        <v>510.76</v>
      </c>
      <c r="G4" s="6">
        <f t="shared" si="4"/>
        <v>22.6</v>
      </c>
      <c r="H4" s="10">
        <f t="shared" si="5"/>
        <v>22.42857143</v>
      </c>
      <c r="I4" s="10">
        <f t="shared" si="6"/>
        <v>0.3265306122</v>
      </c>
      <c r="J4" s="11">
        <f t="shared" si="7"/>
        <v>0.5714285714</v>
      </c>
      <c r="K4" s="9"/>
      <c r="P4" s="10">
        <f t="shared" si="8"/>
        <v>10.3754518</v>
      </c>
      <c r="R4" s="6"/>
      <c r="S4" s="6"/>
    </row>
    <row r="5">
      <c r="A5" s="1" t="s">
        <v>30</v>
      </c>
      <c r="B5" s="1" t="s">
        <v>31</v>
      </c>
      <c r="C5" s="1">
        <v>61.0</v>
      </c>
      <c r="D5" s="6">
        <f t="shared" si="1"/>
        <v>45.6</v>
      </c>
      <c r="E5" s="1">
        <f t="shared" si="2"/>
        <v>15.4</v>
      </c>
      <c r="F5" s="6">
        <f t="shared" si="3"/>
        <v>237.16</v>
      </c>
      <c r="G5" s="6">
        <f t="shared" si="4"/>
        <v>15.4</v>
      </c>
      <c r="H5" s="10">
        <f t="shared" si="5"/>
        <v>65.875</v>
      </c>
      <c r="I5" s="10">
        <f t="shared" si="6"/>
        <v>23.765625</v>
      </c>
      <c r="J5" s="11">
        <f t="shared" si="7"/>
        <v>4.875</v>
      </c>
      <c r="K5" s="9"/>
      <c r="L5" s="6"/>
      <c r="M5" s="6"/>
      <c r="N5" s="6"/>
      <c r="R5" s="6"/>
      <c r="S5" s="6"/>
    </row>
    <row r="6">
      <c r="A6" s="1" t="s">
        <v>30</v>
      </c>
      <c r="B6" s="1" t="s">
        <v>31</v>
      </c>
      <c r="C6" s="1">
        <v>74.0</v>
      </c>
      <c r="D6" s="6">
        <f t="shared" si="1"/>
        <v>45.6</v>
      </c>
      <c r="E6" s="1">
        <f t="shared" si="2"/>
        <v>28.4</v>
      </c>
      <c r="F6" s="6">
        <f t="shared" si="3"/>
        <v>806.56</v>
      </c>
      <c r="G6" s="6">
        <f t="shared" si="4"/>
        <v>28.4</v>
      </c>
      <c r="H6" s="10">
        <f t="shared" si="5"/>
        <v>65.875</v>
      </c>
      <c r="I6" s="10">
        <f t="shared" si="6"/>
        <v>66.015625</v>
      </c>
      <c r="J6" s="11">
        <f t="shared" si="7"/>
        <v>8.125</v>
      </c>
      <c r="K6" s="9"/>
      <c r="L6" s="6"/>
      <c r="M6" s="6"/>
      <c r="N6" s="6"/>
      <c r="R6" s="6"/>
      <c r="S6" s="6"/>
    </row>
    <row r="7">
      <c r="A7" s="1" t="s">
        <v>32</v>
      </c>
      <c r="B7" s="1" t="s">
        <v>33</v>
      </c>
      <c r="C7" s="1">
        <v>25.0</v>
      </c>
      <c r="D7" s="6">
        <f t="shared" si="1"/>
        <v>45.6</v>
      </c>
      <c r="E7" s="1">
        <f t="shared" si="2"/>
        <v>-20.6</v>
      </c>
      <c r="F7" s="6">
        <f t="shared" si="3"/>
        <v>424.36</v>
      </c>
      <c r="G7" s="6">
        <f t="shared" si="4"/>
        <v>20.6</v>
      </c>
      <c r="H7" s="10">
        <f t="shared" si="5"/>
        <v>22.42857143</v>
      </c>
      <c r="I7" s="10">
        <f t="shared" si="6"/>
        <v>6.612244898</v>
      </c>
      <c r="J7" s="11">
        <f t="shared" si="7"/>
        <v>2.571428571</v>
      </c>
      <c r="K7" s="9"/>
      <c r="L7" s="6"/>
      <c r="M7" s="6"/>
      <c r="N7" s="6"/>
      <c r="O7" s="1"/>
      <c r="P7" s="1" t="s">
        <v>34</v>
      </c>
      <c r="R7" s="6"/>
      <c r="S7" s="6"/>
    </row>
    <row r="8">
      <c r="A8" s="1" t="s">
        <v>30</v>
      </c>
      <c r="B8" s="1" t="s">
        <v>31</v>
      </c>
      <c r="C8" s="1">
        <v>61.0</v>
      </c>
      <c r="D8" s="6">
        <f t="shared" si="1"/>
        <v>45.6</v>
      </c>
      <c r="E8" s="1">
        <f t="shared" si="2"/>
        <v>15.4</v>
      </c>
      <c r="F8" s="6">
        <f t="shared" si="3"/>
        <v>237.16</v>
      </c>
      <c r="G8" s="6">
        <f t="shared" si="4"/>
        <v>15.4</v>
      </c>
      <c r="H8" s="10">
        <f t="shared" si="5"/>
        <v>65.875</v>
      </c>
      <c r="I8" s="10">
        <f t="shared" si="6"/>
        <v>23.765625</v>
      </c>
      <c r="J8" s="11">
        <f t="shared" si="7"/>
        <v>4.875</v>
      </c>
      <c r="K8" s="9"/>
      <c r="P8" s="7">
        <f>P9+P10</f>
        <v>10.18542826</v>
      </c>
      <c r="R8" s="6"/>
      <c r="S8" s="6"/>
    </row>
    <row r="9">
      <c r="A9" s="1" t="s">
        <v>32</v>
      </c>
      <c r="B9" s="1" t="s">
        <v>31</v>
      </c>
      <c r="C9" s="1">
        <v>54.0</v>
      </c>
      <c r="D9" s="6">
        <f t="shared" si="1"/>
        <v>45.6</v>
      </c>
      <c r="E9" s="1">
        <f t="shared" si="2"/>
        <v>8.4</v>
      </c>
      <c r="F9" s="6">
        <f t="shared" si="3"/>
        <v>70.56</v>
      </c>
      <c r="G9" s="6">
        <f t="shared" si="4"/>
        <v>8.4</v>
      </c>
      <c r="H9" s="10">
        <f t="shared" si="5"/>
        <v>65.875</v>
      </c>
      <c r="I9" s="10">
        <f t="shared" si="6"/>
        <v>141.015625</v>
      </c>
      <c r="J9" s="11">
        <f t="shared" si="7"/>
        <v>11.875</v>
      </c>
      <c r="K9" s="9"/>
      <c r="P9" s="10">
        <f t="shared" ref="P9:P10" si="9">(M9*N9)/15</f>
        <v>4.824803639</v>
      </c>
    </row>
    <row r="10">
      <c r="A10" s="1" t="s">
        <v>32</v>
      </c>
      <c r="B10" s="1" t="s">
        <v>33</v>
      </c>
      <c r="C10" s="1">
        <v>42.0</v>
      </c>
      <c r="D10" s="6">
        <f t="shared" si="1"/>
        <v>45.6</v>
      </c>
      <c r="E10" s="1">
        <f t="shared" si="2"/>
        <v>-3.6</v>
      </c>
      <c r="F10" s="6">
        <f t="shared" si="3"/>
        <v>12.96</v>
      </c>
      <c r="G10" s="6">
        <f t="shared" si="4"/>
        <v>3.6</v>
      </c>
      <c r="H10" s="10">
        <f t="shared" si="5"/>
        <v>22.42857143</v>
      </c>
      <c r="I10" s="10">
        <f t="shared" si="6"/>
        <v>383.0408163</v>
      </c>
      <c r="J10" s="11">
        <f t="shared" si="7"/>
        <v>19.57142857</v>
      </c>
      <c r="K10" s="9"/>
      <c r="P10" s="10">
        <f t="shared" si="9"/>
        <v>5.360624618</v>
      </c>
    </row>
    <row r="11">
      <c r="A11" s="1" t="s">
        <v>32</v>
      </c>
      <c r="B11" s="1" t="s">
        <v>31</v>
      </c>
      <c r="C11" s="1">
        <v>55.0</v>
      </c>
      <c r="D11" s="6">
        <f t="shared" si="1"/>
        <v>45.6</v>
      </c>
      <c r="E11" s="1">
        <f t="shared" si="2"/>
        <v>9.4</v>
      </c>
      <c r="F11" s="6">
        <f t="shared" si="3"/>
        <v>88.36</v>
      </c>
      <c r="G11" s="6">
        <f t="shared" si="4"/>
        <v>9.4</v>
      </c>
      <c r="H11" s="10">
        <f t="shared" si="5"/>
        <v>65.875</v>
      </c>
      <c r="I11" s="10">
        <f t="shared" si="6"/>
        <v>118.265625</v>
      </c>
      <c r="J11" s="11">
        <f t="shared" si="7"/>
        <v>10.875</v>
      </c>
      <c r="K11" s="9"/>
      <c r="L11" s="6"/>
      <c r="M11" s="6"/>
      <c r="N11" s="6"/>
    </row>
    <row r="12">
      <c r="A12" s="1" t="s">
        <v>30</v>
      </c>
      <c r="B12" s="1" t="s">
        <v>31</v>
      </c>
      <c r="C12" s="1">
        <v>75.0</v>
      </c>
      <c r="D12" s="6">
        <f t="shared" si="1"/>
        <v>45.6</v>
      </c>
      <c r="E12" s="1">
        <f t="shared" si="2"/>
        <v>29.4</v>
      </c>
      <c r="F12" s="6">
        <f t="shared" si="3"/>
        <v>864.36</v>
      </c>
      <c r="G12" s="6">
        <f t="shared" si="4"/>
        <v>29.4</v>
      </c>
      <c r="H12" s="10">
        <f t="shared" si="5"/>
        <v>65.875</v>
      </c>
      <c r="I12" s="10">
        <f t="shared" si="6"/>
        <v>83.265625</v>
      </c>
      <c r="J12" s="11">
        <f t="shared" si="7"/>
        <v>9.125</v>
      </c>
      <c r="K12" s="9"/>
      <c r="L12" s="6"/>
      <c r="M12" s="6"/>
      <c r="N12" s="6"/>
    </row>
    <row r="13">
      <c r="A13" s="1" t="s">
        <v>32</v>
      </c>
      <c r="B13" s="1" t="s">
        <v>33</v>
      </c>
      <c r="C13" s="1">
        <v>13.0</v>
      </c>
      <c r="D13" s="6">
        <f t="shared" si="1"/>
        <v>45.6</v>
      </c>
      <c r="E13" s="1">
        <f t="shared" si="2"/>
        <v>-32.6</v>
      </c>
      <c r="F13" s="6">
        <f t="shared" si="3"/>
        <v>1062.76</v>
      </c>
      <c r="G13" s="6">
        <f t="shared" si="4"/>
        <v>32.6</v>
      </c>
      <c r="H13" s="10">
        <f t="shared" si="5"/>
        <v>22.42857143</v>
      </c>
      <c r="I13" s="10">
        <f t="shared" si="6"/>
        <v>88.89795918</v>
      </c>
      <c r="J13" s="11">
        <f t="shared" si="7"/>
        <v>9.428571429</v>
      </c>
      <c r="K13" s="9"/>
      <c r="M13" s="1" t="s">
        <v>44</v>
      </c>
      <c r="N13" s="1" t="s">
        <v>45</v>
      </c>
    </row>
    <row r="14">
      <c r="A14" s="1" t="s">
        <v>30</v>
      </c>
      <c r="B14" s="1" t="s">
        <v>31</v>
      </c>
      <c r="C14" s="1">
        <v>73.0</v>
      </c>
      <c r="D14" s="6">
        <f t="shared" si="1"/>
        <v>45.6</v>
      </c>
      <c r="E14" s="1">
        <f t="shared" si="2"/>
        <v>27.4</v>
      </c>
      <c r="F14" s="6">
        <f t="shared" si="3"/>
        <v>750.76</v>
      </c>
      <c r="G14" s="6">
        <f t="shared" si="4"/>
        <v>27.4</v>
      </c>
      <c r="H14" s="10">
        <f t="shared" si="5"/>
        <v>65.875</v>
      </c>
      <c r="I14" s="10">
        <f t="shared" si="6"/>
        <v>50.765625</v>
      </c>
      <c r="J14" s="11">
        <f t="shared" si="7"/>
        <v>7.125</v>
      </c>
      <c r="K14" s="9"/>
      <c r="L14" s="1" t="s">
        <v>46</v>
      </c>
      <c r="M14" s="10">
        <f t="shared" ref="M14:N14" si="10">AVERAGE(F3:F17)</f>
        <v>560.7733333</v>
      </c>
      <c r="N14" s="10">
        <f t="shared" si="10"/>
        <v>21.62666667</v>
      </c>
    </row>
    <row r="15">
      <c r="A15" s="1" t="s">
        <v>32</v>
      </c>
      <c r="B15" s="1" t="s">
        <v>33</v>
      </c>
      <c r="C15" s="1">
        <v>31.0</v>
      </c>
      <c r="D15" s="6">
        <f t="shared" si="1"/>
        <v>45.6</v>
      </c>
      <c r="E15" s="1">
        <f t="shared" si="2"/>
        <v>-14.6</v>
      </c>
      <c r="F15" s="6">
        <f t="shared" si="3"/>
        <v>213.16</v>
      </c>
      <c r="G15" s="6">
        <f t="shared" si="4"/>
        <v>14.6</v>
      </c>
      <c r="H15" s="10">
        <f t="shared" si="5"/>
        <v>22.42857143</v>
      </c>
      <c r="I15" s="10">
        <f t="shared" si="6"/>
        <v>73.46938776</v>
      </c>
      <c r="J15" s="11">
        <f t="shared" si="7"/>
        <v>8.571428571</v>
      </c>
      <c r="K15" s="9"/>
      <c r="L15" s="1" t="s">
        <v>47</v>
      </c>
      <c r="M15" s="10">
        <f t="shared" ref="M15:N15" si="11">AVERAGE(I3:I17)</f>
        <v>90.97261905</v>
      </c>
      <c r="N15" s="10">
        <f t="shared" si="11"/>
        <v>8.504761905</v>
      </c>
    </row>
    <row r="16">
      <c r="A16" s="1" t="s">
        <v>32</v>
      </c>
      <c r="B16" s="1" t="s">
        <v>33</v>
      </c>
      <c r="C16" s="1">
        <v>12.0</v>
      </c>
      <c r="D16" s="6">
        <f t="shared" si="1"/>
        <v>45.6</v>
      </c>
      <c r="E16" s="1">
        <f t="shared" si="2"/>
        <v>-33.6</v>
      </c>
      <c r="F16" s="6">
        <f t="shared" si="3"/>
        <v>1128.96</v>
      </c>
      <c r="G16" s="6">
        <f t="shared" si="4"/>
        <v>33.6</v>
      </c>
      <c r="H16" s="10">
        <f t="shared" si="5"/>
        <v>22.42857143</v>
      </c>
      <c r="I16" s="10">
        <f t="shared" si="6"/>
        <v>108.755102</v>
      </c>
      <c r="J16" s="11">
        <f t="shared" si="7"/>
        <v>10.42857143</v>
      </c>
      <c r="K16" s="9"/>
      <c r="L16" s="6"/>
      <c r="M16" s="6"/>
      <c r="N16" s="6"/>
    </row>
    <row r="17">
      <c r="A17" s="1" t="s">
        <v>32</v>
      </c>
      <c r="B17" s="1" t="s">
        <v>33</v>
      </c>
      <c r="C17" s="1">
        <v>11.0</v>
      </c>
      <c r="D17" s="6">
        <f t="shared" si="1"/>
        <v>45.6</v>
      </c>
      <c r="E17" s="1">
        <f t="shared" si="2"/>
        <v>-34.6</v>
      </c>
      <c r="F17" s="6">
        <f t="shared" si="3"/>
        <v>1197.16</v>
      </c>
      <c r="G17" s="6">
        <f t="shared" si="4"/>
        <v>34.6</v>
      </c>
      <c r="H17" s="10">
        <f t="shared" si="5"/>
        <v>22.42857143</v>
      </c>
      <c r="I17" s="10">
        <f t="shared" si="6"/>
        <v>130.6122449</v>
      </c>
      <c r="J17" s="11">
        <f t="shared" si="7"/>
        <v>11.42857143</v>
      </c>
      <c r="K17" s="9"/>
      <c r="L17" s="6"/>
      <c r="M17" s="6"/>
      <c r="N17" s="6"/>
    </row>
  </sheetData>
  <mergeCells count="1">
    <mergeCell ref="H1:J1"/>
  </mergeCell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2"/>
      <c r="F1" s="2"/>
      <c r="G1" s="2"/>
      <c r="H1" s="2" t="s">
        <v>8</v>
      </c>
      <c r="J1" s="4" t="s">
        <v>9</v>
      </c>
      <c r="K1" s="1"/>
      <c r="L1" s="1"/>
    </row>
    <row r="2">
      <c r="A2" s="1" t="s">
        <v>1</v>
      </c>
      <c r="B2" s="1" t="s">
        <v>3</v>
      </c>
      <c r="C2" s="1" t="s">
        <v>5</v>
      </c>
      <c r="D2" s="5" t="s">
        <v>14</v>
      </c>
      <c r="E2" s="5" t="s">
        <v>10</v>
      </c>
      <c r="F2" s="5" t="s">
        <v>15</v>
      </c>
      <c r="G2" s="5" t="s">
        <v>16</v>
      </c>
      <c r="H2" s="5" t="s">
        <v>15</v>
      </c>
      <c r="I2" s="5" t="s">
        <v>16</v>
      </c>
      <c r="J2" s="7">
        <f>_xlfn.STDEV.S(C3:C10)</f>
        <v>9.046506824</v>
      </c>
      <c r="K2" s="1"/>
    </row>
    <row r="3">
      <c r="A3" s="1" t="s">
        <v>30</v>
      </c>
      <c r="B3" s="1" t="s">
        <v>31</v>
      </c>
      <c r="C3" s="1">
        <v>74.0</v>
      </c>
      <c r="D3" s="6">
        <v>65.875</v>
      </c>
      <c r="E3" s="6">
        <v>69.66666666666667</v>
      </c>
      <c r="F3" s="8">
        <f t="shared" ref="F3:F10" si="1">(C3-D3)^2</f>
        <v>66.015625</v>
      </c>
      <c r="G3" s="10">
        <f t="shared" ref="G3:G10" si="2">ABS(C3-D3)</f>
        <v>8.125</v>
      </c>
      <c r="H3" s="10">
        <f t="shared" ref="H3:H10" si="3">(C3-E3)^2</f>
        <v>18.77777778</v>
      </c>
      <c r="I3" s="11">
        <f t="shared" ref="I3:I10" si="4">ABS(C3-E3)</f>
        <v>4.333333333</v>
      </c>
      <c r="J3" s="9"/>
      <c r="K3" s="1"/>
    </row>
    <row r="4">
      <c r="A4" s="1" t="s">
        <v>30</v>
      </c>
      <c r="B4" s="1" t="s">
        <v>31</v>
      </c>
      <c r="C4" s="1">
        <v>61.0</v>
      </c>
      <c r="D4" s="6">
        <v>65.875</v>
      </c>
      <c r="E4" s="6">
        <v>69.66666666666667</v>
      </c>
      <c r="F4" s="8">
        <f t="shared" si="1"/>
        <v>23.765625</v>
      </c>
      <c r="G4" s="10">
        <f t="shared" si="2"/>
        <v>4.875</v>
      </c>
      <c r="H4" s="10">
        <f t="shared" si="3"/>
        <v>75.11111111</v>
      </c>
      <c r="I4" s="11">
        <f t="shared" si="4"/>
        <v>8.666666667</v>
      </c>
      <c r="J4" s="9"/>
      <c r="K4" s="6"/>
    </row>
    <row r="5">
      <c r="A5" s="1" t="s">
        <v>30</v>
      </c>
      <c r="B5" s="1" t="s">
        <v>31</v>
      </c>
      <c r="C5" s="1">
        <v>74.0</v>
      </c>
      <c r="D5" s="6">
        <v>65.875</v>
      </c>
      <c r="E5" s="6">
        <v>69.66666666666667</v>
      </c>
      <c r="F5" s="8">
        <f t="shared" si="1"/>
        <v>66.015625</v>
      </c>
      <c r="G5" s="10">
        <f t="shared" si="2"/>
        <v>8.125</v>
      </c>
      <c r="H5" s="10">
        <f t="shared" si="3"/>
        <v>18.77777778</v>
      </c>
      <c r="I5" s="11">
        <f t="shared" si="4"/>
        <v>4.333333333</v>
      </c>
      <c r="J5" s="9"/>
      <c r="K5" s="6"/>
      <c r="L5" s="6"/>
    </row>
    <row r="6">
      <c r="A6" s="1" t="s">
        <v>30</v>
      </c>
      <c r="B6" s="1" t="s">
        <v>31</v>
      </c>
      <c r="C6" s="1">
        <v>61.0</v>
      </c>
      <c r="D6" s="6">
        <v>65.875</v>
      </c>
      <c r="E6" s="6">
        <v>69.66666666666667</v>
      </c>
      <c r="F6" s="8">
        <f t="shared" si="1"/>
        <v>23.765625</v>
      </c>
      <c r="G6" s="10">
        <f t="shared" si="2"/>
        <v>4.875</v>
      </c>
      <c r="H6" s="10">
        <f t="shared" si="3"/>
        <v>75.11111111</v>
      </c>
      <c r="I6" s="11">
        <f t="shared" si="4"/>
        <v>8.666666667</v>
      </c>
      <c r="J6" s="9"/>
      <c r="K6" s="6"/>
      <c r="L6" s="6"/>
    </row>
    <row r="7">
      <c r="A7" s="1" t="s">
        <v>32</v>
      </c>
      <c r="B7" s="1" t="s">
        <v>31</v>
      </c>
      <c r="C7" s="1">
        <v>54.0</v>
      </c>
      <c r="D7" s="6">
        <v>65.875</v>
      </c>
      <c r="E7" s="8">
        <v>54.5</v>
      </c>
      <c r="F7" s="8">
        <f t="shared" si="1"/>
        <v>141.015625</v>
      </c>
      <c r="G7" s="10">
        <f t="shared" si="2"/>
        <v>11.875</v>
      </c>
      <c r="H7" s="10">
        <f t="shared" si="3"/>
        <v>0.25</v>
      </c>
      <c r="I7" s="11">
        <f t="shared" si="4"/>
        <v>0.5</v>
      </c>
      <c r="J7" s="9"/>
      <c r="K7" s="6"/>
      <c r="L7" s="6"/>
    </row>
    <row r="8">
      <c r="A8" s="1" t="s">
        <v>32</v>
      </c>
      <c r="B8" s="1" t="s">
        <v>31</v>
      </c>
      <c r="C8" s="1">
        <v>55.0</v>
      </c>
      <c r="D8" s="6">
        <v>65.875</v>
      </c>
      <c r="E8" s="8">
        <v>54.5</v>
      </c>
      <c r="F8" s="8">
        <f t="shared" si="1"/>
        <v>118.265625</v>
      </c>
      <c r="G8" s="10">
        <f t="shared" si="2"/>
        <v>10.875</v>
      </c>
      <c r="H8" s="10">
        <f t="shared" si="3"/>
        <v>0.25</v>
      </c>
      <c r="I8" s="11">
        <f t="shared" si="4"/>
        <v>0.5</v>
      </c>
      <c r="J8" s="9"/>
      <c r="K8" s="6"/>
      <c r="L8" s="6"/>
    </row>
    <row r="9">
      <c r="A9" s="1" t="s">
        <v>30</v>
      </c>
      <c r="B9" s="1" t="s">
        <v>31</v>
      </c>
      <c r="C9" s="1">
        <v>75.0</v>
      </c>
      <c r="D9" s="6">
        <v>65.875</v>
      </c>
      <c r="E9" s="6">
        <v>69.66666666666667</v>
      </c>
      <c r="F9" s="8">
        <f t="shared" si="1"/>
        <v>83.265625</v>
      </c>
      <c r="G9" s="10">
        <f t="shared" si="2"/>
        <v>9.125</v>
      </c>
      <c r="H9" s="10">
        <f t="shared" si="3"/>
        <v>28.44444444</v>
      </c>
      <c r="I9" s="11">
        <f t="shared" si="4"/>
        <v>5.333333333</v>
      </c>
      <c r="J9" s="9"/>
    </row>
    <row r="10">
      <c r="A10" s="1" t="s">
        <v>30</v>
      </c>
      <c r="B10" s="1" t="s">
        <v>31</v>
      </c>
      <c r="C10" s="1">
        <v>73.0</v>
      </c>
      <c r="D10" s="6">
        <v>65.875</v>
      </c>
      <c r="E10" s="6">
        <v>69.66666666666667</v>
      </c>
      <c r="F10" s="8">
        <f t="shared" si="1"/>
        <v>50.765625</v>
      </c>
      <c r="G10" s="10">
        <f t="shared" si="2"/>
        <v>7.125</v>
      </c>
      <c r="H10" s="10">
        <f t="shared" si="3"/>
        <v>11.11111111</v>
      </c>
      <c r="I10" s="11">
        <f t="shared" si="4"/>
        <v>3.333333333</v>
      </c>
      <c r="J10" s="9"/>
    </row>
    <row r="11">
      <c r="F11" s="10"/>
      <c r="J11" s="9"/>
    </row>
    <row r="12">
      <c r="F12" s="8">
        <f t="shared" ref="F12:I12" si="5">AVERAGE(F3:F10)</f>
        <v>71.609375</v>
      </c>
      <c r="G12" s="12">
        <f t="shared" si="5"/>
        <v>8.125</v>
      </c>
      <c r="H12" s="12">
        <f t="shared" si="5"/>
        <v>28.47916667</v>
      </c>
      <c r="I12" s="12">
        <f t="shared" si="5"/>
        <v>4.458333333</v>
      </c>
      <c r="J12" s="9"/>
    </row>
    <row r="13">
      <c r="A13" s="1"/>
      <c r="B13" s="1"/>
      <c r="C13" s="1"/>
      <c r="D13" s="6"/>
      <c r="E13" s="6"/>
      <c r="F13" s="10"/>
      <c r="G13" s="10"/>
      <c r="H13" s="10"/>
      <c r="I13" s="11"/>
      <c r="J13" s="9"/>
    </row>
    <row r="14">
      <c r="J14" s="9"/>
    </row>
    <row r="15">
      <c r="A15" s="1"/>
      <c r="B15" s="1"/>
      <c r="C15" s="1"/>
      <c r="D15" s="6"/>
      <c r="E15" s="6"/>
      <c r="F15" s="10"/>
      <c r="G15" s="10"/>
      <c r="H15" s="10"/>
      <c r="I15" s="11"/>
      <c r="J15" s="9"/>
    </row>
    <row r="16">
      <c r="A16" s="1"/>
      <c r="B16" s="1"/>
      <c r="C16" s="1"/>
      <c r="D16" s="6"/>
      <c r="E16" s="6"/>
      <c r="F16" s="10"/>
      <c r="G16" s="10"/>
      <c r="H16" s="10"/>
      <c r="I16" s="11"/>
      <c r="J16" s="9"/>
    </row>
    <row r="17">
      <c r="A17" s="1"/>
      <c r="B17" s="1"/>
      <c r="C17" s="1"/>
      <c r="D17" s="6"/>
      <c r="E17" s="6"/>
      <c r="F17" s="10"/>
      <c r="G17" s="10"/>
      <c r="H17" s="10"/>
      <c r="I17" s="11"/>
      <c r="J17" s="9"/>
    </row>
  </sheetData>
  <mergeCells count="1">
    <mergeCell ref="H1:I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1</v>
      </c>
      <c r="B2" s="1" t="s">
        <v>3</v>
      </c>
      <c r="C2" s="1" t="s">
        <v>5</v>
      </c>
      <c r="D2" s="3" t="s">
        <v>7</v>
      </c>
      <c r="E2" s="3" t="s">
        <v>10</v>
      </c>
      <c r="F2" s="3" t="s">
        <v>11</v>
      </c>
      <c r="G2" s="3" t="s">
        <v>12</v>
      </c>
    </row>
    <row r="3">
      <c r="A3" s="1">
        <v>1.0</v>
      </c>
      <c r="B3" s="1">
        <v>1.0</v>
      </c>
      <c r="C3" s="1">
        <v>74.0</v>
      </c>
      <c r="D3" s="8" t="str">
        <f t="shared" ref="D3:D17" si="1">A3&amp;B3</f>
        <v>11</v>
      </c>
      <c r="E3" s="3">
        <v>69.0</v>
      </c>
      <c r="F3" s="8">
        <f t="shared" ref="F3:F17" si="2">(C3-E3)^2</f>
        <v>25</v>
      </c>
      <c r="G3" s="8">
        <f t="shared" ref="G3:G17" si="3">ABS(C3-E3)</f>
        <v>5</v>
      </c>
    </row>
    <row r="4">
      <c r="A4" s="1">
        <v>0.0</v>
      </c>
      <c r="B4" s="1">
        <v>0.0</v>
      </c>
      <c r="C4" s="1">
        <v>23.0</v>
      </c>
      <c r="D4" s="8" t="str">
        <f t="shared" si="1"/>
        <v>00</v>
      </c>
      <c r="E4" s="8">
        <v>25.75</v>
      </c>
      <c r="F4" s="8">
        <f t="shared" si="2"/>
        <v>7.5625</v>
      </c>
      <c r="G4" s="8">
        <f t="shared" si="3"/>
        <v>2.75</v>
      </c>
    </row>
    <row r="5">
      <c r="A5" s="1">
        <v>1.0</v>
      </c>
      <c r="B5" s="1">
        <v>1.0</v>
      </c>
      <c r="C5" s="1">
        <v>61.0</v>
      </c>
      <c r="D5" s="8" t="str">
        <f t="shared" si="1"/>
        <v>11</v>
      </c>
      <c r="E5" s="3">
        <v>69.0</v>
      </c>
      <c r="F5" s="8">
        <f t="shared" si="2"/>
        <v>64</v>
      </c>
      <c r="G5" s="8">
        <f t="shared" si="3"/>
        <v>8</v>
      </c>
    </row>
    <row r="6">
      <c r="A6" s="1">
        <v>1.0</v>
      </c>
      <c r="B6" s="1">
        <v>1.0</v>
      </c>
      <c r="C6" s="1">
        <v>74.0</v>
      </c>
      <c r="D6" s="8" t="str">
        <f t="shared" si="1"/>
        <v>11</v>
      </c>
      <c r="E6" s="3">
        <v>69.0</v>
      </c>
      <c r="F6" s="8">
        <f t="shared" si="2"/>
        <v>25</v>
      </c>
      <c r="G6" s="8">
        <f t="shared" si="3"/>
        <v>5</v>
      </c>
    </row>
    <row r="7">
      <c r="A7" s="1">
        <v>0.0</v>
      </c>
      <c r="B7" s="1">
        <v>0.0</v>
      </c>
      <c r="C7" s="1">
        <v>25.0</v>
      </c>
      <c r="D7" s="8" t="str">
        <f t="shared" si="1"/>
        <v>00</v>
      </c>
      <c r="E7" s="8">
        <v>25.75</v>
      </c>
      <c r="F7" s="8">
        <f t="shared" si="2"/>
        <v>0.5625</v>
      </c>
      <c r="G7" s="8">
        <f t="shared" si="3"/>
        <v>0.75</v>
      </c>
    </row>
    <row r="8">
      <c r="A8" s="1">
        <v>1.0</v>
      </c>
      <c r="B8" s="1">
        <v>1.0</v>
      </c>
      <c r="C8" s="1">
        <v>61.0</v>
      </c>
      <c r="D8" s="8" t="str">
        <f t="shared" si="1"/>
        <v>11</v>
      </c>
      <c r="E8" s="3">
        <v>69.0</v>
      </c>
      <c r="F8" s="8">
        <f t="shared" si="2"/>
        <v>64</v>
      </c>
      <c r="G8" s="8">
        <f t="shared" si="3"/>
        <v>8</v>
      </c>
    </row>
    <row r="9">
      <c r="A9" s="1">
        <v>0.0</v>
      </c>
      <c r="B9" s="1">
        <v>1.0</v>
      </c>
      <c r="C9" s="1">
        <v>54.0</v>
      </c>
      <c r="D9" s="8" t="str">
        <f t="shared" si="1"/>
        <v>01</v>
      </c>
      <c r="E9" s="8">
        <v>60.666666666666664</v>
      </c>
      <c r="F9" s="8">
        <f t="shared" si="2"/>
        <v>44.44444444</v>
      </c>
      <c r="G9" s="8">
        <f t="shared" si="3"/>
        <v>6.666666667</v>
      </c>
    </row>
    <row r="10">
      <c r="A10" s="1">
        <v>0.0</v>
      </c>
      <c r="B10" s="1">
        <v>0.0</v>
      </c>
      <c r="C10" s="1">
        <v>42.0</v>
      </c>
      <c r="D10" s="8" t="str">
        <f t="shared" si="1"/>
        <v>00</v>
      </c>
      <c r="E10" s="8">
        <v>25.75</v>
      </c>
      <c r="F10" s="8">
        <f t="shared" si="2"/>
        <v>264.0625</v>
      </c>
      <c r="G10" s="8">
        <f t="shared" si="3"/>
        <v>16.25</v>
      </c>
    </row>
    <row r="11">
      <c r="A11" s="1">
        <v>0.0</v>
      </c>
      <c r="B11" s="1">
        <v>1.0</v>
      </c>
      <c r="C11" s="1">
        <v>55.0</v>
      </c>
      <c r="D11" s="8" t="str">
        <f t="shared" si="1"/>
        <v>01</v>
      </c>
      <c r="E11" s="8">
        <v>60.666666666666664</v>
      </c>
      <c r="F11" s="8">
        <f t="shared" si="2"/>
        <v>32.11111111</v>
      </c>
      <c r="G11" s="8">
        <f t="shared" si="3"/>
        <v>5.666666667</v>
      </c>
    </row>
    <row r="12">
      <c r="A12" s="1">
        <v>1.0</v>
      </c>
      <c r="B12" s="1">
        <v>1.0</v>
      </c>
      <c r="C12" s="1">
        <v>75.0</v>
      </c>
      <c r="D12" s="8" t="str">
        <f t="shared" si="1"/>
        <v>11</v>
      </c>
      <c r="E12" s="3">
        <v>69.0</v>
      </c>
      <c r="F12" s="8">
        <f t="shared" si="2"/>
        <v>36</v>
      </c>
      <c r="G12" s="8">
        <f t="shared" si="3"/>
        <v>6</v>
      </c>
    </row>
    <row r="13">
      <c r="A13" s="1">
        <v>0.0</v>
      </c>
      <c r="B13" s="1">
        <v>0.0</v>
      </c>
      <c r="C13" s="1">
        <v>13.0</v>
      </c>
      <c r="D13" s="8" t="str">
        <f t="shared" si="1"/>
        <v>00</v>
      </c>
      <c r="E13" s="8">
        <v>25.75</v>
      </c>
      <c r="F13" s="8">
        <f t="shared" si="2"/>
        <v>162.5625</v>
      </c>
      <c r="G13" s="8">
        <f t="shared" si="3"/>
        <v>12.75</v>
      </c>
    </row>
    <row r="14">
      <c r="A14" s="1">
        <v>0.0</v>
      </c>
      <c r="B14" s="1">
        <v>1.0</v>
      </c>
      <c r="C14" s="1">
        <v>73.0</v>
      </c>
      <c r="D14" s="8" t="str">
        <f t="shared" si="1"/>
        <v>01</v>
      </c>
      <c r="E14" s="8">
        <v>60.666666666666664</v>
      </c>
      <c r="F14" s="8">
        <f t="shared" si="2"/>
        <v>152.1111111</v>
      </c>
      <c r="G14" s="8">
        <f t="shared" si="3"/>
        <v>12.33333333</v>
      </c>
    </row>
    <row r="15">
      <c r="A15" s="1">
        <v>1.0</v>
      </c>
      <c r="B15" s="1">
        <v>0.0</v>
      </c>
      <c r="C15" s="1">
        <v>31.0</v>
      </c>
      <c r="D15" s="8" t="str">
        <f t="shared" si="1"/>
        <v>10</v>
      </c>
      <c r="E15" s="3">
        <v>18.0</v>
      </c>
      <c r="F15" s="8">
        <f t="shared" si="2"/>
        <v>169</v>
      </c>
      <c r="G15" s="8">
        <f t="shared" si="3"/>
        <v>13</v>
      </c>
    </row>
    <row r="16">
      <c r="A16" s="1">
        <v>1.0</v>
      </c>
      <c r="B16" s="1">
        <v>0.0</v>
      </c>
      <c r="C16" s="1">
        <v>12.0</v>
      </c>
      <c r="D16" s="8" t="str">
        <f t="shared" si="1"/>
        <v>10</v>
      </c>
      <c r="E16" s="3">
        <v>18.0</v>
      </c>
      <c r="F16" s="8">
        <f t="shared" si="2"/>
        <v>36</v>
      </c>
      <c r="G16" s="8">
        <f t="shared" si="3"/>
        <v>6</v>
      </c>
    </row>
    <row r="17">
      <c r="A17" s="1">
        <v>1.0</v>
      </c>
      <c r="B17" s="1">
        <v>0.0</v>
      </c>
      <c r="C17" s="1">
        <v>11.0</v>
      </c>
      <c r="D17" s="8" t="str">
        <f t="shared" si="1"/>
        <v>10</v>
      </c>
      <c r="E17" s="3">
        <v>18.0</v>
      </c>
      <c r="F17" s="8">
        <f t="shared" si="2"/>
        <v>49</v>
      </c>
      <c r="G17" s="8">
        <f t="shared" si="3"/>
        <v>7</v>
      </c>
    </row>
    <row r="19">
      <c r="F19" s="8">
        <f t="shared" ref="F19:G19" si="4">AVERAGE(F3:F17)</f>
        <v>75.42777778</v>
      </c>
      <c r="G19" s="8">
        <f t="shared" si="4"/>
        <v>7.677777778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4" t="s">
        <v>39</v>
      </c>
      <c r="F1" s="3" t="s">
        <v>14</v>
      </c>
      <c r="G1" s="3" t="s">
        <v>15</v>
      </c>
      <c r="H1" s="3" t="s">
        <v>40</v>
      </c>
      <c r="I1" s="3" t="s">
        <v>15</v>
      </c>
    </row>
    <row r="2">
      <c r="A2" s="15" t="s">
        <v>41</v>
      </c>
      <c r="B2" s="15" t="s">
        <v>42</v>
      </c>
      <c r="C2" s="15" t="s">
        <v>43</v>
      </c>
      <c r="D2" s="16" t="b">
        <v>0</v>
      </c>
      <c r="E2" s="15">
        <v>26.0</v>
      </c>
      <c r="F2" s="8">
        <v>41.714285714285715</v>
      </c>
      <c r="G2" s="8">
        <f t="shared" ref="G2:G15" si="1">(E2-F2)^2</f>
        <v>246.9387755</v>
      </c>
      <c r="H2" s="8">
        <v>39.714285714285715</v>
      </c>
      <c r="I2" s="8">
        <f t="shared" ref="I2:I15" si="2">(E2-H2)^2</f>
        <v>188.0816327</v>
      </c>
      <c r="N2" s="8">
        <f>SUM(N3:N5)</f>
        <v>5.913271939</v>
      </c>
      <c r="O2" s="8">
        <f>E19-N2</f>
        <v>6.127866337</v>
      </c>
      <c r="P2" s="3" t="s">
        <v>35</v>
      </c>
      <c r="Q2" s="17">
        <v>6.127866337261922</v>
      </c>
    </row>
    <row r="3">
      <c r="A3" s="15" t="s">
        <v>41</v>
      </c>
      <c r="B3" s="15" t="s">
        <v>42</v>
      </c>
      <c r="C3" s="15" t="s">
        <v>43</v>
      </c>
      <c r="D3" s="16" t="b">
        <v>1</v>
      </c>
      <c r="E3" s="15">
        <v>30.0</v>
      </c>
      <c r="F3" s="8">
        <v>41.714285714285715</v>
      </c>
      <c r="G3" s="8">
        <f t="shared" si="1"/>
        <v>137.2244898</v>
      </c>
      <c r="H3" s="8">
        <v>39.714285714285715</v>
      </c>
      <c r="I3" s="8">
        <f t="shared" si="2"/>
        <v>94.36734694</v>
      </c>
      <c r="N3" s="8">
        <f t="shared" ref="N3:N5" si="3">L3/M3</f>
        <v>2.192553686</v>
      </c>
      <c r="P3" s="3" t="s">
        <v>36</v>
      </c>
      <c r="Q3" s="17">
        <v>3.509396447372417</v>
      </c>
    </row>
    <row r="4">
      <c r="A4" s="15" t="s">
        <v>51</v>
      </c>
      <c r="B4" s="15" t="s">
        <v>42</v>
      </c>
      <c r="C4" s="15" t="s">
        <v>43</v>
      </c>
      <c r="D4" s="16" t="b">
        <v>0</v>
      </c>
      <c r="E4" s="15">
        <v>48.0</v>
      </c>
      <c r="F4" s="8">
        <v>41.714285714285715</v>
      </c>
      <c r="G4" s="8">
        <f t="shared" si="1"/>
        <v>39.51020408</v>
      </c>
      <c r="H4" s="8">
        <v>39.714285714285715</v>
      </c>
      <c r="I4" s="8">
        <f t="shared" si="2"/>
        <v>68.65306122</v>
      </c>
      <c r="N4" s="8">
        <f t="shared" si="3"/>
        <v>1.376892637</v>
      </c>
      <c r="P4" s="3" t="s">
        <v>37</v>
      </c>
      <c r="Q4" s="17">
        <v>8.517397036709948</v>
      </c>
    </row>
    <row r="5">
      <c r="A5" s="15" t="s">
        <v>52</v>
      </c>
      <c r="B5" s="15" t="s">
        <v>53</v>
      </c>
      <c r="C5" s="15" t="s">
        <v>43</v>
      </c>
      <c r="D5" s="16" t="b">
        <v>0</v>
      </c>
      <c r="E5" s="15">
        <v>46.0</v>
      </c>
      <c r="F5" s="8">
        <v>41.714285714285715</v>
      </c>
      <c r="G5" s="8">
        <f t="shared" si="1"/>
        <v>18.36734694</v>
      </c>
      <c r="H5" s="8">
        <v>39.714285714285715</v>
      </c>
      <c r="I5" s="8">
        <f t="shared" si="2"/>
        <v>39.51020408</v>
      </c>
      <c r="N5" s="8">
        <f t="shared" si="3"/>
        <v>2.343825616</v>
      </c>
      <c r="P5" s="3" t="s">
        <v>38</v>
      </c>
      <c r="Q5" s="17">
        <v>8.312401186316244</v>
      </c>
    </row>
    <row r="6">
      <c r="A6" s="15" t="s">
        <v>52</v>
      </c>
      <c r="B6" s="15" t="s">
        <v>54</v>
      </c>
      <c r="C6" s="15" t="s">
        <v>55</v>
      </c>
      <c r="D6" s="16" t="b">
        <v>0</v>
      </c>
      <c r="E6" s="15">
        <v>62.0</v>
      </c>
      <c r="F6" s="8">
        <v>41.714285714285715</v>
      </c>
      <c r="G6" s="8">
        <f t="shared" si="1"/>
        <v>411.5102041</v>
      </c>
      <c r="H6" s="8">
        <v>43.714285714285715</v>
      </c>
      <c r="I6" s="8">
        <f t="shared" si="2"/>
        <v>334.3673469</v>
      </c>
    </row>
    <row r="7">
      <c r="A7" s="15" t="s">
        <v>52</v>
      </c>
      <c r="B7" s="15" t="s">
        <v>54</v>
      </c>
      <c r="C7" s="15" t="s">
        <v>55</v>
      </c>
      <c r="D7" s="16" t="b">
        <v>1</v>
      </c>
      <c r="E7" s="15">
        <v>23.0</v>
      </c>
      <c r="F7" s="8">
        <v>41.714285714285715</v>
      </c>
      <c r="G7" s="8">
        <f t="shared" si="1"/>
        <v>350.2244898</v>
      </c>
      <c r="H7" s="8">
        <v>43.714285714285715</v>
      </c>
      <c r="I7" s="8">
        <f t="shared" si="2"/>
        <v>429.0816327</v>
      </c>
    </row>
    <row r="8">
      <c r="A8" s="15" t="s">
        <v>51</v>
      </c>
      <c r="B8" s="15" t="s">
        <v>54</v>
      </c>
      <c r="C8" s="15" t="s">
        <v>55</v>
      </c>
      <c r="D8" s="16" t="b">
        <v>1</v>
      </c>
      <c r="E8" s="15">
        <v>43.0</v>
      </c>
      <c r="F8" s="8">
        <v>41.714285714285715</v>
      </c>
      <c r="G8" s="8">
        <f t="shared" si="1"/>
        <v>1.653061224</v>
      </c>
      <c r="H8" s="8">
        <v>43.714285714285715</v>
      </c>
      <c r="I8" s="8">
        <f t="shared" si="2"/>
        <v>0.5102040816</v>
      </c>
      <c r="N8" s="8">
        <f>SUM(N9:N11)</f>
        <v>8.531741829</v>
      </c>
      <c r="O8" s="8">
        <f>$E$19-N8</f>
        <v>3.509396447</v>
      </c>
    </row>
    <row r="9">
      <c r="A9" s="15" t="s">
        <v>41</v>
      </c>
      <c r="B9" s="15" t="s">
        <v>53</v>
      </c>
      <c r="C9" s="15" t="s">
        <v>43</v>
      </c>
      <c r="D9" s="16" t="b">
        <v>0</v>
      </c>
      <c r="E9" s="15">
        <v>36.0</v>
      </c>
      <c r="F9" s="8">
        <v>41.714285714285715</v>
      </c>
      <c r="G9" s="8">
        <f t="shared" si="1"/>
        <v>32.65306122</v>
      </c>
      <c r="H9" s="8">
        <v>39.714285714285715</v>
      </c>
      <c r="I9" s="8">
        <f t="shared" si="2"/>
        <v>13.79591837</v>
      </c>
      <c r="N9" s="8">
        <f t="shared" ref="N9:N11" si="4">L9/M9</f>
        <v>4.023369235</v>
      </c>
    </row>
    <row r="10">
      <c r="A10" s="15" t="s">
        <v>41</v>
      </c>
      <c r="B10" s="15" t="s">
        <v>54</v>
      </c>
      <c r="C10" s="15" t="s">
        <v>55</v>
      </c>
      <c r="D10" s="16" t="b">
        <v>0</v>
      </c>
      <c r="E10" s="15">
        <v>38.0</v>
      </c>
      <c r="F10" s="8">
        <v>41.714285714285715</v>
      </c>
      <c r="G10" s="8">
        <f t="shared" si="1"/>
        <v>13.79591837</v>
      </c>
      <c r="H10" s="8">
        <v>43.714285714285715</v>
      </c>
      <c r="I10" s="8">
        <f t="shared" si="2"/>
        <v>32.65306122</v>
      </c>
      <c r="N10" s="8">
        <f t="shared" si="4"/>
        <v>2.661453237</v>
      </c>
    </row>
    <row r="11">
      <c r="A11" s="15" t="s">
        <v>52</v>
      </c>
      <c r="B11" s="15" t="s">
        <v>53</v>
      </c>
      <c r="C11" s="15" t="s">
        <v>55</v>
      </c>
      <c r="D11" s="16" t="b">
        <v>0</v>
      </c>
      <c r="E11" s="15">
        <v>48.0</v>
      </c>
      <c r="F11" s="8">
        <v>41.714285714285715</v>
      </c>
      <c r="G11" s="8">
        <f t="shared" si="1"/>
        <v>39.51020408</v>
      </c>
      <c r="H11" s="8">
        <v>43.714285714285715</v>
      </c>
      <c r="I11" s="8">
        <f t="shared" si="2"/>
        <v>18.36734694</v>
      </c>
      <c r="N11" s="8">
        <f t="shared" si="4"/>
        <v>1.846919357</v>
      </c>
    </row>
    <row r="12">
      <c r="A12" s="15" t="s">
        <v>52</v>
      </c>
      <c r="B12" s="15" t="s">
        <v>53</v>
      </c>
      <c r="C12" s="15" t="s">
        <v>55</v>
      </c>
      <c r="D12" s="16" t="b">
        <v>1</v>
      </c>
      <c r="E12" s="15">
        <v>48.0</v>
      </c>
      <c r="F12" s="8">
        <v>41.714285714285715</v>
      </c>
      <c r="G12" s="8">
        <f t="shared" si="1"/>
        <v>39.51020408</v>
      </c>
      <c r="H12" s="8">
        <v>43.714285714285715</v>
      </c>
      <c r="I12" s="8">
        <f t="shared" si="2"/>
        <v>18.36734694</v>
      </c>
    </row>
    <row r="13">
      <c r="A13" s="15" t="s">
        <v>51</v>
      </c>
      <c r="B13" s="15" t="s">
        <v>53</v>
      </c>
      <c r="C13" s="15" t="s">
        <v>43</v>
      </c>
      <c r="D13" s="16" t="b">
        <v>1</v>
      </c>
      <c r="E13" s="15">
        <v>62.0</v>
      </c>
      <c r="F13" s="8">
        <v>41.714285714285715</v>
      </c>
      <c r="G13" s="8">
        <f t="shared" si="1"/>
        <v>411.5102041</v>
      </c>
      <c r="H13" s="8">
        <v>39.714285714285715</v>
      </c>
      <c r="I13" s="8">
        <f t="shared" si="2"/>
        <v>496.6530612</v>
      </c>
    </row>
    <row r="14">
      <c r="A14" s="15" t="s">
        <v>51</v>
      </c>
      <c r="B14" s="15" t="s">
        <v>42</v>
      </c>
      <c r="C14" s="15" t="s">
        <v>55</v>
      </c>
      <c r="D14" s="16" t="b">
        <v>0</v>
      </c>
      <c r="E14" s="15">
        <v>44.0</v>
      </c>
      <c r="F14" s="8">
        <v>41.714285714285715</v>
      </c>
      <c r="G14" s="8">
        <f t="shared" si="1"/>
        <v>5.224489796</v>
      </c>
      <c r="H14" s="8">
        <v>43.714285714285715</v>
      </c>
      <c r="I14" s="8">
        <f t="shared" si="2"/>
        <v>0.08163265306</v>
      </c>
      <c r="N14" s="8">
        <f>SUM(N15:N17)</f>
        <v>3.52374124</v>
      </c>
      <c r="O14" s="8">
        <f>$E$19-N14</f>
        <v>8.517397037</v>
      </c>
    </row>
    <row r="15">
      <c r="A15" s="15" t="s">
        <v>52</v>
      </c>
      <c r="B15" s="15" t="s">
        <v>53</v>
      </c>
      <c r="C15" s="15" t="s">
        <v>43</v>
      </c>
      <c r="D15" s="16" t="b">
        <v>1</v>
      </c>
      <c r="E15" s="15">
        <v>30.0</v>
      </c>
      <c r="F15" s="8">
        <v>41.714285714285715</v>
      </c>
      <c r="G15" s="8">
        <f t="shared" si="1"/>
        <v>137.2244898</v>
      </c>
      <c r="H15" s="8">
        <v>39.714285714285715</v>
      </c>
      <c r="I15" s="8">
        <f t="shared" si="2"/>
        <v>94.36734694</v>
      </c>
      <c r="N15" s="8">
        <f t="shared" ref="N15:N16" si="5">L15/M15</f>
        <v>1.840057463</v>
      </c>
    </row>
    <row r="16">
      <c r="N16" s="8">
        <f t="shared" si="5"/>
        <v>1.683683777</v>
      </c>
    </row>
    <row r="17"/>
    <row r="18">
      <c r="D18" s="3" t="s">
        <v>57</v>
      </c>
      <c r="E18" s="8">
        <f>AVERAGE(E2:E15)</f>
        <v>41.71428571</v>
      </c>
      <c r="F18" s="3" t="s">
        <v>44</v>
      </c>
      <c r="G18" s="8">
        <f>AVERAGE(G2:G15)</f>
        <v>134.6326531</v>
      </c>
      <c r="I18" s="8">
        <f>AVERAGE(I2:I15)</f>
        <v>130.6326531</v>
      </c>
    </row>
    <row r="19">
      <c r="D19" s="3" t="s">
        <v>58</v>
      </c>
      <c r="E19" s="8">
        <f>_xlfn.STDEV.S(E2:E15)</f>
        <v>12.04113828</v>
      </c>
    </row>
    <row r="20">
      <c r="D20" s="3" t="s">
        <v>59</v>
      </c>
      <c r="E20" s="8">
        <f>COUNT(E2:E15)</f>
        <v>14</v>
      </c>
      <c r="N20" s="8">
        <f>SUM(N21:N23)</f>
        <v>3.72873709</v>
      </c>
      <c r="O20" s="8">
        <f>$E$19-N20</f>
        <v>8.312401186</v>
      </c>
    </row>
    <row r="21">
      <c r="N21" s="8">
        <f t="shared" ref="N21:N22" si="6">L21/M21</f>
        <v>1.321187237</v>
      </c>
    </row>
    <row r="22">
      <c r="N22" s="8">
        <f t="shared" si="6"/>
        <v>2.407549853</v>
      </c>
    </row>
    <row r="23"/>
  </sheetData>
  <drawing r:id="rId5"/>
</worksheet>
</file>