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asnym\Documents\"/>
    </mc:Choice>
  </mc:AlternateContent>
  <xr:revisionPtr revIDLastSave="0" documentId="13_ncr:1_{5B465BF3-E9BB-474B-83DA-8AD44C7C1916}" xr6:coauthVersionLast="45" xr6:coauthVersionMax="45" xr10:uidLastSave="{00000000-0000-0000-0000-000000000000}"/>
  <bookViews>
    <workbookView xWindow="7200" yWindow="4215" windowWidth="21600" windowHeight="11385" xr2:uid="{0BF32A86-9AF7-4890-81FD-7E39130AB53B}"/>
  </bookViews>
  <sheets>
    <sheet name="Kwantyl" sheetId="3" r:id="rId1"/>
    <sheet name="MTBF" sheetId="4" r:id="rId2"/>
    <sheet name="Regresja" sheetId="2" r:id="rId3"/>
    <sheet name="Poziom ufności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" i="2" l="1"/>
  <c r="D32" i="2"/>
  <c r="E32" i="2"/>
  <c r="F32" i="2"/>
  <c r="G32" i="2"/>
  <c r="H32" i="2"/>
  <c r="I32" i="2"/>
  <c r="J32" i="2"/>
  <c r="K32" i="2"/>
  <c r="L32" i="2"/>
  <c r="M32" i="2"/>
  <c r="B32" i="2"/>
  <c r="C31" i="2"/>
  <c r="D31" i="2"/>
  <c r="E31" i="2"/>
  <c r="F31" i="2"/>
  <c r="G31" i="2"/>
  <c r="H31" i="2"/>
  <c r="I31" i="2"/>
  <c r="J31" i="2"/>
  <c r="K31" i="2"/>
  <c r="L31" i="2"/>
  <c r="M31" i="2"/>
  <c r="B31" i="2"/>
  <c r="B19" i="3"/>
  <c r="B18" i="3"/>
  <c r="B17" i="3"/>
  <c r="B15" i="3"/>
  <c r="B4" i="4"/>
  <c r="C3" i="3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2" i="3"/>
  <c r="D2" i="3" s="1"/>
  <c r="D22" i="2" l="1"/>
  <c r="D21" i="2"/>
  <c r="B19" i="2"/>
  <c r="B18" i="2"/>
  <c r="C6" i="2"/>
  <c r="D6" i="2"/>
  <c r="E6" i="2"/>
  <c r="F6" i="2"/>
  <c r="G6" i="2"/>
  <c r="H6" i="2"/>
  <c r="I6" i="2"/>
  <c r="B6" i="2"/>
  <c r="B17" i="2"/>
  <c r="C5" i="2"/>
  <c r="D5" i="2"/>
  <c r="E5" i="2"/>
  <c r="F5" i="2"/>
  <c r="G5" i="2"/>
  <c r="H5" i="2"/>
  <c r="I5" i="2"/>
  <c r="B5" i="2"/>
  <c r="B14" i="2"/>
  <c r="B15" i="2" s="1"/>
  <c r="B9" i="2"/>
  <c r="B8" i="2"/>
  <c r="B7" i="2"/>
  <c r="B46" i="1"/>
  <c r="D4" i="2" l="1"/>
  <c r="E4" i="2"/>
  <c r="F4" i="2"/>
  <c r="G4" i="2"/>
  <c r="H4" i="2"/>
  <c r="I4" i="2"/>
  <c r="B4" i="2"/>
  <c r="C4" i="2"/>
  <c r="D44" i="1"/>
  <c r="E38" i="1"/>
  <c r="B40" i="1" s="1"/>
  <c r="B34" i="1"/>
  <c r="B33" i="1"/>
  <c r="B31" i="1"/>
  <c r="B30" i="1"/>
  <c r="C21" i="1"/>
  <c r="C20" i="1"/>
  <c r="B24" i="1" s="1"/>
  <c r="D19" i="1"/>
  <c r="E19" i="1"/>
  <c r="F19" i="1"/>
  <c r="G19" i="1"/>
  <c r="H19" i="1"/>
  <c r="I19" i="1"/>
  <c r="J19" i="1"/>
  <c r="K19" i="1"/>
  <c r="L19" i="1"/>
  <c r="C19" i="1"/>
  <c r="O5" i="1"/>
  <c r="C5" i="1"/>
  <c r="G5" i="1" s="1"/>
  <c r="A5" i="1"/>
  <c r="B12" i="1" l="1"/>
  <c r="B13" i="1"/>
  <c r="B23" i="1"/>
  <c r="B8" i="1"/>
  <c r="B9" i="1"/>
</calcChain>
</file>

<file path=xl/sharedStrings.xml><?xml version="1.0" encoding="utf-8"?>
<sst xmlns="http://schemas.openxmlformats.org/spreadsheetml/2006/main" count="80" uniqueCount="64">
  <si>
    <t>Dane:</t>
  </si>
  <si>
    <t>Średnia:</t>
  </si>
  <si>
    <t>Odchylenie standardowe:</t>
  </si>
  <si>
    <t>Błąd standardowy/Odchylenie standardowe średniej</t>
  </si>
  <si>
    <t>Ufność</t>
  </si>
  <si>
    <t>Alfa</t>
  </si>
  <si>
    <t>Lewy</t>
  </si>
  <si>
    <t>Prawy</t>
  </si>
  <si>
    <t>Przediał ufności dla próbki o dużej liczności</t>
  </si>
  <si>
    <t>Przedział ufności dla próbki o małej liczności</t>
  </si>
  <si>
    <t>Porównanie pary systemów, czy 2 systemy się NIE RÓŻNIĄ</t>
  </si>
  <si>
    <t>System 1</t>
  </si>
  <si>
    <t>System 2</t>
  </si>
  <si>
    <t>Różnica</t>
  </si>
  <si>
    <t>Średnia różnic</t>
  </si>
  <si>
    <t>Odch. średniej</t>
  </si>
  <si>
    <t>Przedział zawiera 0, więc można stwierdzić, że systemy się NIE RÓŻNIĄ. Jeśliby się nie zawierało, to nie można tego stwiedzić</t>
  </si>
  <si>
    <t>Przedziały ufności dla proporcji</t>
  </si>
  <si>
    <t>Proporcja</t>
  </si>
  <si>
    <t>Dane</t>
  </si>
  <si>
    <t>ilość</t>
  </si>
  <si>
    <t>wszystkie</t>
  </si>
  <si>
    <t>Błąd strand</t>
  </si>
  <si>
    <t>Można stwierdzić, że system A jest lepszy, bo przedział ufności nie zawiera 0,5</t>
  </si>
  <si>
    <t>Liczność próbki dla średniej</t>
  </si>
  <si>
    <t>Średnia</t>
  </si>
  <si>
    <t>odch</t>
  </si>
  <si>
    <t>procent bł</t>
  </si>
  <si>
    <t>ufność</t>
  </si>
  <si>
    <t>alfa</t>
  </si>
  <si>
    <t>Liczność</t>
  </si>
  <si>
    <t>Liczność próbki dla proporcji</t>
  </si>
  <si>
    <t>Procent bł</t>
  </si>
  <si>
    <t>y=b0+b1x</t>
  </si>
  <si>
    <t>x</t>
  </si>
  <si>
    <t>y</t>
  </si>
  <si>
    <t>b1</t>
  </si>
  <si>
    <t>Suma xy</t>
  </si>
  <si>
    <t>Śr x</t>
  </si>
  <si>
    <t>Śr y</t>
  </si>
  <si>
    <t>b0</t>
  </si>
  <si>
    <t>SSE</t>
  </si>
  <si>
    <t>e</t>
  </si>
  <si>
    <t>e2</t>
  </si>
  <si>
    <t>SST</t>
  </si>
  <si>
    <t>(y-yśr)2</t>
  </si>
  <si>
    <t>Dane, które wpisujemy są na pomarańczowo</t>
  </si>
  <si>
    <t>SSR</t>
  </si>
  <si>
    <t>Współczynnik determinacji</t>
  </si>
  <si>
    <t>Wariancja błędów</t>
  </si>
  <si>
    <t>Kwantyl</t>
  </si>
  <si>
    <t>msc przed zaokr.</t>
  </si>
  <si>
    <t>Liczba pomiarów</t>
  </si>
  <si>
    <t>Index</t>
  </si>
  <si>
    <t>Kwantyl n</t>
  </si>
  <si>
    <t>MTBF</t>
  </si>
  <si>
    <t>Czas</t>
  </si>
  <si>
    <t>R(t)</t>
  </si>
  <si>
    <t>Q1</t>
  </si>
  <si>
    <t>Q2</t>
  </si>
  <si>
    <t>Q3</t>
  </si>
  <si>
    <t>a</t>
  </si>
  <si>
    <t>b</t>
  </si>
  <si>
    <t>y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</si>
</sst>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</cellStyleXfs>
  <cellXfs count="13">
    <xf numFmtId="0" fontId="0" fillId="0" borderId="0" xfId="0"/>
    <xf numFmtId="0" fontId="0" fillId="0" borderId="0" xfId="0" applyAlignment="1"/>
    <xf numFmtId="0" fontId="1" fillId="2" borderId="0" xfId="1"/>
    <xf numFmtId="0" fontId="0" fillId="0" borderId="0" xfId="0" applyNumberFormat="1"/>
    <xf numFmtId="0" fontId="2" fillId="3" borderId="1" xfId="2"/>
    <xf numFmtId="0" fontId="2" fillId="3" borderId="1" xfId="2" applyAlignment="1"/>
    <xf numFmtId="0" fontId="1" fillId="2" borderId="0" xfId="1" applyBorder="1" applyAlignment="1"/>
    <xf numFmtId="0" fontId="3" fillId="4" borderId="2" xfId="3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 applyAlignment="1"/>
    <xf numFmtId="0" fontId="1" fillId="2" borderId="0" xfId="1" applyAlignment="1"/>
  </cellXfs>
  <cellStyles count="4">
    <cellStyle name="Dane wejściowe" xfId="3" builtinId="20"/>
    <cellStyle name="Dane wyjściowe" xfId="2" builtinId="21"/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13555-B319-4637-B348-906831209F34}">
  <dimension ref="A1:D19"/>
  <sheetViews>
    <sheetView tabSelected="1" workbookViewId="0">
      <selection activeCell="B13" sqref="B13"/>
    </sheetView>
  </sheetViews>
  <sheetFormatPr defaultRowHeight="15" x14ac:dyDescent="0.25"/>
  <cols>
    <col min="1" max="1" width="16.140625" customWidth="1"/>
    <col min="3" max="3" width="19" customWidth="1"/>
    <col min="4" max="4" width="9.140625" style="4"/>
  </cols>
  <sheetData>
    <row r="1" spans="1:4" x14ac:dyDescent="0.25">
      <c r="A1" t="s">
        <v>50</v>
      </c>
      <c r="B1" t="s">
        <v>34</v>
      </c>
      <c r="C1" s="9" t="s">
        <v>51</v>
      </c>
      <c r="D1" s="4" t="s">
        <v>53</v>
      </c>
    </row>
    <row r="2" spans="1:4" x14ac:dyDescent="0.25">
      <c r="A2">
        <v>0.1</v>
      </c>
      <c r="B2" s="8">
        <v>-1.28</v>
      </c>
      <c r="C2">
        <f>1+($B$12-1)*$A2</f>
        <v>2.1</v>
      </c>
      <c r="D2" s="4">
        <f>ROUNDUP(C2,0)</f>
        <v>3</v>
      </c>
    </row>
    <row r="3" spans="1:4" x14ac:dyDescent="0.25">
      <c r="A3">
        <v>0.2</v>
      </c>
      <c r="B3" s="8">
        <v>-0.84</v>
      </c>
      <c r="C3" s="9">
        <f t="shared" ref="C3:C10" si="0">1+($B$12-1)*$A3</f>
        <v>3.2</v>
      </c>
      <c r="D3" s="4">
        <f t="shared" ref="D3:D10" si="1">ROUNDUP(C3,0)</f>
        <v>4</v>
      </c>
    </row>
    <row r="4" spans="1:4" x14ac:dyDescent="0.25">
      <c r="A4">
        <v>0.3</v>
      </c>
      <c r="B4" s="8">
        <v>-0.52</v>
      </c>
      <c r="C4" s="9">
        <f t="shared" si="0"/>
        <v>4.3</v>
      </c>
      <c r="D4" s="4">
        <f t="shared" si="1"/>
        <v>5</v>
      </c>
    </row>
    <row r="5" spans="1:4" x14ac:dyDescent="0.25">
      <c r="A5">
        <v>0.4</v>
      </c>
      <c r="B5" s="8">
        <v>-0.25</v>
      </c>
      <c r="C5" s="9">
        <f t="shared" si="0"/>
        <v>5.4</v>
      </c>
      <c r="D5" s="4">
        <f t="shared" si="1"/>
        <v>6</v>
      </c>
    </row>
    <row r="6" spans="1:4" x14ac:dyDescent="0.25">
      <c r="A6">
        <v>0.5</v>
      </c>
      <c r="B6" s="8">
        <v>0</v>
      </c>
      <c r="C6" s="9">
        <f t="shared" si="0"/>
        <v>6.5</v>
      </c>
      <c r="D6" s="4">
        <f t="shared" si="1"/>
        <v>7</v>
      </c>
    </row>
    <row r="7" spans="1:4" x14ac:dyDescent="0.25">
      <c r="A7">
        <v>0.6</v>
      </c>
      <c r="B7" s="8">
        <v>0.25</v>
      </c>
      <c r="C7" s="9">
        <f t="shared" si="0"/>
        <v>7.6</v>
      </c>
      <c r="D7" s="4">
        <f t="shared" si="1"/>
        <v>8</v>
      </c>
    </row>
    <row r="8" spans="1:4" x14ac:dyDescent="0.25">
      <c r="A8">
        <v>0.7</v>
      </c>
      <c r="B8" s="8">
        <v>0.52</v>
      </c>
      <c r="C8" s="9">
        <f t="shared" si="0"/>
        <v>8.6999999999999993</v>
      </c>
      <c r="D8" s="4">
        <f t="shared" si="1"/>
        <v>9</v>
      </c>
    </row>
    <row r="9" spans="1:4" x14ac:dyDescent="0.25">
      <c r="A9">
        <v>0.8</v>
      </c>
      <c r="B9" s="8">
        <v>0.84</v>
      </c>
      <c r="C9" s="9">
        <f t="shared" si="0"/>
        <v>9.8000000000000007</v>
      </c>
      <c r="D9" s="4">
        <f t="shared" si="1"/>
        <v>10</v>
      </c>
    </row>
    <row r="10" spans="1:4" x14ac:dyDescent="0.25">
      <c r="A10">
        <v>0.9</v>
      </c>
      <c r="B10" s="8">
        <v>1.28</v>
      </c>
      <c r="C10" s="9">
        <f t="shared" si="0"/>
        <v>10.9</v>
      </c>
      <c r="D10" s="4">
        <f t="shared" si="1"/>
        <v>11</v>
      </c>
    </row>
    <row r="12" spans="1:4" x14ac:dyDescent="0.25">
      <c r="A12" t="s">
        <v>52</v>
      </c>
      <c r="B12">
        <v>12</v>
      </c>
    </row>
    <row r="14" spans="1:4" x14ac:dyDescent="0.25">
      <c r="A14" t="s">
        <v>54</v>
      </c>
      <c r="B14">
        <v>0.75</v>
      </c>
    </row>
    <row r="15" spans="1:4" x14ac:dyDescent="0.25">
      <c r="B15">
        <f>ROUNDUP(1+(B12-1)*B14,0)</f>
        <v>10</v>
      </c>
    </row>
    <row r="17" spans="1:2" x14ac:dyDescent="0.25">
      <c r="A17" t="s">
        <v>58</v>
      </c>
      <c r="B17">
        <f>ROUNDUP(1+(B12-1)*0.25,0)</f>
        <v>4</v>
      </c>
    </row>
    <row r="18" spans="1:2" x14ac:dyDescent="0.25">
      <c r="A18" t="s">
        <v>59</v>
      </c>
      <c r="B18">
        <f>ROUNDUP(1+(B12-1)*0.5,0)</f>
        <v>7</v>
      </c>
    </row>
    <row r="19" spans="1:2" x14ac:dyDescent="0.25">
      <c r="A19" t="s">
        <v>60</v>
      </c>
      <c r="B19">
        <f>ROUNDUP(1+(B12-1)*0.75,0)</f>
        <v>10</v>
      </c>
    </row>
  </sheetData>
  <sortState xmlns:xlrd2="http://schemas.microsoft.com/office/spreadsheetml/2017/richdata2" ref="G2:G6">
    <sortCondition ref="G2:G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590E1-FFE6-456D-8E77-1B489F618C69}">
  <dimension ref="A2:B4"/>
  <sheetViews>
    <sheetView workbookViewId="0">
      <selection activeCell="B4" sqref="B4"/>
    </sheetView>
  </sheetViews>
  <sheetFormatPr defaultRowHeight="15" x14ac:dyDescent="0.25"/>
  <cols>
    <col min="2" max="2" width="9.5703125" bestFit="1" customWidth="1"/>
  </cols>
  <sheetData>
    <row r="2" spans="1:2" x14ac:dyDescent="0.25">
      <c r="A2" t="s">
        <v>55</v>
      </c>
      <c r="B2">
        <v>3600000</v>
      </c>
    </row>
    <row r="3" spans="1:2" x14ac:dyDescent="0.25">
      <c r="A3" t="s">
        <v>56</v>
      </c>
      <c r="B3">
        <v>720</v>
      </c>
    </row>
    <row r="4" spans="1:2" x14ac:dyDescent="0.25">
      <c r="A4" t="s">
        <v>57</v>
      </c>
      <c r="B4" s="10">
        <f>EXP(-B3/B2)</f>
        <v>0.99980001999866674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23470-7F07-4841-83EA-F051F0FFECE3}">
  <dimension ref="A1:T32"/>
  <sheetViews>
    <sheetView workbookViewId="0">
      <selection activeCell="B2" sqref="B2"/>
    </sheetView>
  </sheetViews>
  <sheetFormatPr defaultRowHeight="15" x14ac:dyDescent="0.25"/>
  <cols>
    <col min="2" max="2" width="9.85546875" bestFit="1" customWidth="1"/>
  </cols>
  <sheetData>
    <row r="1" spans="1:9" x14ac:dyDescent="0.25">
      <c r="A1" t="s">
        <v>46</v>
      </c>
    </row>
    <row r="2" spans="1:9" s="7" customFormat="1" x14ac:dyDescent="0.25">
      <c r="A2" s="7" t="s">
        <v>34</v>
      </c>
      <c r="B2" s="7">
        <v>1</v>
      </c>
      <c r="C2" s="7">
        <v>2</v>
      </c>
      <c r="D2" s="7">
        <v>3</v>
      </c>
      <c r="E2" s="7">
        <v>4</v>
      </c>
      <c r="F2" s="7">
        <v>5</v>
      </c>
      <c r="G2" s="7">
        <v>6</v>
      </c>
      <c r="H2" s="7">
        <v>7</v>
      </c>
      <c r="I2" s="7">
        <v>8</v>
      </c>
    </row>
    <row r="3" spans="1:9" s="7" customFormat="1" x14ac:dyDescent="0.25">
      <c r="A3" s="7" t="s">
        <v>35</v>
      </c>
      <c r="B3" s="7">
        <v>1</v>
      </c>
      <c r="C3" s="7">
        <v>2</v>
      </c>
      <c r="D3" s="7">
        <v>3</v>
      </c>
      <c r="E3" s="7">
        <v>4</v>
      </c>
      <c r="F3" s="7">
        <v>5</v>
      </c>
      <c r="G3" s="7">
        <v>6</v>
      </c>
      <c r="H3" s="7">
        <v>7</v>
      </c>
      <c r="I3" s="7">
        <v>8</v>
      </c>
    </row>
    <row r="4" spans="1:9" x14ac:dyDescent="0.25">
      <c r="A4" t="s">
        <v>42</v>
      </c>
      <c r="B4">
        <f t="shared" ref="B4:I4" si="0">B$3-($B$15+$B$14*B$2)</f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</row>
    <row r="5" spans="1:9" x14ac:dyDescent="0.25">
      <c r="A5" t="s">
        <v>43</v>
      </c>
      <c r="B5">
        <f>POWER(B4,2)</f>
        <v>0</v>
      </c>
      <c r="C5">
        <f t="shared" ref="C5:I5" si="1">POWER(C4,2)</f>
        <v>0</v>
      </c>
      <c r="D5">
        <f t="shared" si="1"/>
        <v>0</v>
      </c>
      <c r="E5">
        <f t="shared" si="1"/>
        <v>0</v>
      </c>
      <c r="F5">
        <f t="shared" si="1"/>
        <v>0</v>
      </c>
      <c r="G5">
        <f t="shared" si="1"/>
        <v>0</v>
      </c>
      <c r="H5">
        <f t="shared" si="1"/>
        <v>0</v>
      </c>
      <c r="I5">
        <f t="shared" si="1"/>
        <v>0</v>
      </c>
    </row>
    <row r="6" spans="1:9" x14ac:dyDescent="0.25">
      <c r="A6" t="s">
        <v>45</v>
      </c>
      <c r="B6">
        <f>POWER(B$3-$B$9,2)</f>
        <v>12.25</v>
      </c>
      <c r="C6">
        <f t="shared" ref="C6:I6" si="2">POWER(C$3-$B$9,2)</f>
        <v>6.25</v>
      </c>
      <c r="D6">
        <f t="shared" si="2"/>
        <v>2.25</v>
      </c>
      <c r="E6">
        <f t="shared" si="2"/>
        <v>0.25</v>
      </c>
      <c r="F6">
        <f t="shared" si="2"/>
        <v>0.25</v>
      </c>
      <c r="G6">
        <f t="shared" si="2"/>
        <v>2.25</v>
      </c>
      <c r="H6">
        <f t="shared" si="2"/>
        <v>6.25</v>
      </c>
      <c r="I6">
        <f t="shared" si="2"/>
        <v>12.25</v>
      </c>
    </row>
    <row r="7" spans="1:9" x14ac:dyDescent="0.25">
      <c r="A7" t="s">
        <v>37</v>
      </c>
      <c r="B7">
        <f>SUMPRODUCT(2:2,3:3)</f>
        <v>204</v>
      </c>
    </row>
    <row r="8" spans="1:9" x14ac:dyDescent="0.25">
      <c r="A8" t="s">
        <v>38</v>
      </c>
      <c r="B8">
        <f>AVERAGEA(B2:I2)</f>
        <v>4.5</v>
      </c>
    </row>
    <row r="9" spans="1:9" x14ac:dyDescent="0.25">
      <c r="A9" t="s">
        <v>39</v>
      </c>
      <c r="B9">
        <f>AVERAGEA(B3:I3)</f>
        <v>4.5</v>
      </c>
    </row>
    <row r="11" spans="1:9" x14ac:dyDescent="0.25">
      <c r="A11" t="s">
        <v>33</v>
      </c>
    </row>
    <row r="14" spans="1:9" x14ac:dyDescent="0.25">
      <c r="A14" s="4" t="s">
        <v>36</v>
      </c>
      <c r="B14" s="4">
        <f>(B7-COUNT(2:2)*B8*B9)/(SUMPRODUCT(2:2,2:2)-COUNT(2:2)*B8*B8)</f>
        <v>1</v>
      </c>
    </row>
    <row r="15" spans="1:9" x14ac:dyDescent="0.25">
      <c r="A15" s="4" t="s">
        <v>40</v>
      </c>
      <c r="B15" s="4">
        <f>B9-B14*B8</f>
        <v>0</v>
      </c>
    </row>
    <row r="17" spans="1:20" x14ac:dyDescent="0.25">
      <c r="A17" s="4" t="s">
        <v>41</v>
      </c>
      <c r="B17" s="4">
        <f>SUM(5:5)</f>
        <v>0</v>
      </c>
    </row>
    <row r="18" spans="1:20" x14ac:dyDescent="0.25">
      <c r="A18" s="4" t="s">
        <v>44</v>
      </c>
      <c r="B18" s="4">
        <f>SUM(B6:I6)</f>
        <v>42</v>
      </c>
    </row>
    <row r="19" spans="1:20" x14ac:dyDescent="0.25">
      <c r="A19" s="4" t="s">
        <v>47</v>
      </c>
      <c r="B19" s="4">
        <f>B18-B17</f>
        <v>42</v>
      </c>
    </row>
    <row r="21" spans="1:20" x14ac:dyDescent="0.25">
      <c r="A21" s="4" t="s">
        <v>48</v>
      </c>
      <c r="B21" s="4"/>
      <c r="C21" s="4"/>
      <c r="D21" s="4">
        <f>B19/B18</f>
        <v>1</v>
      </c>
    </row>
    <row r="22" spans="1:20" x14ac:dyDescent="0.25">
      <c r="A22" s="4" t="s">
        <v>49</v>
      </c>
      <c r="B22" s="4"/>
      <c r="C22" s="4"/>
      <c r="D22" s="4">
        <f>B17/(COUNT(2:2)-2)</f>
        <v>0</v>
      </c>
    </row>
    <row r="25" spans="1:20" x14ac:dyDescent="0.25">
      <c r="A25" t="s">
        <v>19</v>
      </c>
    </row>
    <row r="26" spans="1:20" x14ac:dyDescent="0.25">
      <c r="A26" t="s">
        <v>61</v>
      </c>
      <c r="B26" t="s">
        <v>62</v>
      </c>
    </row>
    <row r="27" spans="1:20" x14ac:dyDescent="0.25">
      <c r="A27">
        <v>-1</v>
      </c>
      <c r="B27">
        <v>20</v>
      </c>
    </row>
    <row r="29" spans="1:20" x14ac:dyDescent="0.25">
      <c r="A29" t="s">
        <v>34</v>
      </c>
      <c r="B29">
        <v>1</v>
      </c>
      <c r="C29">
        <v>2</v>
      </c>
      <c r="D29" s="9">
        <v>3</v>
      </c>
      <c r="E29" s="9">
        <v>4</v>
      </c>
      <c r="F29" s="9">
        <v>5</v>
      </c>
      <c r="G29" s="9">
        <v>6</v>
      </c>
      <c r="H29" s="9">
        <v>7</v>
      </c>
      <c r="I29" s="9">
        <v>8</v>
      </c>
      <c r="J29" s="9">
        <v>9</v>
      </c>
      <c r="K29" s="9">
        <v>10</v>
      </c>
      <c r="L29" s="9">
        <v>11</v>
      </c>
      <c r="M29" s="9">
        <v>12</v>
      </c>
      <c r="N29" s="9">
        <v>13</v>
      </c>
      <c r="O29" s="9">
        <v>14</v>
      </c>
      <c r="P29" s="9">
        <v>15</v>
      </c>
      <c r="Q29" s="9">
        <v>16</v>
      </c>
      <c r="R29" s="9">
        <v>17</v>
      </c>
      <c r="S29" s="9">
        <v>18</v>
      </c>
      <c r="T29" s="9">
        <v>19</v>
      </c>
    </row>
    <row r="30" spans="1:20" x14ac:dyDescent="0.25">
      <c r="A30" t="s">
        <v>35</v>
      </c>
      <c r="B30">
        <v>19</v>
      </c>
      <c r="C30">
        <v>17</v>
      </c>
      <c r="D30">
        <v>17</v>
      </c>
      <c r="E30">
        <v>17</v>
      </c>
      <c r="F30">
        <v>15</v>
      </c>
      <c r="G30">
        <v>12</v>
      </c>
      <c r="H30">
        <v>13</v>
      </c>
      <c r="I30">
        <v>14</v>
      </c>
      <c r="J30">
        <v>11</v>
      </c>
      <c r="K30">
        <v>6</v>
      </c>
      <c r="L30">
        <v>9</v>
      </c>
      <c r="M30">
        <v>12</v>
      </c>
    </row>
    <row r="31" spans="1:20" x14ac:dyDescent="0.25">
      <c r="A31" t="s">
        <v>63</v>
      </c>
      <c r="B31">
        <f>$A$27*B$29+$B$27</f>
        <v>19</v>
      </c>
      <c r="C31" s="9">
        <f t="shared" ref="C31:M31" si="3">$A$27*C$29+$B$27</f>
        <v>18</v>
      </c>
      <c r="D31" s="9">
        <f t="shared" si="3"/>
        <v>17</v>
      </c>
      <c r="E31" s="9">
        <f t="shared" si="3"/>
        <v>16</v>
      </c>
      <c r="F31" s="9">
        <f t="shared" si="3"/>
        <v>15</v>
      </c>
      <c r="G31" s="9">
        <f t="shared" si="3"/>
        <v>14</v>
      </c>
      <c r="H31" s="9">
        <f t="shared" si="3"/>
        <v>13</v>
      </c>
      <c r="I31" s="9">
        <f t="shared" si="3"/>
        <v>12</v>
      </c>
      <c r="J31" s="9">
        <f t="shared" si="3"/>
        <v>11</v>
      </c>
      <c r="K31" s="9">
        <f t="shared" si="3"/>
        <v>10</v>
      </c>
      <c r="L31" s="9">
        <f t="shared" si="3"/>
        <v>9</v>
      </c>
      <c r="M31" s="9">
        <f t="shared" si="3"/>
        <v>8</v>
      </c>
    </row>
    <row r="32" spans="1:20" x14ac:dyDescent="0.25">
      <c r="A32" t="s">
        <v>42</v>
      </c>
      <c r="B32">
        <f>B30-B31</f>
        <v>0</v>
      </c>
      <c r="C32" s="9">
        <f t="shared" ref="C32:M32" si="4">C30-C31</f>
        <v>-1</v>
      </c>
      <c r="D32" s="9">
        <f t="shared" si="4"/>
        <v>0</v>
      </c>
      <c r="E32" s="9">
        <f t="shared" si="4"/>
        <v>1</v>
      </c>
      <c r="F32" s="9">
        <f t="shared" si="4"/>
        <v>0</v>
      </c>
      <c r="G32" s="9">
        <f t="shared" si="4"/>
        <v>-2</v>
      </c>
      <c r="H32" s="9">
        <f t="shared" si="4"/>
        <v>0</v>
      </c>
      <c r="I32" s="9">
        <f t="shared" si="4"/>
        <v>2</v>
      </c>
      <c r="J32" s="9">
        <f t="shared" si="4"/>
        <v>0</v>
      </c>
      <c r="K32" s="9">
        <f t="shared" si="4"/>
        <v>-4</v>
      </c>
      <c r="L32" s="9">
        <f t="shared" si="4"/>
        <v>0</v>
      </c>
      <c r="M32" s="9">
        <f t="shared" si="4"/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07739-944B-47FA-876F-1CB2DE8DAE98}">
  <dimension ref="A1:O46"/>
  <sheetViews>
    <sheetView workbookViewId="0">
      <selection activeCell="L2" sqref="L2"/>
    </sheetView>
  </sheetViews>
  <sheetFormatPr defaultRowHeight="15" x14ac:dyDescent="0.25"/>
  <cols>
    <col min="1" max="1" width="10.7109375" customWidth="1"/>
    <col min="2" max="2" width="9.85546875" bestFit="1" customWidth="1"/>
    <col min="3" max="3" width="10.28515625" bestFit="1" customWidth="1"/>
    <col min="7" max="7" width="12" customWidth="1"/>
    <col min="12" max="12" width="9.85546875" bestFit="1" customWidth="1"/>
    <col min="17" max="17" width="9.85546875" bestFit="1" customWidth="1"/>
  </cols>
  <sheetData>
    <row r="1" spans="1:15" x14ac:dyDescent="0.25">
      <c r="A1" t="s">
        <v>0</v>
      </c>
    </row>
    <row r="2" spans="1:15" s="7" customFormat="1" x14ac:dyDescent="0.25">
      <c r="A2" s="7">
        <v>4</v>
      </c>
      <c r="B2" s="7">
        <v>1</v>
      </c>
      <c r="C2" s="7">
        <v>4</v>
      </c>
      <c r="D2" s="7">
        <v>9</v>
      </c>
      <c r="E2" s="7">
        <v>1</v>
      </c>
      <c r="F2" s="7">
        <v>5</v>
      </c>
      <c r="G2" s="7">
        <v>10</v>
      </c>
      <c r="H2" s="7">
        <v>7</v>
      </c>
      <c r="I2" s="7">
        <v>7</v>
      </c>
      <c r="J2" s="7">
        <v>6</v>
      </c>
      <c r="K2" s="7">
        <v>2</v>
      </c>
    </row>
    <row r="4" spans="1:15" x14ac:dyDescent="0.25">
      <c r="A4" t="s">
        <v>1</v>
      </c>
      <c r="C4" s="11" t="s">
        <v>2</v>
      </c>
      <c r="D4" s="11"/>
      <c r="E4" s="11"/>
      <c r="G4" s="11" t="s">
        <v>3</v>
      </c>
      <c r="H4" s="11"/>
      <c r="I4" s="11"/>
      <c r="J4" s="11"/>
      <c r="K4" s="11"/>
      <c r="M4" s="7" t="s">
        <v>4</v>
      </c>
      <c r="O4" t="s">
        <v>5</v>
      </c>
    </row>
    <row r="5" spans="1:15" x14ac:dyDescent="0.25">
      <c r="A5" s="3">
        <f>AVERAGEA(A2:J2)</f>
        <v>5.4</v>
      </c>
      <c r="C5" s="11">
        <f>STDEVA(A2:J2)</f>
        <v>3.0258148581093907</v>
      </c>
      <c r="D5" s="11"/>
      <c r="E5" s="11"/>
      <c r="G5" s="11">
        <f>C5/SQRT(COUNT(2:2))</f>
        <v>0.91231750631193742</v>
      </c>
      <c r="H5" s="11"/>
      <c r="M5" s="7">
        <v>90</v>
      </c>
      <c r="O5">
        <f>1-M5/100</f>
        <v>9.9999999999999978E-2</v>
      </c>
    </row>
    <row r="7" spans="1:15" s="2" customFormat="1" x14ac:dyDescent="0.25">
      <c r="A7" s="12" t="s">
        <v>8</v>
      </c>
      <c r="B7" s="12"/>
      <c r="C7" s="12"/>
      <c r="D7" s="12"/>
      <c r="E7" s="12"/>
    </row>
    <row r="8" spans="1:15" x14ac:dyDescent="0.25">
      <c r="A8" s="4" t="s">
        <v>6</v>
      </c>
      <c r="B8" s="4">
        <f>A5-NORMINV(1-O5/2,0,1)*G5</f>
        <v>3.899371240811488</v>
      </c>
    </row>
    <row r="9" spans="1:15" x14ac:dyDescent="0.25">
      <c r="A9" s="4" t="s">
        <v>7</v>
      </c>
      <c r="B9" s="4">
        <f>A5+NORMINV(1-O5/2,0,1)*G5</f>
        <v>6.9006287591885123</v>
      </c>
    </row>
    <row r="11" spans="1:15" s="2" customFormat="1" x14ac:dyDescent="0.25">
      <c r="A11" s="2" t="s">
        <v>9</v>
      </c>
    </row>
    <row r="12" spans="1:15" x14ac:dyDescent="0.25">
      <c r="A12" s="4" t="s">
        <v>6</v>
      </c>
      <c r="B12" s="4">
        <f>A5-TINV(1-O5/2,COUNT(2:2)-1)*G5</f>
        <v>5.3413396756491673</v>
      </c>
    </row>
    <row r="13" spans="1:15" x14ac:dyDescent="0.25">
      <c r="A13" s="4" t="s">
        <v>7</v>
      </c>
      <c r="B13" s="4">
        <f>A5+TINV(1-O5/2,COUNT(2:2)-1)*G5</f>
        <v>5.4586603243508334</v>
      </c>
    </row>
    <row r="14" spans="1:15" ht="15.75" customHeight="1" x14ac:dyDescent="0.25"/>
    <row r="15" spans="1:15" s="2" customFormat="1" x14ac:dyDescent="0.25">
      <c r="A15" s="2" t="s">
        <v>10</v>
      </c>
    </row>
    <row r="16" spans="1:15" x14ac:dyDescent="0.25">
      <c r="A16" t="s">
        <v>0</v>
      </c>
    </row>
    <row r="17" spans="1:12" x14ac:dyDescent="0.25">
      <c r="A17" s="7" t="s">
        <v>11</v>
      </c>
      <c r="B17" s="7"/>
      <c r="C17" s="7">
        <v>0.12</v>
      </c>
      <c r="D17" s="7">
        <v>0.39</v>
      </c>
      <c r="E17" s="7">
        <v>0.53</v>
      </c>
      <c r="F17" s="7">
        <v>0.61</v>
      </c>
      <c r="G17" s="7">
        <v>0.24</v>
      </c>
      <c r="H17" s="7">
        <v>0.44</v>
      </c>
      <c r="I17" s="7">
        <v>0.43</v>
      </c>
      <c r="J17" s="7">
        <v>0.66</v>
      </c>
      <c r="K17" s="7">
        <v>0.99</v>
      </c>
      <c r="L17" s="7">
        <v>0.16</v>
      </c>
    </row>
    <row r="18" spans="1:12" x14ac:dyDescent="0.25">
      <c r="A18" s="7" t="s">
        <v>12</v>
      </c>
      <c r="B18" s="7"/>
      <c r="C18" s="7">
        <v>0.01</v>
      </c>
      <c r="D18" s="7">
        <v>0.41</v>
      </c>
      <c r="E18" s="7">
        <v>0.59</v>
      </c>
      <c r="F18" s="7">
        <v>0.62</v>
      </c>
      <c r="G18" s="7">
        <v>0.83</v>
      </c>
      <c r="H18" s="7">
        <v>0.62</v>
      </c>
      <c r="I18" s="7">
        <v>0.43</v>
      </c>
      <c r="J18" s="7">
        <v>0.24</v>
      </c>
      <c r="K18" s="7">
        <v>0.73</v>
      </c>
      <c r="L18" s="7">
        <v>0.5</v>
      </c>
    </row>
    <row r="19" spans="1:12" x14ac:dyDescent="0.25">
      <c r="A19" s="11" t="s">
        <v>13</v>
      </c>
      <c r="B19" s="11"/>
      <c r="C19">
        <f t="shared" ref="C19:L19" si="0">C$17-C$18</f>
        <v>0.11</v>
      </c>
      <c r="D19">
        <f t="shared" si="0"/>
        <v>-1.9999999999999962E-2</v>
      </c>
      <c r="E19">
        <f t="shared" si="0"/>
        <v>-5.9999999999999942E-2</v>
      </c>
      <c r="F19">
        <f t="shared" si="0"/>
        <v>-1.0000000000000009E-2</v>
      </c>
      <c r="G19">
        <f t="shared" si="0"/>
        <v>-0.59</v>
      </c>
      <c r="H19">
        <f t="shared" si="0"/>
        <v>-0.18</v>
      </c>
      <c r="I19">
        <f t="shared" si="0"/>
        <v>0</v>
      </c>
      <c r="J19">
        <f t="shared" si="0"/>
        <v>0.42000000000000004</v>
      </c>
      <c r="K19">
        <f t="shared" si="0"/>
        <v>0.26</v>
      </c>
      <c r="L19">
        <f t="shared" si="0"/>
        <v>-0.33999999999999997</v>
      </c>
    </row>
    <row r="20" spans="1:12" x14ac:dyDescent="0.25">
      <c r="A20" s="11" t="s">
        <v>14</v>
      </c>
      <c r="B20" s="11"/>
      <c r="C20" s="3">
        <f>AVERAGEA(C19:L19)</f>
        <v>-4.0999999999999967E-2</v>
      </c>
    </row>
    <row r="21" spans="1:12" x14ac:dyDescent="0.25">
      <c r="A21" t="s">
        <v>15</v>
      </c>
      <c r="C21">
        <f>STDEVA(C19:L19)/SQRT(COUNT(C19:L19))</f>
        <v>9.0645218051232879E-2</v>
      </c>
    </row>
    <row r="23" spans="1:12" x14ac:dyDescent="0.25">
      <c r="A23" s="4" t="s">
        <v>6</v>
      </c>
      <c r="B23" s="4">
        <f>C20-TINV(1-O5/2,COUNT(C19:L19)-1)</f>
        <v>-0.10547679010158365</v>
      </c>
      <c r="D23" t="s">
        <v>16</v>
      </c>
    </row>
    <row r="24" spans="1:12" x14ac:dyDescent="0.25">
      <c r="A24" s="4" t="s">
        <v>7</v>
      </c>
      <c r="B24" s="4">
        <f>C20+TINV(1-O5/2,COUNT(C19:L19)-1)</f>
        <v>2.3476790101583711E-2</v>
      </c>
    </row>
    <row r="26" spans="1:12" s="2" customFormat="1" x14ac:dyDescent="0.25">
      <c r="A26" s="2" t="s">
        <v>17</v>
      </c>
    </row>
    <row r="27" spans="1:12" x14ac:dyDescent="0.25">
      <c r="A27" t="s">
        <v>19</v>
      </c>
    </row>
    <row r="28" spans="1:12" x14ac:dyDescent="0.25">
      <c r="A28" t="s">
        <v>20</v>
      </c>
      <c r="B28">
        <v>27</v>
      </c>
    </row>
    <row r="29" spans="1:12" x14ac:dyDescent="0.25">
      <c r="A29" t="s">
        <v>21</v>
      </c>
      <c r="B29">
        <v>40</v>
      </c>
    </row>
    <row r="30" spans="1:12" x14ac:dyDescent="0.25">
      <c r="A30" s="1" t="s">
        <v>18</v>
      </c>
      <c r="B30" s="1">
        <f>B28/B29</f>
        <v>0.67500000000000004</v>
      </c>
    </row>
    <row r="31" spans="1:12" x14ac:dyDescent="0.25">
      <c r="A31" s="1" t="s">
        <v>22</v>
      </c>
      <c r="B31">
        <f>SQRT(B30*(1-B30)/B29)</f>
        <v>7.4056566217993114E-2</v>
      </c>
    </row>
    <row r="32" spans="1:12" x14ac:dyDescent="0.25">
      <c r="A32" s="1"/>
    </row>
    <row r="33" spans="1:5" x14ac:dyDescent="0.25">
      <c r="A33" s="5" t="s">
        <v>6</v>
      </c>
      <c r="B33" s="4">
        <f>B30-NORMINV(O5,0,1)*B31</f>
        <v>0.76990730837552646</v>
      </c>
      <c r="E33" t="s">
        <v>23</v>
      </c>
    </row>
    <row r="34" spans="1:5" x14ac:dyDescent="0.25">
      <c r="A34" s="5" t="s">
        <v>7</v>
      </c>
      <c r="B34" s="4">
        <f>B30+NORMINV(O5,0,1)*B31</f>
        <v>0.58009269162447363</v>
      </c>
    </row>
    <row r="35" spans="1:5" x14ac:dyDescent="0.25">
      <c r="A35" s="1"/>
    </row>
    <row r="36" spans="1:5" s="2" customFormat="1" x14ac:dyDescent="0.25">
      <c r="A36" s="6" t="s">
        <v>24</v>
      </c>
    </row>
    <row r="37" spans="1:5" x14ac:dyDescent="0.25">
      <c r="A37" t="s">
        <v>25</v>
      </c>
      <c r="B37" t="s">
        <v>26</v>
      </c>
      <c r="C37" t="s">
        <v>27</v>
      </c>
      <c r="D37" t="s">
        <v>28</v>
      </c>
      <c r="E37" t="s">
        <v>29</v>
      </c>
    </row>
    <row r="38" spans="1:5" x14ac:dyDescent="0.25">
      <c r="A38">
        <v>100</v>
      </c>
      <c r="B38">
        <v>0.5</v>
      </c>
      <c r="C38">
        <v>0.02</v>
      </c>
      <c r="D38">
        <v>90</v>
      </c>
      <c r="E38">
        <f>1-D38/100</f>
        <v>9.9999999999999978E-2</v>
      </c>
    </row>
    <row r="40" spans="1:5" x14ac:dyDescent="0.25">
      <c r="A40" s="4" t="s">
        <v>30</v>
      </c>
      <c r="B40" s="4">
        <f>POWER(100*NORMINV(1-E38/2,0,1)/(A38*C38),2)</f>
        <v>6763.8586352385273</v>
      </c>
    </row>
    <row r="42" spans="1:5" s="2" customFormat="1" x14ac:dyDescent="0.25">
      <c r="A42" s="2" t="s">
        <v>31</v>
      </c>
    </row>
    <row r="43" spans="1:5" x14ac:dyDescent="0.25">
      <c r="A43" t="s">
        <v>18</v>
      </c>
      <c r="B43" t="s">
        <v>32</v>
      </c>
      <c r="C43" t="s">
        <v>28</v>
      </c>
      <c r="D43" t="s">
        <v>29</v>
      </c>
    </row>
    <row r="44" spans="1:5" x14ac:dyDescent="0.25">
      <c r="A44">
        <v>0.5</v>
      </c>
      <c r="B44">
        <v>0.02</v>
      </c>
      <c r="C44">
        <v>90</v>
      </c>
      <c r="D44">
        <f>1-C44/100</f>
        <v>9.9999999999999978E-2</v>
      </c>
    </row>
    <row r="46" spans="1:5" x14ac:dyDescent="0.25">
      <c r="A46" s="4" t="s">
        <v>30</v>
      </c>
      <c r="B46" s="4">
        <f>POWER(NORMINV(1-D44/2,0,1),2)*A44*(1-A44)/POWER(B44,2)</f>
        <v>1690.9646588096316</v>
      </c>
    </row>
  </sheetData>
  <mergeCells count="7">
    <mergeCell ref="A19:B19"/>
    <mergeCell ref="A20:B20"/>
    <mergeCell ref="C4:E4"/>
    <mergeCell ref="C5:E5"/>
    <mergeCell ref="G5:H5"/>
    <mergeCell ref="G4:K4"/>
    <mergeCell ref="A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Kwantyl</vt:lpstr>
      <vt:lpstr>MTBF</vt:lpstr>
      <vt:lpstr>Regresja</vt:lpstr>
      <vt:lpstr>Poziom ufności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Kraśny, Maciej</dc:creator>
  <cp:lastModifiedBy>Kraśny, Maciej</cp:lastModifiedBy>
  <dcterms:created xsi:type="dcterms:W3CDTF">2020-12-12T18:03:57Z</dcterms:created>
  <dcterms:modified xsi:type="dcterms:W3CDTF">2020-12-15T11:29:38Z</dcterms:modified>
</cp:coreProperties>
</file>