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Education\2016-2017\2016 Summer\ISM 6405\Exams\Exam - 01 - (Due 2016-07-12) - Midterm - Complete\Working Copy\"/>
    </mc:Choice>
  </mc:AlternateContent>
  <bookViews>
    <workbookView xWindow="0" yWindow="0" windowWidth="13230" windowHeight="7350"/>
  </bookViews>
  <sheets>
    <sheet name="Documentation" sheetId="10" r:id="rId1"/>
    <sheet name="Step A" sheetId="6" r:id="rId2"/>
    <sheet name="Step B" sheetId="7" r:id="rId3"/>
    <sheet name="Step C" sheetId="8" r:id="rId4"/>
    <sheet name="Step D" sheetId="9" r:id="rId5"/>
    <sheet name="Step E" sheetId="11" r:id="rId6"/>
    <sheet name="Step F" sheetId="12" r:id="rId7"/>
    <sheet name="Step G" sheetId="13" r:id="rId8"/>
    <sheet name="Step H" sheetId="14" r:id="rId9"/>
    <sheet name="Perion 10" sheetId="5" r:id="rId10"/>
    <sheet name="OverheadRates" sheetId="2" r:id="rId11"/>
  </sheets>
  <calcPr calcId="152511"/>
</workbook>
</file>

<file path=xl/calcChain.xml><?xml version="1.0" encoding="utf-8"?>
<calcChain xmlns="http://schemas.openxmlformats.org/spreadsheetml/2006/main">
  <c r="G62" i="14" l="1"/>
  <c r="G57" i="14"/>
  <c r="G54" i="14"/>
  <c r="G47" i="14"/>
  <c r="G32" i="14"/>
  <c r="G30" i="14"/>
  <c r="G26" i="14"/>
  <c r="G21" i="14"/>
  <c r="G12" i="14"/>
  <c r="G9" i="14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A53" i="8"/>
  <c r="D10" i="8"/>
  <c r="D4" i="8"/>
  <c r="D2" i="8"/>
  <c r="D3" i="8"/>
  <c r="D5" i="8"/>
  <c r="D6" i="8"/>
  <c r="D7" i="8"/>
  <c r="D8" i="8"/>
  <c r="D9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G63" i="14" l="1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52" i="7"/>
  <c r="D41" i="7" a="1"/>
  <c r="C52" i="7" a="1"/>
  <c r="D29" i="7" a="1"/>
  <c r="D23" i="7" a="1"/>
  <c r="C24" i="7" a="1"/>
  <c r="D34" i="7" a="1"/>
  <c r="C46" i="7" a="1"/>
  <c r="D21" i="7" a="1"/>
  <c r="C4" i="7" a="1"/>
  <c r="C11" i="7" a="1"/>
  <c r="C14" i="7" a="1"/>
  <c r="D7" i="7" a="1"/>
  <c r="D24" i="7" a="1"/>
  <c r="C32" i="7" a="1"/>
  <c r="C9" i="7" a="1"/>
  <c r="D31" i="7" a="1"/>
  <c r="D11" i="7" a="1"/>
  <c r="C21" i="7" a="1"/>
  <c r="D5" i="7" a="1"/>
  <c r="D18" i="7" a="1"/>
  <c r="D42" i="7" a="1"/>
  <c r="C13" i="7" a="1"/>
  <c r="C49" i="7" a="1"/>
  <c r="C33" i="7" a="1"/>
  <c r="C19" i="7" a="1"/>
  <c r="C26" i="7" a="1"/>
  <c r="D28" i="7" a="1"/>
  <c r="C39" i="7" a="1"/>
  <c r="D37" i="7" a="1"/>
  <c r="C22" i="7" a="1"/>
  <c r="C30" i="7" a="1"/>
  <c r="C20" i="7" a="1"/>
  <c r="C47" i="7" a="1"/>
  <c r="D14" i="7" a="1"/>
  <c r="C5" i="7" a="1"/>
  <c r="D50" i="7" a="1"/>
  <c r="D43" i="7" a="1"/>
  <c r="C2" i="7" a="1"/>
  <c r="D47" i="7" a="1"/>
  <c r="D51" i="7" a="1"/>
  <c r="D3" i="7" a="1"/>
  <c r="C18" i="7" a="1"/>
  <c r="D26" i="7" a="1"/>
  <c r="D45" i="7" a="1"/>
  <c r="D52" i="7" a="1"/>
  <c r="D39" i="7" a="1"/>
  <c r="C25" i="7" a="1"/>
  <c r="D35" i="7" a="1"/>
  <c r="C41" i="7" a="1"/>
  <c r="D32" i="7" a="1"/>
  <c r="D27" i="7" a="1"/>
  <c r="C6" i="7" a="1"/>
  <c r="D17" i="7" a="1"/>
  <c r="D12" i="7" a="1"/>
  <c r="C43" i="7" a="1"/>
  <c r="D33" i="7" a="1"/>
  <c r="D46" i="7" a="1"/>
  <c r="D48" i="7" a="1"/>
  <c r="D8" i="7" a="1"/>
  <c r="C38" i="7" a="1"/>
  <c r="C15" i="7" a="1"/>
  <c r="D19" i="7" a="1"/>
  <c r="C12" i="7" a="1"/>
  <c r="D22" i="7" a="1"/>
  <c r="C34" i="7" a="1"/>
  <c r="C48" i="7" a="1"/>
  <c r="D13" i="7" a="1"/>
  <c r="C23" i="7" a="1"/>
  <c r="D30" i="7" a="1"/>
  <c r="C31" i="7" a="1"/>
  <c r="D38" i="7" a="1"/>
  <c r="D4" i="7" a="1"/>
  <c r="D40" i="7" a="1"/>
  <c r="D9" i="7" a="1"/>
  <c r="C27" i="7" a="1"/>
  <c r="C28" i="7" a="1"/>
  <c r="D49" i="7" a="1"/>
  <c r="C50" i="7" a="1"/>
  <c r="D20" i="7" a="1"/>
  <c r="C7" i="7" a="1"/>
  <c r="C37" i="7" a="1"/>
  <c r="C17" i="7" a="1"/>
  <c r="C35" i="7" a="1"/>
  <c r="C8" i="7" a="1"/>
  <c r="C29" i="7" a="1"/>
  <c r="C45" i="7" a="1"/>
  <c r="C36" i="7" a="1"/>
  <c r="C51" i="7" a="1"/>
  <c r="C16" i="7" a="1"/>
  <c r="D15" i="7" a="1"/>
  <c r="D2" i="7" a="1"/>
  <c r="D16" i="7" a="1"/>
  <c r="D25" i="7" a="1"/>
  <c r="C40" i="7" a="1"/>
  <c r="D6" i="7" a="1"/>
  <c r="D36" i="7" a="1"/>
  <c r="C44" i="7" a="1"/>
  <c r="C10" i="7" a="1"/>
  <c r="C42" i="7" a="1"/>
  <c r="C3" i="7" a="1"/>
  <c r="D44" i="7" a="1"/>
  <c r="D10" i="7" a="1"/>
  <c r="D19" i="7" l="1"/>
  <c r="D37" i="7"/>
  <c r="D21" i="7"/>
  <c r="D7" i="7"/>
  <c r="D22" i="7"/>
  <c r="D34" i="7"/>
  <c r="D43" i="7"/>
  <c r="D49" i="7"/>
  <c r="D10" i="7"/>
  <c r="D31" i="7"/>
  <c r="D2" i="7"/>
  <c r="D11" i="7"/>
  <c r="D17" i="7"/>
  <c r="D23" i="7"/>
  <c r="D29" i="7"/>
  <c r="D32" i="7"/>
  <c r="D38" i="7"/>
  <c r="D41" i="7"/>
  <c r="D44" i="7"/>
  <c r="D50" i="7"/>
  <c r="D13" i="7"/>
  <c r="D25" i="7"/>
  <c r="D40" i="7"/>
  <c r="D5" i="7"/>
  <c r="D8" i="7"/>
  <c r="D14" i="7"/>
  <c r="D20" i="7"/>
  <c r="D26" i="7"/>
  <c r="D35" i="7"/>
  <c r="D47" i="7"/>
  <c r="D4" i="7"/>
  <c r="D16" i="7"/>
  <c r="D28" i="7"/>
  <c r="D46" i="7"/>
  <c r="D3" i="7"/>
  <c r="D6" i="7"/>
  <c r="D9" i="7"/>
  <c r="D12" i="7"/>
  <c r="D15" i="7"/>
  <c r="D18" i="7"/>
  <c r="D24" i="7"/>
  <c r="D27" i="7"/>
  <c r="D30" i="7"/>
  <c r="D33" i="7"/>
  <c r="D36" i="7"/>
  <c r="D39" i="7"/>
  <c r="D42" i="7"/>
  <c r="D45" i="7"/>
  <c r="D48" i="7"/>
  <c r="D51" i="7"/>
  <c r="D52" i="7"/>
  <c r="C16" i="7"/>
  <c r="C12" i="7"/>
  <c r="C10" i="7"/>
  <c r="C25" i="7"/>
  <c r="C37" i="7"/>
  <c r="C49" i="7"/>
  <c r="C13" i="7"/>
  <c r="C31" i="7"/>
  <c r="C40" i="7"/>
  <c r="C11" i="7"/>
  <c r="C20" i="7"/>
  <c r="C26" i="7"/>
  <c r="C32" i="7"/>
  <c r="C38" i="7"/>
  <c r="C41" i="7"/>
  <c r="C44" i="7"/>
  <c r="C50" i="7"/>
  <c r="C7" i="7"/>
  <c r="C22" i="7"/>
  <c r="C34" i="7"/>
  <c r="C43" i="7"/>
  <c r="C5" i="7"/>
  <c r="C14" i="7"/>
  <c r="C23" i="7"/>
  <c r="C29" i="7"/>
  <c r="C35" i="7"/>
  <c r="C47" i="7"/>
  <c r="C4" i="7"/>
  <c r="C19" i="7"/>
  <c r="C28" i="7"/>
  <c r="C46" i="7"/>
  <c r="C2" i="7"/>
  <c r="A64" i="14" s="1"/>
  <c r="C8" i="7"/>
  <c r="C17" i="7"/>
  <c r="C3" i="7"/>
  <c r="C6" i="7"/>
  <c r="C9" i="7"/>
  <c r="C15" i="7"/>
  <c r="C18" i="7"/>
  <c r="C21" i="7"/>
  <c r="C24" i="7"/>
  <c r="C27" i="7"/>
  <c r="C30" i="7"/>
  <c r="C33" i="7"/>
  <c r="C36" i="7"/>
  <c r="C39" i="7"/>
  <c r="C42" i="7"/>
  <c r="C45" i="7"/>
  <c r="C48" i="7"/>
  <c r="C51" i="7"/>
  <c r="C52" i="7"/>
  <c r="G50" i="12"/>
  <c r="G44" i="12"/>
  <c r="G20" i="12"/>
  <c r="G14" i="12"/>
  <c r="E52" i="12"/>
  <c r="F52" i="12" s="1"/>
  <c r="E51" i="12"/>
  <c r="F51" i="12" s="1"/>
  <c r="E50" i="12"/>
  <c r="F50" i="12" s="1"/>
  <c r="E49" i="12"/>
  <c r="F49" i="12" s="1"/>
  <c r="E48" i="12"/>
  <c r="F48" i="12" s="1"/>
  <c r="E47" i="12"/>
  <c r="F47" i="12" s="1"/>
  <c r="E46" i="12"/>
  <c r="F46" i="12" s="1"/>
  <c r="E45" i="12"/>
  <c r="G45" i="12" s="1"/>
  <c r="E44" i="12"/>
  <c r="F44" i="12" s="1"/>
  <c r="E43" i="12"/>
  <c r="F43" i="12" s="1"/>
  <c r="E42" i="12"/>
  <c r="F42" i="12" s="1"/>
  <c r="E41" i="12"/>
  <c r="F41" i="12" s="1"/>
  <c r="E40" i="12"/>
  <c r="F40" i="12" s="1"/>
  <c r="E39" i="12"/>
  <c r="F39" i="12" s="1"/>
  <c r="E38" i="12"/>
  <c r="F38" i="12" s="1"/>
  <c r="F37" i="12"/>
  <c r="E37" i="12"/>
  <c r="G37" i="12" s="1"/>
  <c r="E36" i="12"/>
  <c r="F36" i="12" s="1"/>
  <c r="E35" i="12"/>
  <c r="F35" i="12" s="1"/>
  <c r="E34" i="12"/>
  <c r="F34" i="12" s="1"/>
  <c r="E33" i="12"/>
  <c r="G33" i="12" s="1"/>
  <c r="E32" i="12"/>
  <c r="F32" i="12" s="1"/>
  <c r="E31" i="12"/>
  <c r="F31" i="12" s="1"/>
  <c r="E30" i="12"/>
  <c r="F30" i="12" s="1"/>
  <c r="E29" i="12"/>
  <c r="F29" i="12" s="1"/>
  <c r="E28" i="12"/>
  <c r="F28" i="12" s="1"/>
  <c r="E27" i="12"/>
  <c r="F27" i="12" s="1"/>
  <c r="E26" i="12"/>
  <c r="F26" i="12" s="1"/>
  <c r="F25" i="12"/>
  <c r="E25" i="12"/>
  <c r="G25" i="12" s="1"/>
  <c r="E24" i="12"/>
  <c r="F24" i="12" s="1"/>
  <c r="E23" i="12"/>
  <c r="F23" i="12" s="1"/>
  <c r="E22" i="12"/>
  <c r="F22" i="12" s="1"/>
  <c r="E21" i="12"/>
  <c r="G21" i="12" s="1"/>
  <c r="E20" i="12"/>
  <c r="F20" i="12" s="1"/>
  <c r="E19" i="12"/>
  <c r="F19" i="12" s="1"/>
  <c r="E18" i="12"/>
  <c r="F18" i="12" s="1"/>
  <c r="E17" i="12"/>
  <c r="F17" i="12" s="1"/>
  <c r="E16" i="12"/>
  <c r="F16" i="12" s="1"/>
  <c r="E15" i="12"/>
  <c r="F15" i="12" s="1"/>
  <c r="E14" i="12"/>
  <c r="F14" i="12" s="1"/>
  <c r="E13" i="12"/>
  <c r="F13" i="12" s="1"/>
  <c r="E12" i="12"/>
  <c r="F12" i="12" s="1"/>
  <c r="E11" i="12"/>
  <c r="F11" i="12" s="1"/>
  <c r="E10" i="12"/>
  <c r="F10" i="12" s="1"/>
  <c r="E9" i="12"/>
  <c r="G9" i="12" s="1"/>
  <c r="E8" i="12"/>
  <c r="F8" i="12" s="1"/>
  <c r="E7" i="12"/>
  <c r="F7" i="12" s="1"/>
  <c r="E6" i="12"/>
  <c r="F6" i="12" s="1"/>
  <c r="E5" i="12"/>
  <c r="F5" i="12" s="1"/>
  <c r="E4" i="12"/>
  <c r="F4" i="12" s="1"/>
  <c r="E3" i="12"/>
  <c r="F3" i="12" s="1"/>
  <c r="E2" i="12"/>
  <c r="F2" i="12" s="1"/>
  <c r="F4" i="11"/>
  <c r="F10" i="11"/>
  <c r="F16" i="11"/>
  <c r="F22" i="11"/>
  <c r="F28" i="11"/>
  <c r="F34" i="11"/>
  <c r="F40" i="11"/>
  <c r="F46" i="11"/>
  <c r="F52" i="11"/>
  <c r="E2" i="11"/>
  <c r="F2" i="11" s="1"/>
  <c r="E3" i="11"/>
  <c r="F3" i="11" s="1"/>
  <c r="E4" i="11"/>
  <c r="E5" i="11"/>
  <c r="F5" i="11" s="1"/>
  <c r="E6" i="11"/>
  <c r="F6" i="11" s="1"/>
  <c r="E7" i="11"/>
  <c r="F7" i="11" s="1"/>
  <c r="E8" i="11"/>
  <c r="F8" i="11" s="1"/>
  <c r="E9" i="11"/>
  <c r="F9" i="11" s="1"/>
  <c r="E10" i="11"/>
  <c r="E11" i="11"/>
  <c r="F11" i="11" s="1"/>
  <c r="E12" i="11"/>
  <c r="F12" i="11" s="1"/>
  <c r="E13" i="11"/>
  <c r="F13" i="11" s="1"/>
  <c r="E14" i="11"/>
  <c r="F14" i="11" s="1"/>
  <c r="E15" i="11"/>
  <c r="F15" i="11" s="1"/>
  <c r="E16" i="11"/>
  <c r="E17" i="11"/>
  <c r="F17" i="11" s="1"/>
  <c r="E18" i="11"/>
  <c r="F18" i="11" s="1"/>
  <c r="E19" i="11"/>
  <c r="F19" i="11" s="1"/>
  <c r="E20" i="11"/>
  <c r="F20" i="11" s="1"/>
  <c r="E21" i="11"/>
  <c r="F21" i="11" s="1"/>
  <c r="E22" i="11"/>
  <c r="E23" i="11"/>
  <c r="F23" i="11" s="1"/>
  <c r="E24" i="11"/>
  <c r="F24" i="11" s="1"/>
  <c r="E25" i="11"/>
  <c r="F25" i="11" s="1"/>
  <c r="E26" i="11"/>
  <c r="F26" i="11" s="1"/>
  <c r="E27" i="11"/>
  <c r="F27" i="11" s="1"/>
  <c r="E28" i="11"/>
  <c r="E29" i="11"/>
  <c r="F29" i="11" s="1"/>
  <c r="E30" i="11"/>
  <c r="F30" i="11" s="1"/>
  <c r="E31" i="11"/>
  <c r="F31" i="11" s="1"/>
  <c r="E32" i="11"/>
  <c r="F32" i="11" s="1"/>
  <c r="E33" i="11"/>
  <c r="F33" i="11" s="1"/>
  <c r="E34" i="11"/>
  <c r="E35" i="11"/>
  <c r="F35" i="11" s="1"/>
  <c r="E36" i="11"/>
  <c r="F36" i="11" s="1"/>
  <c r="E37" i="11"/>
  <c r="F37" i="11" s="1"/>
  <c r="E38" i="11"/>
  <c r="F38" i="11" s="1"/>
  <c r="E39" i="11"/>
  <c r="F39" i="11" s="1"/>
  <c r="E40" i="11"/>
  <c r="E41" i="11"/>
  <c r="F41" i="11" s="1"/>
  <c r="E42" i="11"/>
  <c r="F42" i="11" s="1"/>
  <c r="E43" i="11"/>
  <c r="F43" i="11" s="1"/>
  <c r="E44" i="11"/>
  <c r="F44" i="11" s="1"/>
  <c r="E45" i="11"/>
  <c r="F45" i="11" s="1"/>
  <c r="E46" i="11"/>
  <c r="E47" i="11"/>
  <c r="F47" i="11" s="1"/>
  <c r="E48" i="11"/>
  <c r="F48" i="11" s="1"/>
  <c r="E49" i="11"/>
  <c r="F49" i="11" s="1"/>
  <c r="E50" i="11"/>
  <c r="F50" i="11" s="1"/>
  <c r="E51" i="11"/>
  <c r="F51" i="11" s="1"/>
  <c r="E52" i="11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A53" i="13" l="1"/>
  <c r="F9" i="12"/>
  <c r="F45" i="12"/>
  <c r="G5" i="12"/>
  <c r="G11" i="12"/>
  <c r="G17" i="12"/>
  <c r="G23" i="12"/>
  <c r="G29" i="12"/>
  <c r="G35" i="12"/>
  <c r="G41" i="12"/>
  <c r="G47" i="12"/>
  <c r="G6" i="12"/>
  <c r="G12" i="12"/>
  <c r="G18" i="12"/>
  <c r="G24" i="12"/>
  <c r="G30" i="12"/>
  <c r="G36" i="12"/>
  <c r="G42" i="12"/>
  <c r="G48" i="12"/>
  <c r="F21" i="12"/>
  <c r="G7" i="12"/>
  <c r="G13" i="12"/>
  <c r="G19" i="12"/>
  <c r="G31" i="12"/>
  <c r="G43" i="12"/>
  <c r="G49" i="12"/>
  <c r="G2" i="12"/>
  <c r="G8" i="12"/>
  <c r="G26" i="12"/>
  <c r="G32" i="12"/>
  <c r="G38" i="12"/>
  <c r="F33" i="12"/>
  <c r="G3" i="12"/>
  <c r="G15" i="12"/>
  <c r="G27" i="12"/>
  <c r="G39" i="12"/>
  <c r="G51" i="12"/>
  <c r="G4" i="12"/>
  <c r="G10" i="12"/>
  <c r="G16" i="12"/>
  <c r="G22" i="12"/>
  <c r="G28" i="12"/>
  <c r="G34" i="12"/>
  <c r="G40" i="12"/>
  <c r="G46" i="12"/>
  <c r="G52" i="12"/>
  <c r="A53" i="9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1" i="6"/>
  <c r="A53" i="11" l="1"/>
  <c r="A53" i="12"/>
  <c r="C53" i="7"/>
</calcChain>
</file>

<file path=xl/sharedStrings.xml><?xml version="1.0" encoding="utf-8"?>
<sst xmlns="http://schemas.openxmlformats.org/spreadsheetml/2006/main" count="1223" uniqueCount="313">
  <si>
    <t>Overhead Rate</t>
  </si>
  <si>
    <t>5063</t>
  </si>
  <si>
    <t>Chemistry</t>
  </si>
  <si>
    <t>5149</t>
  </si>
  <si>
    <t>BioFuel</t>
  </si>
  <si>
    <t>5178</t>
  </si>
  <si>
    <t>Robotics</t>
  </si>
  <si>
    <t>5279</t>
  </si>
  <si>
    <t>Applied Materials</t>
  </si>
  <si>
    <t>5342</t>
  </si>
  <si>
    <t>Stop Smoking</t>
  </si>
  <si>
    <t>5361</t>
  </si>
  <si>
    <t>Math Instruction</t>
  </si>
  <si>
    <t>5556</t>
  </si>
  <si>
    <t>Volunteer Programs</t>
  </si>
  <si>
    <t>5768</t>
  </si>
  <si>
    <t>Graphic Images</t>
  </si>
  <si>
    <t>5933</t>
  </si>
  <si>
    <t>State History</t>
  </si>
  <si>
    <t>5956</t>
  </si>
  <si>
    <t>Building Levees</t>
  </si>
  <si>
    <t>Grant Nbr</t>
  </si>
  <si>
    <t>Grant Name</t>
  </si>
  <si>
    <t>EmployeeSalaryChartString</t>
  </si>
  <si>
    <t xml:space="preserve">  Jill  Psarros62.34695-2804-55560000000-1232</t>
  </si>
  <si>
    <t xml:space="preserve">  Myron   A*dams 47.3695-2806-51780000000-1237</t>
  </si>
  <si>
    <t xml:space="preserve"> *Gabriela  Moss669.11695-5000-53420000000-1232</t>
  </si>
  <si>
    <t xml:space="preserve"> Kelly Murphy1040.58695-2200-50630000000-1235</t>
  </si>
  <si>
    <t xml:space="preserve"> Li*nda Brenton121.69695-2804-55560000000-1234</t>
  </si>
  <si>
    <t xml:space="preserve"> Michele Knight225.86695-2804-55560000000-1232</t>
  </si>
  <si>
    <t>*Janelle Bayer133.76695-2404-53610000000-1231</t>
  </si>
  <si>
    <t>Am*ber Earle167.42695-5000-53420000000-1231</t>
  </si>
  <si>
    <t>Annette  Johnson151.01695-2002-52790000000-1232</t>
  </si>
  <si>
    <t>Ashley Redmond469.11695-2806-51780000000-1233</t>
  </si>
  <si>
    <t>Christine Aliesmaeli63.36695-2806-51780000000-1238</t>
  </si>
  <si>
    <t>Dana Beatie694.45695-2004-51490000000-1232</t>
  </si>
  <si>
    <t>Dee Byrd71.72695-3301-59560000000-1232</t>
  </si>
  <si>
    <t>Donna Carli669.2695-3301-59560000000-1233</t>
  </si>
  <si>
    <t>Grace Quintana76.31695-2806-51780000000-1232</t>
  </si>
  <si>
    <t>Hilde Spencer8.88695-2806-51780000000-1236</t>
  </si>
  <si>
    <t>Jenn*ifer MacInnis354.28695-2695-59330000000-1231</t>
  </si>
  <si>
    <t>Jennifer Mottlova55.8695-2695-59330000000-1232</t>
  </si>
  <si>
    <t>Jessica Nielson70.95695-2804-55560000000-1231</t>
  </si>
  <si>
    <t>John Lawrence  156.41695-2804-55560000000-1233</t>
  </si>
  <si>
    <t>Josene Rollings35.55695-2200-50630000000-1232</t>
  </si>
  <si>
    <t>Karen Sutter67.95695-2200-50630000000-1233</t>
  </si>
  <si>
    <t>Katherine   VanDa*nn301.5695-2200-50630000000-1234</t>
  </si>
  <si>
    <t>Kimberly   Riggs173.6695-2200-50630000000-1236</t>
  </si>
  <si>
    <t>Krista Austin241.2695-2804-55560000000-1232</t>
  </si>
  <si>
    <t>Laura Baldry146.2695-2804-55560000000-1233</t>
  </si>
  <si>
    <t>Luciana Essenfeld301.14695-2804-55560000000-1236</t>
  </si>
  <si>
    <t>Mable Kin*nan35.8695-2002-52790000000-1231</t>
  </si>
  <si>
    <t>Mai Drinkhouse347.22695-2804-55560000000-1235</t>
  </si>
  <si>
    <t>Maria  Garcia93.6695-2804-55560000000-1238</t>
  </si>
  <si>
    <t>Maria Goldberg1704.55695-2119-57680000000-1231</t>
  </si>
  <si>
    <t>Maryam Huff  20.76695-2119-57680000000-1234</t>
  </si>
  <si>
    <t>Miriam Laughlin41.64695-2804-55560000000-1233</t>
  </si>
  <si>
    <t>Paul Iyere59.25695-2119-57680000000-1235</t>
  </si>
  <si>
    <t>Paul Ro*berts446.13695-2200-50630000000-1237</t>
  </si>
  <si>
    <t>Robert Santos79.47695-2806-51780000000-1235</t>
  </si>
  <si>
    <t>Bernadine Sandhu142.01695-2806-51780000000-1234</t>
  </si>
  <si>
    <t xml:space="preserve"> Connie Ariel1025.11695-2004-51490000000-1231</t>
  </si>
  <si>
    <t>Aaron Ponson  1120.11695-2806-51780000000-1231</t>
  </si>
  <si>
    <t>Daniel  Beaver  1242.41695-3301-59560000000-1231</t>
  </si>
  <si>
    <t>Elvira Ca*ro180.11695-3301-59560000000-1234</t>
  </si>
  <si>
    <t>Francine Forbes200.11695-5000-53420000000-1231</t>
  </si>
  <si>
    <t>Hazel  Litmer  576.11695-2002-52790000000-1233</t>
  </si>
  <si>
    <t>Helen Kenniger288.11695-2301-52790000000-1231</t>
  </si>
  <si>
    <t>Joleen Rojo1567.11695-2200-50630000000-1231</t>
  </si>
  <si>
    <t>Kingsley Ackermann  1410.11695-2804-55560000000-1231</t>
  </si>
  <si>
    <t>Mahdokht Gai*nes75.11695-2804-55560000000-1237</t>
  </si>
  <si>
    <t>Marissa Graber6.113695-2119-57680000000-1232</t>
  </si>
  <si>
    <t>Mary Holm*quist255.11695-2119-57680000000-1233</t>
  </si>
  <si>
    <t>Melissa Juris172.11695-2119-57680000000-1236</t>
  </si>
  <si>
    <t xml:space="preserve"> Melody   Keys176.11695-2804-55560000000-1231</t>
  </si>
  <si>
    <t>Comments</t>
  </si>
  <si>
    <t>To remove all extra spaces from data I used function TRIM(). This removed all spaces that come before data and after data string</t>
  </si>
  <si>
    <t>To remove all * characters within the text I used function SUBSTITUTE() where I substituted substring "*" with an empty substring ""</t>
  </si>
  <si>
    <t>To remove all space characters within the text I used function SUBSTITUTE() where I substituted substring "" with an empty substring ""</t>
  </si>
  <si>
    <t>JillPsarros62.34695-2804-55560000000-1232</t>
  </si>
  <si>
    <t>MyronAdams47.3695-2806-51780000000-1237</t>
  </si>
  <si>
    <t>GabrielaMoss669.11695-5000-53420000000-1232</t>
  </si>
  <si>
    <t>ConnieAriel1025.11695-2004-51490000000-1231</t>
  </si>
  <si>
    <t>KellyMurphy1040.58695-2200-50630000000-1235</t>
  </si>
  <si>
    <t>LindaBrenton121.69695-2804-55560000000-1234</t>
  </si>
  <si>
    <t>MicheleKnight225.86695-2804-55560000000-1232</t>
  </si>
  <si>
    <t>JanelleBayer133.76695-2404-53610000000-1231</t>
  </si>
  <si>
    <t>AaronPonson1120.11695-2806-51780000000-1231</t>
  </si>
  <si>
    <t>AmberEarle167.42695-5000-53420000000-1231</t>
  </si>
  <si>
    <t>AnnetteJohnson151.01695-2002-52790000000-1232</t>
  </si>
  <si>
    <t>AshleyRedmond469.11695-2806-51780000000-1233</t>
  </si>
  <si>
    <t>BernadineSandhu142.01695-2806-51780000000-1234</t>
  </si>
  <si>
    <t>ChristineAliesmaeli63.36695-2806-51780000000-1238</t>
  </si>
  <si>
    <t>DanaBeatie694.45695-2004-51490000000-1232</t>
  </si>
  <si>
    <t>DanielBeaver1242.41695-3301-59560000000-1231</t>
  </si>
  <si>
    <t>DeeByrd71.72695-3301-59560000000-1232</t>
  </si>
  <si>
    <t>DonnaCarli669.2695-3301-59560000000-1233</t>
  </si>
  <si>
    <t>ElviraCaro180.11695-3301-59560000000-1234</t>
  </si>
  <si>
    <t>FrancineForbes200.11695-5000-53420000000-1231</t>
  </si>
  <si>
    <t>GraceQuintana76.31695-2806-51780000000-1232</t>
  </si>
  <si>
    <t>HazelLitmer576.11695-2002-52790000000-1233</t>
  </si>
  <si>
    <t>HelenKenniger288.11695-2301-52790000000-1231</t>
  </si>
  <si>
    <t>HildeSpencer8.88695-2806-51780000000-1236</t>
  </si>
  <si>
    <t>JenniferMacInnis354.28695-2695-59330000000-1231</t>
  </si>
  <si>
    <t>JenniferMottlova55.8695-2695-59330000000-1232</t>
  </si>
  <si>
    <t>JessicaNielson70.95695-2804-55560000000-1231</t>
  </si>
  <si>
    <t>JohnLawrence156.41695-2804-55560000000-1233</t>
  </si>
  <si>
    <t>JoleenRojo1567.11695-2200-50630000000-1231</t>
  </si>
  <si>
    <t>JoseneRollings35.55695-2200-50630000000-1232</t>
  </si>
  <si>
    <t>KarenSutter67.95695-2200-50630000000-1233</t>
  </si>
  <si>
    <t>KatherineVanDann301.5695-2200-50630000000-1234</t>
  </si>
  <si>
    <t>KimberlyRiggs173.6695-2200-50630000000-1236</t>
  </si>
  <si>
    <t>KingsleyAckermann1410.11695-2804-55560000000-1231</t>
  </si>
  <si>
    <t>KristaAustin241.2695-2804-55560000000-1232</t>
  </si>
  <si>
    <t>LauraBaldry146.2695-2804-55560000000-1233</t>
  </si>
  <si>
    <t>LucianaEssenfeld301.14695-2804-55560000000-1236</t>
  </si>
  <si>
    <t>MableKinnan35.8695-2002-52790000000-1231</t>
  </si>
  <si>
    <t>MahdokhtGaines75.11695-2804-55560000000-1237</t>
  </si>
  <si>
    <t>MaiDrinkhouse347.22695-2804-55560000000-1235</t>
  </si>
  <si>
    <t>MariaGarcia93.6695-2804-55560000000-1238</t>
  </si>
  <si>
    <t>MariaGoldberg1704.55695-2119-57680000000-1231</t>
  </si>
  <si>
    <t>MarissaGraber6.113695-2119-57680000000-1232</t>
  </si>
  <si>
    <t>MaryHolmquist255.11695-2119-57680000000-1233</t>
  </si>
  <si>
    <t>MaryamHuff20.76695-2119-57680000000-1234</t>
  </si>
  <si>
    <t>MelissaJuris172.11695-2119-57680000000-1236</t>
  </si>
  <si>
    <t>MelodyKeys176.11695-2804-55560000000-1231</t>
  </si>
  <si>
    <t>MiriamLaughlin41.64695-2804-55560000000-1233</t>
  </si>
  <si>
    <t>PaulIyere59.25695-2119-57680000000-1235</t>
  </si>
  <si>
    <t>PaulRoberts446.13695-2200-50630000000-1237</t>
  </si>
  <si>
    <t>RobertSantos79.47695-2806-51780000000-1235</t>
  </si>
  <si>
    <t>LastName</t>
  </si>
  <si>
    <t>FirstName</t>
  </si>
  <si>
    <t>GrantData</t>
  </si>
  <si>
    <t>To extract GrantData I used formula =RIGHT(A2,LEN(A2)-MIN(FIND({0,1,2,3,4,5,6,7,8,9},A2&amp;"0123456789"))+1)</t>
  </si>
  <si>
    <t>To extract LastName I used formula =MID(A2,MIN(FIND(CHAR(ROW(INDIRECT("65:90"))),(MID(A2,2,LEN(A2)-1)&amp;"ABCDEFGHIJKLMNOPQRSTUVWXYZ")))+1,MIN(FIND({0,1,2,3,4,5,6,7,8,9},A2&amp;"0123456789"))-MIN(FIND(CHAR(ROW(INDIRECT("65:90"))),(MID(A2,2,LEN(A2)-1)&amp;"ABCDEFGHIJKLMNOPQRSTUVWXYZ")))-1)</t>
  </si>
  <si>
    <t>To extract FistName I used formula =LEFT(A2,MIN(FIND(CHAR(ROW(INDIRECT("65:90"))),(MID(A2,2,LEN(A2)-1)&amp;"ABCDEFGHIJKLMNOPQRSTUVWXYZ"))))</t>
  </si>
  <si>
    <t>Psarros</t>
  </si>
  <si>
    <t>Jill</t>
  </si>
  <si>
    <t>62.34695-2804-55560000000-1232</t>
  </si>
  <si>
    <t>Adams</t>
  </si>
  <si>
    <t>Myron</t>
  </si>
  <si>
    <t>47.3695-2806-51780000000-1237</t>
  </si>
  <si>
    <t>Moss</t>
  </si>
  <si>
    <t>Gabriela</t>
  </si>
  <si>
    <t>669.11695-5000-53420000000-1232</t>
  </si>
  <si>
    <t>Ariel</t>
  </si>
  <si>
    <t>Connie</t>
  </si>
  <si>
    <t>1025.11695-2004-51490000000-1231</t>
  </si>
  <si>
    <t>Murphy</t>
  </si>
  <si>
    <t>Kelly</t>
  </si>
  <si>
    <t>1040.58695-2200-50630000000-1235</t>
  </si>
  <si>
    <t>Brenton</t>
  </si>
  <si>
    <t>Linda</t>
  </si>
  <si>
    <t>121.69695-2804-55560000000-1234</t>
  </si>
  <si>
    <t>Knight</t>
  </si>
  <si>
    <t>Michele</t>
  </si>
  <si>
    <t>225.86695-2804-55560000000-1232</t>
  </si>
  <si>
    <t>Bayer</t>
  </si>
  <si>
    <t>Janelle</t>
  </si>
  <si>
    <t>133.76695-2404-53610000000-1231</t>
  </si>
  <si>
    <t>Ponson</t>
  </si>
  <si>
    <t>Aaron</t>
  </si>
  <si>
    <t>1120.11695-2806-51780000000-1231</t>
  </si>
  <si>
    <t>Earle</t>
  </si>
  <si>
    <t>Amber</t>
  </si>
  <si>
    <t>167.42695-5000-53420000000-1231</t>
  </si>
  <si>
    <t>Johnson</t>
  </si>
  <si>
    <t>Annette</t>
  </si>
  <si>
    <t>151.01695-2002-52790000000-1232</t>
  </si>
  <si>
    <t>Redmond</t>
  </si>
  <si>
    <t>Ashley</t>
  </si>
  <si>
    <t>469.11695-2806-51780000000-1233</t>
  </si>
  <si>
    <t>Sandhu</t>
  </si>
  <si>
    <t>Bernadine</t>
  </si>
  <si>
    <t>142.01695-2806-51780000000-1234</t>
  </si>
  <si>
    <t>Aliesmaeli</t>
  </si>
  <si>
    <t>Christine</t>
  </si>
  <si>
    <t>63.36695-2806-51780000000-1238</t>
  </si>
  <si>
    <t>Beatie</t>
  </si>
  <si>
    <t>Dana</t>
  </si>
  <si>
    <t>694.45695-2004-51490000000-1232</t>
  </si>
  <si>
    <t>Beaver</t>
  </si>
  <si>
    <t>Daniel</t>
  </si>
  <si>
    <t>1242.41695-3301-59560000000-1231</t>
  </si>
  <si>
    <t>Byrd</t>
  </si>
  <si>
    <t>Dee</t>
  </si>
  <si>
    <t>71.72695-3301-59560000000-1232</t>
  </si>
  <si>
    <t>Carli</t>
  </si>
  <si>
    <t>Donna</t>
  </si>
  <si>
    <t>669.2695-3301-59560000000-1233</t>
  </si>
  <si>
    <t>Caro</t>
  </si>
  <si>
    <t>Elvira</t>
  </si>
  <si>
    <t>180.11695-3301-59560000000-1234</t>
  </si>
  <si>
    <t>Forbes</t>
  </si>
  <si>
    <t>Francine</t>
  </si>
  <si>
    <t>200.11695-5000-53420000000-1231</t>
  </si>
  <si>
    <t>Quintana</t>
  </si>
  <si>
    <t>Grace</t>
  </si>
  <si>
    <t>76.31695-2806-51780000000-1232</t>
  </si>
  <si>
    <t>Litmer</t>
  </si>
  <si>
    <t>Hazel</t>
  </si>
  <si>
    <t>576.11695-2002-52790000000-1233</t>
  </si>
  <si>
    <t>Kenniger</t>
  </si>
  <si>
    <t>Helen</t>
  </si>
  <si>
    <t>288.11695-2301-52790000000-1231</t>
  </si>
  <si>
    <t>Spencer</t>
  </si>
  <si>
    <t>Hilde</t>
  </si>
  <si>
    <t>8.88695-2806-51780000000-1236</t>
  </si>
  <si>
    <t>MacInnis</t>
  </si>
  <si>
    <t>Jennifer</t>
  </si>
  <si>
    <t>354.28695-2695-59330000000-1231</t>
  </si>
  <si>
    <t>Mottlova</t>
  </si>
  <si>
    <t>55.8695-2695-59330000000-1232</t>
  </si>
  <si>
    <t>Nielson</t>
  </si>
  <si>
    <t>Jessica</t>
  </si>
  <si>
    <t>70.95695-2804-55560000000-1231</t>
  </si>
  <si>
    <t>Lawrence</t>
  </si>
  <si>
    <t>John</t>
  </si>
  <si>
    <t>156.41695-2804-55560000000-1233</t>
  </si>
  <si>
    <t>Rojo</t>
  </si>
  <si>
    <t>Joleen</t>
  </si>
  <si>
    <t>1567.11695-2200-50630000000-1231</t>
  </si>
  <si>
    <t>Rollings</t>
  </si>
  <si>
    <t>Josene</t>
  </si>
  <si>
    <t>35.55695-2200-50630000000-1232</t>
  </si>
  <si>
    <t>Sutter</t>
  </si>
  <si>
    <t>Karen</t>
  </si>
  <si>
    <t>67.95695-2200-50630000000-1233</t>
  </si>
  <si>
    <t>VanDann</t>
  </si>
  <si>
    <t>Katherine</t>
  </si>
  <si>
    <t>301.5695-2200-50630000000-1234</t>
  </si>
  <si>
    <t>Riggs</t>
  </si>
  <si>
    <t>Kimberly</t>
  </si>
  <si>
    <t>173.6695-2200-50630000000-1236</t>
  </si>
  <si>
    <t>Ackermann</t>
  </si>
  <si>
    <t>Kingsley</t>
  </si>
  <si>
    <t>1410.11695-2804-55560000000-1231</t>
  </si>
  <si>
    <t>Austin</t>
  </si>
  <si>
    <t>Krista</t>
  </si>
  <si>
    <t>241.2695-2804-55560000000-1232</t>
  </si>
  <si>
    <t>Baldry</t>
  </si>
  <si>
    <t>Laura</t>
  </si>
  <si>
    <t>146.2695-2804-55560000000-1233</t>
  </si>
  <si>
    <t>Essenfeld</t>
  </si>
  <si>
    <t>Luciana</t>
  </si>
  <si>
    <t>301.14695-2804-55560000000-1236</t>
  </si>
  <si>
    <t>Kinnan</t>
  </si>
  <si>
    <t>Mable</t>
  </si>
  <si>
    <t>35.8695-2002-52790000000-1231</t>
  </si>
  <si>
    <t>Gaines</t>
  </si>
  <si>
    <t>Mahdokht</t>
  </si>
  <si>
    <t>75.11695-2804-55560000000-1237</t>
  </si>
  <si>
    <t>Drinkhouse</t>
  </si>
  <si>
    <t>Mai</t>
  </si>
  <si>
    <t>347.22695-2804-55560000000-1235</t>
  </si>
  <si>
    <t>Garcia</t>
  </si>
  <si>
    <t>Maria</t>
  </si>
  <si>
    <t>93.6695-2804-55560000000-1238</t>
  </si>
  <si>
    <t>Goldberg</t>
  </si>
  <si>
    <t>1704.55695-2119-57680000000-1231</t>
  </si>
  <si>
    <t>Graber</t>
  </si>
  <si>
    <t>Marissa</t>
  </si>
  <si>
    <t>6.113695-2119-57680000000-1232</t>
  </si>
  <si>
    <t>Holmquist</t>
  </si>
  <si>
    <t>Mary</t>
  </si>
  <si>
    <t>255.11695-2119-57680000000-1233</t>
  </si>
  <si>
    <t>Huff</t>
  </si>
  <si>
    <t>Maryam</t>
  </si>
  <si>
    <t>20.76695-2119-57680000000-1234</t>
  </si>
  <si>
    <t>Juris</t>
  </si>
  <si>
    <t>Melissa</t>
  </si>
  <si>
    <t>172.11695-2119-57680000000-1236</t>
  </si>
  <si>
    <t>Keys</t>
  </si>
  <si>
    <t>Melody</t>
  </si>
  <si>
    <t>176.11695-2804-55560000000-1231</t>
  </si>
  <si>
    <t>Laughlin</t>
  </si>
  <si>
    <t>Miriam</t>
  </si>
  <si>
    <t>41.64695-2804-55560000000-1233</t>
  </si>
  <si>
    <t>Iyere</t>
  </si>
  <si>
    <t>Paul</t>
  </si>
  <si>
    <t>59.25695-2119-57680000000-1235</t>
  </si>
  <si>
    <t>Roberts</t>
  </si>
  <si>
    <t>446.13695-2200-50630000000-1237</t>
  </si>
  <si>
    <t>Santos</t>
  </si>
  <si>
    <t>Robert</t>
  </si>
  <si>
    <t>79.47695-2806-51780000000-1235</t>
  </si>
  <si>
    <t>Salary</t>
  </si>
  <si>
    <t>GrantNbr</t>
  </si>
  <si>
    <t>GrantName</t>
  </si>
  <si>
    <t>Overhead</t>
  </si>
  <si>
    <t>Grand Total</t>
  </si>
  <si>
    <t>5063 Total</t>
  </si>
  <si>
    <t>5149 Total</t>
  </si>
  <si>
    <t>5178 Total</t>
  </si>
  <si>
    <t>5279 Total</t>
  </si>
  <si>
    <t>5342 Total</t>
  </si>
  <si>
    <t>5361 Total</t>
  </si>
  <si>
    <t>5556 Total</t>
  </si>
  <si>
    <t>5768 Total</t>
  </si>
  <si>
    <t>5933 Total</t>
  </si>
  <si>
    <t>5956 Total</t>
  </si>
  <si>
    <t>Maciej Medyk</t>
  </si>
  <si>
    <t>Problem 1</t>
  </si>
  <si>
    <t>To calculate Overhead I used formula =FIXED(LOOKUP([@GrantNbr],OverheadRates!$A$2:$A$11,OverheadRates!$C$2:$C$11)*[@Salary],2)</t>
  </si>
  <si>
    <t>To extract GrantNbr I used formula =MID([@GrantData],FIND("-",[@GrantData])+6,4)</t>
  </si>
  <si>
    <t>To extract GrantName I used formula =LOOKUP([@GrantNbr],OverheadRates!$A$2:$A$11,OverheadRates!$B$2:$B$11)</t>
  </si>
  <si>
    <t>I converted Salary and Overhead to number fields and applied Accounting formating</t>
  </si>
  <si>
    <t>I sorted the table by GrantNbr asc and then by Overhead desc</t>
  </si>
  <si>
    <t>Pledge</t>
  </si>
  <si>
    <t>I did not work with others in arriving at my solutions to the questions.</t>
  </si>
  <si>
    <t>Function looked as =TRIM(SUBSTITUTE(SUBSTITUTE('Perion 10'!A2, " ", ""), "*", ""))</t>
  </si>
  <si>
    <t>To extract Salary I used formula =FIXED(LEFT([@GrantData],FIND(".",[@GrantData])+2),2)</t>
  </si>
  <si>
    <t>Here I used subtotal function to obtain sum for each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</si>
</sst>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Font="0" applyAlignment="0" applyProtection="0"/>
  </cellStyleXfs>
  <cellXfs count="37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9" fontId="0" fillId="0" borderId="0" xfId="1" applyFont="1"/>
    <xf numFmtId="9" fontId="0" fillId="0" borderId="0" xfId="0" applyNumberFormat="1"/>
    <xf numFmtId="0" fontId="1" fillId="0" borderId="0" xfId="0" applyFont="1"/>
    <xf numFmtId="0" fontId="1" fillId="2" borderId="1" xfId="2" applyFont="1"/>
    <xf numFmtId="0" fontId="0" fillId="2" borderId="1" xfId="2" applyFont="1"/>
    <xf numFmtId="0" fontId="5" fillId="3" borderId="2" xfId="0" applyFont="1" applyFill="1" applyBorder="1"/>
    <xf numFmtId="0" fontId="3" fillId="4" borderId="3" xfId="0" applyFont="1" applyFill="1" applyBorder="1"/>
    <xf numFmtId="0" fontId="5" fillId="3" borderId="4" xfId="0" applyFont="1" applyFill="1" applyBorder="1"/>
    <xf numFmtId="0" fontId="5" fillId="3" borderId="0" xfId="0" applyFont="1" applyFill="1" applyBorder="1"/>
    <xf numFmtId="0" fontId="3" fillId="5" borderId="3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4" fontId="0" fillId="0" borderId="0" xfId="0" applyNumberFormat="1"/>
    <xf numFmtId="0" fontId="3" fillId="4" borderId="0" xfId="0" applyFont="1" applyFill="1" applyBorder="1"/>
    <xf numFmtId="44" fontId="3" fillId="4" borderId="3" xfId="0" applyNumberFormat="1" applyFont="1" applyFill="1" applyBorder="1"/>
    <xf numFmtId="0" fontId="0" fillId="0" borderId="0" xfId="0" applyNumberFormat="1" applyAlignment="1">
      <alignment horizontal="center"/>
    </xf>
    <xf numFmtId="0" fontId="5" fillId="3" borderId="6" xfId="0" applyFont="1" applyFill="1" applyBorder="1"/>
    <xf numFmtId="0" fontId="3" fillId="4" borderId="5" xfId="0" applyFont="1" applyFill="1" applyBorder="1"/>
    <xf numFmtId="0" fontId="3" fillId="4" borderId="4" xfId="0" applyFont="1" applyFill="1" applyBorder="1"/>
    <xf numFmtId="44" fontId="3" fillId="4" borderId="4" xfId="0" applyNumberFormat="1" applyFont="1" applyFill="1" applyBorder="1"/>
    <xf numFmtId="0" fontId="3" fillId="4" borderId="4" xfId="0" applyNumberFormat="1" applyFont="1" applyFill="1" applyBorder="1" applyAlignment="1">
      <alignment horizontal="center"/>
    </xf>
    <xf numFmtId="0" fontId="3" fillId="5" borderId="7" xfId="0" applyFont="1" applyFill="1" applyBorder="1"/>
    <xf numFmtId="44" fontId="3" fillId="5" borderId="3" xfId="0" applyNumberFormat="1" applyFont="1" applyFill="1" applyBorder="1"/>
    <xf numFmtId="0" fontId="3" fillId="5" borderId="3" xfId="0" applyNumberFormat="1" applyFont="1" applyFill="1" applyBorder="1" applyAlignment="1">
      <alignment horizontal="center"/>
    </xf>
    <xf numFmtId="0" fontId="3" fillId="4" borderId="7" xfId="0" applyFont="1" applyFill="1" applyBorder="1"/>
    <xf numFmtId="0" fontId="3" fillId="4" borderId="3" xfId="0" applyNumberFormat="1" applyFont="1" applyFill="1" applyBorder="1" applyAlignment="1">
      <alignment horizontal="center"/>
    </xf>
    <xf numFmtId="0" fontId="3" fillId="4" borderId="6" xfId="0" applyFont="1" applyFill="1" applyBorder="1"/>
    <xf numFmtId="44" fontId="3" fillId="4" borderId="6" xfId="0" applyNumberFormat="1" applyFont="1" applyFill="1" applyBorder="1"/>
    <xf numFmtId="0" fontId="4" fillId="4" borderId="3" xfId="0" applyNumberFormat="1" applyFont="1" applyFill="1" applyBorder="1" applyAlignment="1">
      <alignment horizontal="center"/>
    </xf>
    <xf numFmtId="0" fontId="4" fillId="5" borderId="3" xfId="0" applyNumberFormat="1" applyFont="1" applyFill="1" applyBorder="1" applyAlignment="1">
      <alignment horizontal="center"/>
    </xf>
    <xf numFmtId="0" fontId="4" fillId="4" borderId="6" xfId="0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/>
    </xf>
    <xf numFmtId="0" fontId="5" fillId="3" borderId="5" xfId="0" applyFont="1" applyFill="1" applyBorder="1" applyAlignment="1">
      <alignment horizontal="left" vertical="center"/>
    </xf>
  </cellXfs>
  <cellStyles count="3">
    <cellStyle name="Normal" xfId="0" builtinId="0"/>
    <cellStyle name="Note" xfId="2" builtinId="10"/>
    <cellStyle name="Percent" xfId="1" builtinId="5"/>
  </cellStyles>
  <dxfs count="25">
    <dxf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searchData" displayName="ResearchData" ref="C1:E53" totalsRowCount="1" headerRowDxfId="24">
  <autoFilter ref="C1:E52"/>
  <sortState ref="C2:E52">
    <sortCondition ref="C1:C52"/>
  </sortState>
  <tableColumns count="3">
    <tableColumn id="1" name="LastName" totalsRowFunction="custom" totalsRowDxfId="11">
      <calculatedColumnFormula array="1">MID(A2,MIN(FIND(CHAR(ROW(INDIRECT("65:90"))),(MID(A2,2,LEN(A2)-1)&amp;"ABCDEFGHIJKLMNOPQRSTUVWXYZ")))+1,MIN(FIND({0,1,2,3,4,5,6,7,8,9},A2&amp;"0123456789"))-MIN(FIND(CHAR(ROW(INDIRECT("65:90"))),(MID(A2,2,LEN(A2)-1)&amp;"ABCDEFGHIJKLMNOPQRSTUVWXYZ")))-1)</calculatedColumnFormula>
      <totalsRowFormula>"COUNT = "&amp;SUBTOTAL(103,ResearchData[LastName])</totalsRowFormula>
    </tableColumn>
    <tableColumn id="2" name="FirstName">
      <calculatedColumnFormula array="1">LEFT(A2,MIN(FIND(CHAR(ROW(INDIRECT("65:90"))),(MID(A2,2,LEN(A2)-1)&amp;"ABCDEFGHIJKLMNOPQRSTUVWXYZ"))))</calculatedColumnFormula>
    </tableColumn>
    <tableColumn id="3" name="GrantData">
      <calculatedColumnFormula>RIGHT(A2,LEN(A2)-MIN(FIND({0,1,2,3,4,5,6,7,8,9},A2&amp;"0123456789"))+1)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7" name="OverheadCalculation" displayName="OverheadCalculation" ref="A1:D53" totalsRowCount="1">
  <autoFilter ref="A1:D52">
    <filterColumn colId="0" hiddenButton="1"/>
    <filterColumn colId="1" hiddenButton="1"/>
    <filterColumn colId="2" hiddenButton="1"/>
    <filterColumn colId="3" hiddenButton="1"/>
  </autoFilter>
  <tableColumns count="4">
    <tableColumn id="1" name="LastName" totalsRowFunction="custom">
      <totalsRowFormula>"COUNT = "&amp;SUBTOTAL(103,OverheadCalculation[LastName])</totalsRowFormula>
    </tableColumn>
    <tableColumn id="2" name="FirstName"/>
    <tableColumn id="3" name="GrantData"/>
    <tableColumn id="4" name="Salary" data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8" name="OverheadCalculation1" displayName="OverheadCalculation1" ref="A1:E53" totalsRowCount="1" headerRowDxfId="23" headerRowBorderDxfId="22">
  <sortState ref="A2:C52">
    <sortCondition ref="A1:A52"/>
  </sortState>
  <tableColumns count="5">
    <tableColumn id="1" name="LastName" totalsRowFunction="custom" totalsRowDxfId="8">
      <totalsRowFormula>"COUNT = "&amp;SUBTOTAL(103,ResearchData[LastName])</totalsRowFormula>
    </tableColumn>
    <tableColumn id="2" name="FirstName"/>
    <tableColumn id="3" name="GrantData"/>
    <tableColumn id="4" name="Salary" dataDxfId="9">
      <calculatedColumnFormula>FIXED(LEFT('Step C'!$C2,FIND(".",'Step C'!$C2)+2),2)</calculatedColumnFormula>
    </tableColumn>
    <tableColumn id="5" name="GrantNbr" dataDxfId="21">
      <calculatedColumnFormula>MID(OverheadCalculation1[[#This Row],[GrantData]],FIND("-",OverheadCalculation1[[#This Row],[GrantData]])+6,4)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3" name="OverheadCalculation2" displayName="OverheadCalculation2" ref="A1:F53" totalsRowCount="1" headerRowDxfId="20" headerRowBorderDxfId="19">
  <sortState ref="A2:C52">
    <sortCondition ref="A1:A52"/>
  </sortState>
  <tableColumns count="6">
    <tableColumn id="1" name="LastName" totalsRowFunction="custom" totalsRowDxfId="6">
      <totalsRowFormula>"COUNT = "&amp;SUBTOTAL(103,ResearchData[LastName])</totalsRowFormula>
    </tableColumn>
    <tableColumn id="2" name="FirstName"/>
    <tableColumn id="3" name="GrantData"/>
    <tableColumn id="4" name="Salary" dataDxfId="7">
      <calculatedColumnFormula>FIXED(LEFT('Step C'!$C2,FIND(".",'Step C'!$C2)+2),2)</calculatedColumnFormula>
    </tableColumn>
    <tableColumn id="5" name="GrantNbr" dataDxfId="18">
      <calculatedColumnFormula>MID(OverheadCalculation2[[#This Row],[GrantData]],FIND("-",OverheadCalculation2[[#This Row],[GrantData]])+6,4)</calculatedColumnFormula>
    </tableColumn>
    <tableColumn id="6" name="GrantName" dataDxfId="17">
      <calculatedColumnFormula>LOOKUP(OverheadCalculation2[[#This Row],[GrantNbr]],OverheadRates!$A$2:$A$11,OverheadRates!$B$2:$B$11)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5" name="OverheadCalculation3" displayName="OverheadCalculation3" ref="A1:G53" totalsRowCount="1" headerRowDxfId="16" headerRowBorderDxfId="15">
  <sortState ref="A2:C52">
    <sortCondition ref="A1:A52"/>
  </sortState>
  <tableColumns count="7">
    <tableColumn id="1" name="LastName" totalsRowFunction="custom" totalsRowDxfId="4">
      <totalsRowFormula>"COUNT = "&amp;SUBTOTAL(103,ResearchData[LastName])</totalsRowFormula>
    </tableColumn>
    <tableColumn id="2" name="FirstName"/>
    <tableColumn id="3" name="GrantData"/>
    <tableColumn id="4" name="Salary" dataDxfId="5">
      <calculatedColumnFormula>FIXED(LEFT('Step C'!$C2,FIND(".",'Step C'!$C2)+2),2)</calculatedColumnFormula>
    </tableColumn>
    <tableColumn id="5" name="GrantNbr" dataDxfId="14">
      <calculatedColumnFormula>MID(OverheadCalculation3[[#This Row],[GrantData]],FIND("-",OverheadCalculation3[[#This Row],[GrantData]])+6,4)</calculatedColumnFormula>
    </tableColumn>
    <tableColumn id="6" name="GrantName" dataDxfId="13">
      <calculatedColumnFormula>LOOKUP(OverheadCalculation3[[#This Row],[GrantNbr]],OverheadRates!$A$2:$A$11,OverheadRates!$B$2:$B$11)</calculatedColumnFormula>
    </tableColumn>
    <tableColumn id="7" name="Overhead" dataDxfId="12">
      <calculatedColumnFormula>FIXED(LOOKUP(OverheadCalculation3[[#This Row],[GrantNbr]],OverheadRates!$A$2:$A$11,OverheadRates!$C$2:$C$11)*OverheadCalculation3[[#This Row],[Salary]],2)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G53" totalsRowCount="1">
  <autoFilter ref="A1:G5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ref="A2:G52">
    <sortCondition ref="E2:E52"/>
    <sortCondition descending="1" ref="G2:G52"/>
  </sortState>
  <tableColumns count="7">
    <tableColumn id="1" name="LastName" totalsRowFunction="custom" totalsRowDxfId="3">
      <totalsRowFormula>"COUNT = "&amp;SUBTOTAL(103,ResearchData[LastName])</totalsRowFormula>
    </tableColumn>
    <tableColumn id="2" name="FirstName"/>
    <tableColumn id="3" name="GrantData"/>
    <tableColumn id="4" name="Salary" dataDxfId="1"/>
    <tableColumn id="5" name="GrantNbr" dataDxfId="0"/>
    <tableColumn id="6" name="GrantName"/>
    <tableColumn id="7" name="Overhea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tabSelected="1" workbookViewId="0"/>
  </sheetViews>
  <sheetFormatPr defaultRowHeight="12.75" x14ac:dyDescent="0.2"/>
  <cols>
    <col min="2" max="2" width="15.7109375" customWidth="1"/>
  </cols>
  <sheetData>
    <row r="3" spans="2:2" x14ac:dyDescent="0.2">
      <c r="B3" t="s">
        <v>302</v>
      </c>
    </row>
    <row r="4" spans="2:2" x14ac:dyDescent="0.2">
      <c r="B4" t="s">
        <v>301</v>
      </c>
    </row>
    <row r="5" spans="2:2" x14ac:dyDescent="0.2">
      <c r="B5" s="35">
        <v>42556.7</v>
      </c>
    </row>
    <row r="7" spans="2:2" x14ac:dyDescent="0.2">
      <c r="B7" t="s">
        <v>308</v>
      </c>
    </row>
    <row r="8" spans="2:2" x14ac:dyDescent="0.2">
      <c r="B8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/>
  </sheetViews>
  <sheetFormatPr defaultRowHeight="12.75" x14ac:dyDescent="0.2"/>
  <sheetData>
    <row r="1" spans="1:20" x14ac:dyDescent="0.2">
      <c r="A1" t="str">
        <f>TRIM(SUBSTITUTE(SUBSTITUTE('Perion 10'!A1, " ", ""), "*", ""))</f>
        <v>EmployeeSalaryChartString</v>
      </c>
      <c r="H1" s="6" t="s">
        <v>75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">
      <c r="A2" t="str">
        <f>TRIM(SUBSTITUTE(SUBSTITUTE('Perion 10'!A2, " ", ""), "*", ""))</f>
        <v>JillPsarros62.34695-2804-55560000000-1232</v>
      </c>
      <c r="H2" s="6" t="s">
        <v>76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">
      <c r="A3" t="str">
        <f>TRIM(SUBSTITUTE(SUBSTITUTE('Perion 10'!A3, " ", ""), "*", ""))</f>
        <v>MyronAdams47.3695-2806-51780000000-1237</v>
      </c>
      <c r="H3" s="6" t="s">
        <v>77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">
      <c r="A4" t="str">
        <f>TRIM(SUBSTITUTE(SUBSTITUTE('Perion 10'!A4, " ", ""), "*", ""))</f>
        <v>GabrielaMoss669.11695-5000-53420000000-1232</v>
      </c>
      <c r="H4" s="6" t="s">
        <v>78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">
      <c r="A5" t="str">
        <f>TRIM(SUBSTITUTE(SUBSTITUTE('Perion 10'!A5, " ", ""), "*", ""))</f>
        <v>ConnieAriel1025.11695-2004-51490000000-1231</v>
      </c>
      <c r="H5" s="6" t="s">
        <v>310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2">
      <c r="A6" t="str">
        <f>TRIM(SUBSTITUTE(SUBSTITUTE('Perion 10'!A6, " ", ""), "*", ""))</f>
        <v>KellyMurphy1040.58695-2200-50630000000-1235</v>
      </c>
    </row>
    <row r="7" spans="1:20" x14ac:dyDescent="0.2">
      <c r="A7" t="str">
        <f>TRIM(SUBSTITUTE(SUBSTITUTE('Perion 10'!A7, " ", ""), "*", ""))</f>
        <v>LindaBrenton121.69695-2804-55560000000-1234</v>
      </c>
    </row>
    <row r="8" spans="1:20" x14ac:dyDescent="0.2">
      <c r="A8" t="str">
        <f>TRIM(SUBSTITUTE(SUBSTITUTE('Perion 10'!A8, " ", ""), "*", ""))</f>
        <v>MicheleKnight225.86695-2804-55560000000-1232</v>
      </c>
    </row>
    <row r="9" spans="1:20" x14ac:dyDescent="0.2">
      <c r="A9" t="str">
        <f>TRIM(SUBSTITUTE(SUBSTITUTE('Perion 10'!A9, " ", ""), "*", ""))</f>
        <v>JanelleBayer133.76695-2404-53610000000-1231</v>
      </c>
    </row>
    <row r="10" spans="1:20" x14ac:dyDescent="0.2">
      <c r="A10" t="str">
        <f>TRIM(SUBSTITUTE(SUBSTITUTE('Perion 10'!A10, " ", ""), "*", ""))</f>
        <v>AaronPonson1120.11695-2806-51780000000-1231</v>
      </c>
    </row>
    <row r="11" spans="1:20" x14ac:dyDescent="0.2">
      <c r="A11" t="str">
        <f>TRIM(SUBSTITUTE(SUBSTITUTE('Perion 10'!A11, " ", ""), "*", ""))</f>
        <v>AmberEarle167.42695-5000-53420000000-1231</v>
      </c>
    </row>
    <row r="12" spans="1:20" x14ac:dyDescent="0.2">
      <c r="A12" t="str">
        <f>TRIM(SUBSTITUTE(SUBSTITUTE('Perion 10'!A12, " ", ""), "*", ""))</f>
        <v>AnnetteJohnson151.01695-2002-52790000000-1232</v>
      </c>
    </row>
    <row r="13" spans="1:20" x14ac:dyDescent="0.2">
      <c r="A13" t="str">
        <f>TRIM(SUBSTITUTE(SUBSTITUTE('Perion 10'!A13, " ", ""), "*", ""))</f>
        <v>AshleyRedmond469.11695-2806-51780000000-1233</v>
      </c>
    </row>
    <row r="14" spans="1:20" x14ac:dyDescent="0.2">
      <c r="A14" t="str">
        <f>TRIM(SUBSTITUTE(SUBSTITUTE('Perion 10'!A14, " ", ""), "*", ""))</f>
        <v>BernadineSandhu142.01695-2806-51780000000-1234</v>
      </c>
    </row>
    <row r="15" spans="1:20" x14ac:dyDescent="0.2">
      <c r="A15" t="str">
        <f>TRIM(SUBSTITUTE(SUBSTITUTE('Perion 10'!A15, " ", ""), "*", ""))</f>
        <v>ChristineAliesmaeli63.36695-2806-51780000000-1238</v>
      </c>
    </row>
    <row r="16" spans="1:20" x14ac:dyDescent="0.2">
      <c r="A16" t="str">
        <f>TRIM(SUBSTITUTE(SUBSTITUTE('Perion 10'!A16, " ", ""), "*", ""))</f>
        <v>DanaBeatie694.45695-2004-51490000000-1232</v>
      </c>
    </row>
    <row r="17" spans="1:1" x14ac:dyDescent="0.2">
      <c r="A17" t="str">
        <f>TRIM(SUBSTITUTE(SUBSTITUTE('Perion 10'!A17, " ", ""), "*", ""))</f>
        <v>DanielBeaver1242.41695-3301-59560000000-1231</v>
      </c>
    </row>
    <row r="18" spans="1:1" x14ac:dyDescent="0.2">
      <c r="A18" t="str">
        <f>TRIM(SUBSTITUTE(SUBSTITUTE('Perion 10'!A18, " ", ""), "*", ""))</f>
        <v>DeeByrd71.72695-3301-59560000000-1232</v>
      </c>
    </row>
    <row r="19" spans="1:1" x14ac:dyDescent="0.2">
      <c r="A19" t="str">
        <f>TRIM(SUBSTITUTE(SUBSTITUTE('Perion 10'!A19, " ", ""), "*", ""))</f>
        <v>DonnaCarli669.2695-3301-59560000000-1233</v>
      </c>
    </row>
    <row r="20" spans="1:1" x14ac:dyDescent="0.2">
      <c r="A20" t="str">
        <f>TRIM(SUBSTITUTE(SUBSTITUTE('Perion 10'!A20, " ", ""), "*", ""))</f>
        <v>ElviraCaro180.11695-3301-59560000000-1234</v>
      </c>
    </row>
    <row r="21" spans="1:1" x14ac:dyDescent="0.2">
      <c r="A21" t="str">
        <f>TRIM(SUBSTITUTE(SUBSTITUTE('Perion 10'!A21, " ", ""), "*", ""))</f>
        <v>FrancineForbes200.11695-5000-53420000000-1231</v>
      </c>
    </row>
    <row r="22" spans="1:1" x14ac:dyDescent="0.2">
      <c r="A22" t="str">
        <f>TRIM(SUBSTITUTE(SUBSTITUTE('Perion 10'!A22, " ", ""), "*", ""))</f>
        <v>GraceQuintana76.31695-2806-51780000000-1232</v>
      </c>
    </row>
    <row r="23" spans="1:1" x14ac:dyDescent="0.2">
      <c r="A23" t="str">
        <f>TRIM(SUBSTITUTE(SUBSTITUTE('Perion 10'!A23, " ", ""), "*", ""))</f>
        <v>HazelLitmer576.11695-2002-52790000000-1233</v>
      </c>
    </row>
    <row r="24" spans="1:1" x14ac:dyDescent="0.2">
      <c r="A24" t="str">
        <f>TRIM(SUBSTITUTE(SUBSTITUTE('Perion 10'!A24, " ", ""), "*", ""))</f>
        <v>HelenKenniger288.11695-2301-52790000000-1231</v>
      </c>
    </row>
    <row r="25" spans="1:1" x14ac:dyDescent="0.2">
      <c r="A25" t="str">
        <f>TRIM(SUBSTITUTE(SUBSTITUTE('Perion 10'!A25, " ", ""), "*", ""))</f>
        <v>HildeSpencer8.88695-2806-51780000000-1236</v>
      </c>
    </row>
    <row r="26" spans="1:1" x14ac:dyDescent="0.2">
      <c r="A26" t="str">
        <f>TRIM(SUBSTITUTE(SUBSTITUTE('Perion 10'!A26, " ", ""), "*", ""))</f>
        <v>JenniferMacInnis354.28695-2695-59330000000-1231</v>
      </c>
    </row>
    <row r="27" spans="1:1" x14ac:dyDescent="0.2">
      <c r="A27" t="str">
        <f>TRIM(SUBSTITUTE(SUBSTITUTE('Perion 10'!A27, " ", ""), "*", ""))</f>
        <v>JenniferMottlova55.8695-2695-59330000000-1232</v>
      </c>
    </row>
    <row r="28" spans="1:1" x14ac:dyDescent="0.2">
      <c r="A28" t="str">
        <f>TRIM(SUBSTITUTE(SUBSTITUTE('Perion 10'!A28, " ", ""), "*", ""))</f>
        <v>JessicaNielson70.95695-2804-55560000000-1231</v>
      </c>
    </row>
    <row r="29" spans="1:1" x14ac:dyDescent="0.2">
      <c r="A29" t="str">
        <f>TRIM(SUBSTITUTE(SUBSTITUTE('Perion 10'!A29, " ", ""), "*", ""))</f>
        <v>JohnLawrence156.41695-2804-55560000000-1233</v>
      </c>
    </row>
    <row r="30" spans="1:1" x14ac:dyDescent="0.2">
      <c r="A30" t="str">
        <f>TRIM(SUBSTITUTE(SUBSTITUTE('Perion 10'!A30, " ", ""), "*", ""))</f>
        <v>JoleenRojo1567.11695-2200-50630000000-1231</v>
      </c>
    </row>
    <row r="31" spans="1:1" x14ac:dyDescent="0.2">
      <c r="A31" t="str">
        <f>TRIM(SUBSTITUTE(SUBSTITUTE('Perion 10'!A31, " ", ""), "*", ""))</f>
        <v>JoseneRollings35.55695-2200-50630000000-1232</v>
      </c>
    </row>
    <row r="32" spans="1:1" x14ac:dyDescent="0.2">
      <c r="A32" t="str">
        <f>TRIM(SUBSTITUTE(SUBSTITUTE('Perion 10'!A32, " ", ""), "*", ""))</f>
        <v>KarenSutter67.95695-2200-50630000000-1233</v>
      </c>
    </row>
    <row r="33" spans="1:1" x14ac:dyDescent="0.2">
      <c r="A33" t="str">
        <f>TRIM(SUBSTITUTE(SUBSTITUTE('Perion 10'!A33, " ", ""), "*", ""))</f>
        <v>KatherineVanDann301.5695-2200-50630000000-1234</v>
      </c>
    </row>
    <row r="34" spans="1:1" x14ac:dyDescent="0.2">
      <c r="A34" t="str">
        <f>TRIM(SUBSTITUTE(SUBSTITUTE('Perion 10'!A34, " ", ""), "*", ""))</f>
        <v>KimberlyRiggs173.6695-2200-50630000000-1236</v>
      </c>
    </row>
    <row r="35" spans="1:1" x14ac:dyDescent="0.2">
      <c r="A35" t="str">
        <f>TRIM(SUBSTITUTE(SUBSTITUTE('Perion 10'!A35, " ", ""), "*", ""))</f>
        <v>KingsleyAckermann1410.11695-2804-55560000000-1231</v>
      </c>
    </row>
    <row r="36" spans="1:1" x14ac:dyDescent="0.2">
      <c r="A36" t="str">
        <f>TRIM(SUBSTITUTE(SUBSTITUTE('Perion 10'!A36, " ", ""), "*", ""))</f>
        <v>KristaAustin241.2695-2804-55560000000-1232</v>
      </c>
    </row>
    <row r="37" spans="1:1" x14ac:dyDescent="0.2">
      <c r="A37" t="str">
        <f>TRIM(SUBSTITUTE(SUBSTITUTE('Perion 10'!A37, " ", ""), "*", ""))</f>
        <v>LauraBaldry146.2695-2804-55560000000-1233</v>
      </c>
    </row>
    <row r="38" spans="1:1" x14ac:dyDescent="0.2">
      <c r="A38" t="str">
        <f>TRIM(SUBSTITUTE(SUBSTITUTE('Perion 10'!A38, " ", ""), "*", ""))</f>
        <v>LucianaEssenfeld301.14695-2804-55560000000-1236</v>
      </c>
    </row>
    <row r="39" spans="1:1" x14ac:dyDescent="0.2">
      <c r="A39" t="str">
        <f>TRIM(SUBSTITUTE(SUBSTITUTE('Perion 10'!A39, " ", ""), "*", ""))</f>
        <v>MableKinnan35.8695-2002-52790000000-1231</v>
      </c>
    </row>
    <row r="40" spans="1:1" x14ac:dyDescent="0.2">
      <c r="A40" t="str">
        <f>TRIM(SUBSTITUTE(SUBSTITUTE('Perion 10'!A40, " ", ""), "*", ""))</f>
        <v>MahdokhtGaines75.11695-2804-55560000000-1237</v>
      </c>
    </row>
    <row r="41" spans="1:1" x14ac:dyDescent="0.2">
      <c r="A41" t="str">
        <f>TRIM(SUBSTITUTE(SUBSTITUTE('Perion 10'!A41, " ", ""), "*", ""))</f>
        <v>MaiDrinkhouse347.22695-2804-55560000000-1235</v>
      </c>
    </row>
    <row r="42" spans="1:1" x14ac:dyDescent="0.2">
      <c r="A42" t="str">
        <f>TRIM(SUBSTITUTE(SUBSTITUTE('Perion 10'!A42, " ", ""), "*", ""))</f>
        <v>MariaGarcia93.6695-2804-55560000000-1238</v>
      </c>
    </row>
    <row r="43" spans="1:1" x14ac:dyDescent="0.2">
      <c r="A43" t="str">
        <f>TRIM(SUBSTITUTE(SUBSTITUTE('Perion 10'!A43, " ", ""), "*", ""))</f>
        <v>MariaGoldberg1704.55695-2119-57680000000-1231</v>
      </c>
    </row>
    <row r="44" spans="1:1" x14ac:dyDescent="0.2">
      <c r="A44" t="str">
        <f>TRIM(SUBSTITUTE(SUBSTITUTE('Perion 10'!A44, " ", ""), "*", ""))</f>
        <v>MarissaGraber6.113695-2119-57680000000-1232</v>
      </c>
    </row>
    <row r="45" spans="1:1" x14ac:dyDescent="0.2">
      <c r="A45" t="str">
        <f>TRIM(SUBSTITUTE(SUBSTITUTE('Perion 10'!A45, " ", ""), "*", ""))</f>
        <v>MaryHolmquist255.11695-2119-57680000000-1233</v>
      </c>
    </row>
    <row r="46" spans="1:1" x14ac:dyDescent="0.2">
      <c r="A46" t="str">
        <f>TRIM(SUBSTITUTE(SUBSTITUTE('Perion 10'!A46, " ", ""), "*", ""))</f>
        <v>MaryamHuff20.76695-2119-57680000000-1234</v>
      </c>
    </row>
    <row r="47" spans="1:1" x14ac:dyDescent="0.2">
      <c r="A47" t="str">
        <f>TRIM(SUBSTITUTE(SUBSTITUTE('Perion 10'!A47, " ", ""), "*", ""))</f>
        <v>MelissaJuris172.11695-2119-57680000000-1236</v>
      </c>
    </row>
    <row r="48" spans="1:1" x14ac:dyDescent="0.2">
      <c r="A48" t="str">
        <f>TRIM(SUBSTITUTE(SUBSTITUTE('Perion 10'!A48, " ", ""), "*", ""))</f>
        <v>MelodyKeys176.11695-2804-55560000000-1231</v>
      </c>
    </row>
    <row r="49" spans="1:1" x14ac:dyDescent="0.2">
      <c r="A49" t="str">
        <f>TRIM(SUBSTITUTE(SUBSTITUTE('Perion 10'!A49, " ", ""), "*", ""))</f>
        <v>MiriamLaughlin41.64695-2804-55560000000-1233</v>
      </c>
    </row>
    <row r="50" spans="1:1" x14ac:dyDescent="0.2">
      <c r="A50" t="str">
        <f>TRIM(SUBSTITUTE(SUBSTITUTE('Perion 10'!A50, " ", ""), "*", ""))</f>
        <v>PaulIyere59.25695-2119-57680000000-1235</v>
      </c>
    </row>
    <row r="51" spans="1:1" x14ac:dyDescent="0.2">
      <c r="A51" t="str">
        <f>TRIM(SUBSTITUTE(SUBSTITUTE('Perion 10'!A51, " ", ""), "*", ""))</f>
        <v>PaulRoberts446.13695-2200-50630000000-1237</v>
      </c>
    </row>
    <row r="52" spans="1:1" x14ac:dyDescent="0.2">
      <c r="A52" t="str">
        <f>TRIM(SUBSTITUTE(SUBSTITUTE('Perion 10'!A52, " ", ""), "*", ""))</f>
        <v>RobertSantos79.47695-2806-51780000000-1235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workbookViewId="0"/>
  </sheetViews>
  <sheetFormatPr defaultRowHeight="12.75" x14ac:dyDescent="0.2"/>
  <cols>
    <col min="1" max="2" width="26.42578125" customWidth="1"/>
    <col min="3" max="4" width="20.7109375" customWidth="1"/>
    <col min="5" max="5" width="34.7109375" customWidth="1"/>
  </cols>
  <sheetData>
    <row r="1" spans="1:37" x14ac:dyDescent="0.2">
      <c r="A1" t="s">
        <v>23</v>
      </c>
      <c r="C1" s="5" t="s">
        <v>130</v>
      </c>
      <c r="D1" s="5" t="s">
        <v>131</v>
      </c>
      <c r="E1" s="5" t="s">
        <v>132</v>
      </c>
      <c r="H1" s="6" t="s">
        <v>75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x14ac:dyDescent="0.2">
      <c r="A2" t="s">
        <v>112</v>
      </c>
      <c r="C2" t="str">
        <f t="array" aca="1" ref="C2" ca="1">MID(A2,MIN(FIND(CHAR(ROW(INDIRECT("65:90"))),(MID(A2,2,LEN(A2)-1)&amp;"ABCDEFGHIJKLMNOPQRSTUVWXYZ")))+1,MIN(FIND({0,1,2,3,4,5,6,7,8,9},A2&amp;"0123456789"))-MIN(FIND(CHAR(ROW(INDIRECT("65:90"))),(MID(A2,2,LEN(A2)-1)&amp;"ABCDEFGHIJKLMNOPQRSTUVWXYZ")))-1)</f>
        <v>Ackermann</v>
      </c>
      <c r="D2" t="str">
        <f t="array" aca="1" ref="D2" ca="1">LEFT(A2,MIN(FIND(CHAR(ROW(INDIRECT("65:90"))),(MID(A2,2,LEN(A2)-1)&amp;"ABCDEFGHIJKLMNOPQRSTUVWXYZ"))))</f>
        <v>Kingsley</v>
      </c>
      <c r="E2" t="str">
        <f>RIGHT(A2,LEN(A2)-MIN(FIND({0,1,2,3,4,5,6,7,8,9},A2&amp;"0123456789"))+1)</f>
        <v>1410.11695-2804-55560000000-1231</v>
      </c>
      <c r="H2" s="6" t="s">
        <v>134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x14ac:dyDescent="0.2">
      <c r="A3" t="s">
        <v>80</v>
      </c>
      <c r="C3" t="str">
        <f t="array" aca="1" ref="C3" ca="1">MID(A3,MIN(FIND(CHAR(ROW(INDIRECT("65:90"))),(MID(A3,2,LEN(A3)-1)&amp;"ABCDEFGHIJKLMNOPQRSTUVWXYZ")))+1,MIN(FIND({0,1,2,3,4,5,6,7,8,9},A3&amp;"0123456789"))-MIN(FIND(CHAR(ROW(INDIRECT("65:90"))),(MID(A3,2,LEN(A3)-1)&amp;"ABCDEFGHIJKLMNOPQRSTUVWXYZ")))-1)</f>
        <v>Adams</v>
      </c>
      <c r="D3" t="str">
        <f t="array" aca="1" ref="D3" ca="1">LEFT(A3,MIN(FIND(CHAR(ROW(INDIRECT("65:90"))),(MID(A3,2,LEN(A3)-1)&amp;"ABCDEFGHIJKLMNOPQRSTUVWXYZ"))))</f>
        <v>Myron</v>
      </c>
      <c r="E3" t="str">
        <f>RIGHT(A3,LEN(A3)-MIN(FIND({0,1,2,3,4,5,6,7,8,9},A3&amp;"0123456789"))+1)</f>
        <v>47.3695-2806-51780000000-1237</v>
      </c>
      <c r="H3" s="6" t="s">
        <v>135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2">
      <c r="A4" t="s">
        <v>92</v>
      </c>
      <c r="C4" t="str">
        <f t="array" aca="1" ref="C4" ca="1">MID(A4,MIN(FIND(CHAR(ROW(INDIRECT("65:90"))),(MID(A4,2,LEN(A4)-1)&amp;"ABCDEFGHIJKLMNOPQRSTUVWXYZ")))+1,MIN(FIND({0,1,2,3,4,5,6,7,8,9},A4&amp;"0123456789"))-MIN(FIND(CHAR(ROW(INDIRECT("65:90"))),(MID(A4,2,LEN(A4)-1)&amp;"ABCDEFGHIJKLMNOPQRSTUVWXYZ")))-1)</f>
        <v>Aliesmaeli</v>
      </c>
      <c r="D4" t="str">
        <f t="array" aca="1" ref="D4" ca="1">LEFT(A4,MIN(FIND(CHAR(ROW(INDIRECT("65:90"))),(MID(A4,2,LEN(A4)-1)&amp;"ABCDEFGHIJKLMNOPQRSTUVWXYZ"))))</f>
        <v>Christine</v>
      </c>
      <c r="E4" t="str">
        <f>RIGHT(A4,LEN(A4)-MIN(FIND({0,1,2,3,4,5,6,7,8,9},A4&amp;"0123456789"))+1)</f>
        <v>63.36695-2806-51780000000-1238</v>
      </c>
      <c r="H4" s="6" t="s">
        <v>133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x14ac:dyDescent="0.2">
      <c r="A5" t="s">
        <v>82</v>
      </c>
      <c r="C5" t="str">
        <f t="array" aca="1" ref="C5" ca="1">MID(A5,MIN(FIND(CHAR(ROW(INDIRECT("65:90"))),(MID(A5,2,LEN(A5)-1)&amp;"ABCDEFGHIJKLMNOPQRSTUVWXYZ")))+1,MIN(FIND({0,1,2,3,4,5,6,7,8,9},A5&amp;"0123456789"))-MIN(FIND(CHAR(ROW(INDIRECT("65:90"))),(MID(A5,2,LEN(A5)-1)&amp;"ABCDEFGHIJKLMNOPQRSTUVWXYZ")))-1)</f>
        <v>Ariel</v>
      </c>
      <c r="D5" t="str">
        <f t="array" aca="1" ref="D5" ca="1">LEFT(A5,MIN(FIND(CHAR(ROW(INDIRECT("65:90"))),(MID(A5,2,LEN(A5)-1)&amp;"ABCDEFGHIJKLMNOPQRSTUVWXYZ"))))</f>
        <v>Connie</v>
      </c>
      <c r="E5" t="str">
        <f>RIGHT(A5,LEN(A5)-MIN(FIND({0,1,2,3,4,5,6,7,8,9},A5&amp;"0123456789"))+1)</f>
        <v>1025.11695-2004-51490000000-1231</v>
      </c>
    </row>
    <row r="6" spans="1:37" x14ac:dyDescent="0.2">
      <c r="A6" t="s">
        <v>113</v>
      </c>
      <c r="C6" t="str">
        <f t="array" aca="1" ref="C6" ca="1">MID(A6,MIN(FIND(CHAR(ROW(INDIRECT("65:90"))),(MID(A6,2,LEN(A6)-1)&amp;"ABCDEFGHIJKLMNOPQRSTUVWXYZ")))+1,MIN(FIND({0,1,2,3,4,5,6,7,8,9},A6&amp;"0123456789"))-MIN(FIND(CHAR(ROW(INDIRECT("65:90"))),(MID(A6,2,LEN(A6)-1)&amp;"ABCDEFGHIJKLMNOPQRSTUVWXYZ")))-1)</f>
        <v>Austin</v>
      </c>
      <c r="D6" t="str">
        <f t="array" aca="1" ref="D6" ca="1">LEFT(A6,MIN(FIND(CHAR(ROW(INDIRECT("65:90"))),(MID(A6,2,LEN(A6)-1)&amp;"ABCDEFGHIJKLMNOPQRSTUVWXYZ"))))</f>
        <v>Krista</v>
      </c>
      <c r="E6" t="str">
        <f>RIGHT(A6,LEN(A6)-MIN(FIND({0,1,2,3,4,5,6,7,8,9},A6&amp;"0123456789"))+1)</f>
        <v>241.2695-2804-55560000000-1232</v>
      </c>
    </row>
    <row r="7" spans="1:37" x14ac:dyDescent="0.2">
      <c r="A7" t="s">
        <v>114</v>
      </c>
      <c r="C7" t="str">
        <f t="array" aca="1" ref="C7" ca="1">MID(A7,MIN(FIND(CHAR(ROW(INDIRECT("65:90"))),(MID(A7,2,LEN(A7)-1)&amp;"ABCDEFGHIJKLMNOPQRSTUVWXYZ")))+1,MIN(FIND({0,1,2,3,4,5,6,7,8,9},A7&amp;"0123456789"))-MIN(FIND(CHAR(ROW(INDIRECT("65:90"))),(MID(A7,2,LEN(A7)-1)&amp;"ABCDEFGHIJKLMNOPQRSTUVWXYZ")))-1)</f>
        <v>Baldry</v>
      </c>
      <c r="D7" t="str">
        <f t="array" aca="1" ref="D7" ca="1">LEFT(A7,MIN(FIND(CHAR(ROW(INDIRECT("65:90"))),(MID(A7,2,LEN(A7)-1)&amp;"ABCDEFGHIJKLMNOPQRSTUVWXYZ"))))</f>
        <v>Laura</v>
      </c>
      <c r="E7" t="str">
        <f>RIGHT(A7,LEN(A7)-MIN(FIND({0,1,2,3,4,5,6,7,8,9},A7&amp;"0123456789"))+1)</f>
        <v>146.2695-2804-55560000000-1233</v>
      </c>
    </row>
    <row r="8" spans="1:37" x14ac:dyDescent="0.2">
      <c r="A8" t="s">
        <v>86</v>
      </c>
      <c r="C8" t="str">
        <f t="array" aca="1" ref="C8" ca="1">MID(A8,MIN(FIND(CHAR(ROW(INDIRECT("65:90"))),(MID(A8,2,LEN(A8)-1)&amp;"ABCDEFGHIJKLMNOPQRSTUVWXYZ")))+1,MIN(FIND({0,1,2,3,4,5,6,7,8,9},A8&amp;"0123456789"))-MIN(FIND(CHAR(ROW(INDIRECT("65:90"))),(MID(A8,2,LEN(A8)-1)&amp;"ABCDEFGHIJKLMNOPQRSTUVWXYZ")))-1)</f>
        <v>Bayer</v>
      </c>
      <c r="D8" t="str">
        <f t="array" aca="1" ref="D8" ca="1">LEFT(A8,MIN(FIND(CHAR(ROW(INDIRECT("65:90"))),(MID(A8,2,LEN(A8)-1)&amp;"ABCDEFGHIJKLMNOPQRSTUVWXYZ"))))</f>
        <v>Janelle</v>
      </c>
      <c r="E8" t="str">
        <f>RIGHT(A8,LEN(A8)-MIN(FIND({0,1,2,3,4,5,6,7,8,9},A8&amp;"0123456789"))+1)</f>
        <v>133.76695-2404-53610000000-1231</v>
      </c>
    </row>
    <row r="9" spans="1:37" x14ac:dyDescent="0.2">
      <c r="A9" t="s">
        <v>93</v>
      </c>
      <c r="C9" t="str">
        <f t="array" aca="1" ref="C9" ca="1">MID(A9,MIN(FIND(CHAR(ROW(INDIRECT("65:90"))),(MID(A9,2,LEN(A9)-1)&amp;"ABCDEFGHIJKLMNOPQRSTUVWXYZ")))+1,MIN(FIND({0,1,2,3,4,5,6,7,8,9},A9&amp;"0123456789"))-MIN(FIND(CHAR(ROW(INDIRECT("65:90"))),(MID(A9,2,LEN(A9)-1)&amp;"ABCDEFGHIJKLMNOPQRSTUVWXYZ")))-1)</f>
        <v>Beatie</v>
      </c>
      <c r="D9" t="str">
        <f t="array" aca="1" ref="D9" ca="1">LEFT(A9,MIN(FIND(CHAR(ROW(INDIRECT("65:90"))),(MID(A9,2,LEN(A9)-1)&amp;"ABCDEFGHIJKLMNOPQRSTUVWXYZ"))))</f>
        <v>Dana</v>
      </c>
      <c r="E9" t="str">
        <f>RIGHT(A9,LEN(A9)-MIN(FIND({0,1,2,3,4,5,6,7,8,9},A9&amp;"0123456789"))+1)</f>
        <v>694.45695-2004-51490000000-1232</v>
      </c>
    </row>
    <row r="10" spans="1:37" x14ac:dyDescent="0.2">
      <c r="A10" t="s">
        <v>94</v>
      </c>
      <c r="C10" t="str">
        <f t="array" aca="1" ref="C10" ca="1">MID(A10,MIN(FIND(CHAR(ROW(INDIRECT("65:90"))),(MID(A10,2,LEN(A10)-1)&amp;"ABCDEFGHIJKLMNOPQRSTUVWXYZ")))+1,MIN(FIND({0,1,2,3,4,5,6,7,8,9},A10&amp;"0123456789"))-MIN(FIND(CHAR(ROW(INDIRECT("65:90"))),(MID(A10,2,LEN(A10)-1)&amp;"ABCDEFGHIJKLMNOPQRSTUVWXYZ")))-1)</f>
        <v>Beaver</v>
      </c>
      <c r="D10" t="str">
        <f t="array" aca="1" ref="D10" ca="1">LEFT(A10,MIN(FIND(CHAR(ROW(INDIRECT("65:90"))),(MID(A10,2,LEN(A10)-1)&amp;"ABCDEFGHIJKLMNOPQRSTUVWXYZ"))))</f>
        <v>Daniel</v>
      </c>
      <c r="E10" t="str">
        <f>RIGHT(A10,LEN(A10)-MIN(FIND({0,1,2,3,4,5,6,7,8,9},A10&amp;"0123456789"))+1)</f>
        <v>1242.41695-3301-59560000000-1231</v>
      </c>
    </row>
    <row r="11" spans="1:37" x14ac:dyDescent="0.2">
      <c r="A11" t="s">
        <v>84</v>
      </c>
      <c r="C11" t="str">
        <f t="array" aca="1" ref="C11" ca="1">MID(A11,MIN(FIND(CHAR(ROW(INDIRECT("65:90"))),(MID(A11,2,LEN(A11)-1)&amp;"ABCDEFGHIJKLMNOPQRSTUVWXYZ")))+1,MIN(FIND({0,1,2,3,4,5,6,7,8,9},A11&amp;"0123456789"))-MIN(FIND(CHAR(ROW(INDIRECT("65:90"))),(MID(A11,2,LEN(A11)-1)&amp;"ABCDEFGHIJKLMNOPQRSTUVWXYZ")))-1)</f>
        <v>Brenton</v>
      </c>
      <c r="D11" t="str">
        <f t="array" aca="1" ref="D11" ca="1">LEFT(A11,MIN(FIND(CHAR(ROW(INDIRECT("65:90"))),(MID(A11,2,LEN(A11)-1)&amp;"ABCDEFGHIJKLMNOPQRSTUVWXYZ"))))</f>
        <v>Linda</v>
      </c>
      <c r="E11" t="str">
        <f>RIGHT(A11,LEN(A11)-MIN(FIND({0,1,2,3,4,5,6,7,8,9},A11&amp;"0123456789"))+1)</f>
        <v>121.69695-2804-55560000000-1234</v>
      </c>
    </row>
    <row r="12" spans="1:37" x14ac:dyDescent="0.2">
      <c r="A12" t="s">
        <v>95</v>
      </c>
      <c r="C12" t="str">
        <f t="array" aca="1" ref="C12" ca="1">MID(A12,MIN(FIND(CHAR(ROW(INDIRECT("65:90"))),(MID(A12,2,LEN(A12)-1)&amp;"ABCDEFGHIJKLMNOPQRSTUVWXYZ")))+1,MIN(FIND({0,1,2,3,4,5,6,7,8,9},A12&amp;"0123456789"))-MIN(FIND(CHAR(ROW(INDIRECT("65:90"))),(MID(A12,2,LEN(A12)-1)&amp;"ABCDEFGHIJKLMNOPQRSTUVWXYZ")))-1)</f>
        <v>Byrd</v>
      </c>
      <c r="D12" t="str">
        <f t="array" aca="1" ref="D12" ca="1">LEFT(A12,MIN(FIND(CHAR(ROW(INDIRECT("65:90"))),(MID(A12,2,LEN(A12)-1)&amp;"ABCDEFGHIJKLMNOPQRSTUVWXYZ"))))</f>
        <v>Dee</v>
      </c>
      <c r="E12" t="str">
        <f>RIGHT(A12,LEN(A12)-MIN(FIND({0,1,2,3,4,5,6,7,8,9},A12&amp;"0123456789"))+1)</f>
        <v>71.72695-3301-59560000000-1232</v>
      </c>
    </row>
    <row r="13" spans="1:37" x14ac:dyDescent="0.2">
      <c r="A13" t="s">
        <v>96</v>
      </c>
      <c r="C13" t="str">
        <f t="array" aca="1" ref="C13" ca="1">MID(A13,MIN(FIND(CHAR(ROW(INDIRECT("65:90"))),(MID(A13,2,LEN(A13)-1)&amp;"ABCDEFGHIJKLMNOPQRSTUVWXYZ")))+1,MIN(FIND({0,1,2,3,4,5,6,7,8,9},A13&amp;"0123456789"))-MIN(FIND(CHAR(ROW(INDIRECT("65:90"))),(MID(A13,2,LEN(A13)-1)&amp;"ABCDEFGHIJKLMNOPQRSTUVWXYZ")))-1)</f>
        <v>Carli</v>
      </c>
      <c r="D13" t="str">
        <f t="array" aca="1" ref="D13" ca="1">LEFT(A13,MIN(FIND(CHAR(ROW(INDIRECT("65:90"))),(MID(A13,2,LEN(A13)-1)&amp;"ABCDEFGHIJKLMNOPQRSTUVWXYZ"))))</f>
        <v>Donna</v>
      </c>
      <c r="E13" t="str">
        <f>RIGHT(A13,LEN(A13)-MIN(FIND({0,1,2,3,4,5,6,7,8,9},A13&amp;"0123456789"))+1)</f>
        <v>669.2695-3301-59560000000-1233</v>
      </c>
    </row>
    <row r="14" spans="1:37" x14ac:dyDescent="0.2">
      <c r="A14" t="s">
        <v>97</v>
      </c>
      <c r="C14" t="str">
        <f t="array" aca="1" ref="C14" ca="1">MID(A14,MIN(FIND(CHAR(ROW(INDIRECT("65:90"))),(MID(A14,2,LEN(A14)-1)&amp;"ABCDEFGHIJKLMNOPQRSTUVWXYZ")))+1,MIN(FIND({0,1,2,3,4,5,6,7,8,9},A14&amp;"0123456789"))-MIN(FIND(CHAR(ROW(INDIRECT("65:90"))),(MID(A14,2,LEN(A14)-1)&amp;"ABCDEFGHIJKLMNOPQRSTUVWXYZ")))-1)</f>
        <v>Caro</v>
      </c>
      <c r="D14" t="str">
        <f t="array" aca="1" ref="D14" ca="1">LEFT(A14,MIN(FIND(CHAR(ROW(INDIRECT("65:90"))),(MID(A14,2,LEN(A14)-1)&amp;"ABCDEFGHIJKLMNOPQRSTUVWXYZ"))))</f>
        <v>Elvira</v>
      </c>
      <c r="E14" t="str">
        <f>RIGHT(A14,LEN(A14)-MIN(FIND({0,1,2,3,4,5,6,7,8,9},A14&amp;"0123456789"))+1)</f>
        <v>180.11695-3301-59560000000-1234</v>
      </c>
    </row>
    <row r="15" spans="1:37" x14ac:dyDescent="0.2">
      <c r="A15" t="s">
        <v>118</v>
      </c>
      <c r="C15" t="str">
        <f t="array" aca="1" ref="C15" ca="1">MID(A15,MIN(FIND(CHAR(ROW(INDIRECT("65:90"))),(MID(A15,2,LEN(A15)-1)&amp;"ABCDEFGHIJKLMNOPQRSTUVWXYZ")))+1,MIN(FIND({0,1,2,3,4,5,6,7,8,9},A15&amp;"0123456789"))-MIN(FIND(CHAR(ROW(INDIRECT("65:90"))),(MID(A15,2,LEN(A15)-1)&amp;"ABCDEFGHIJKLMNOPQRSTUVWXYZ")))-1)</f>
        <v>Drinkhouse</v>
      </c>
      <c r="D15" t="str">
        <f t="array" aca="1" ref="D15" ca="1">LEFT(A15,MIN(FIND(CHAR(ROW(INDIRECT("65:90"))),(MID(A15,2,LEN(A15)-1)&amp;"ABCDEFGHIJKLMNOPQRSTUVWXYZ"))))</f>
        <v>Mai</v>
      </c>
      <c r="E15" t="str">
        <f>RIGHT(A15,LEN(A15)-MIN(FIND({0,1,2,3,4,5,6,7,8,9},A15&amp;"0123456789"))+1)</f>
        <v>347.22695-2804-55560000000-1235</v>
      </c>
    </row>
    <row r="16" spans="1:37" x14ac:dyDescent="0.2">
      <c r="A16" t="s">
        <v>88</v>
      </c>
      <c r="C16" t="str">
        <f t="array" aca="1" ref="C16" ca="1">MID(A16,MIN(FIND(CHAR(ROW(INDIRECT("65:90"))),(MID(A16,2,LEN(A16)-1)&amp;"ABCDEFGHIJKLMNOPQRSTUVWXYZ")))+1,MIN(FIND({0,1,2,3,4,5,6,7,8,9},A16&amp;"0123456789"))-MIN(FIND(CHAR(ROW(INDIRECT("65:90"))),(MID(A16,2,LEN(A16)-1)&amp;"ABCDEFGHIJKLMNOPQRSTUVWXYZ")))-1)</f>
        <v>Earle</v>
      </c>
      <c r="D16" t="str">
        <f t="array" aca="1" ref="D16" ca="1">LEFT(A16,MIN(FIND(CHAR(ROW(INDIRECT("65:90"))),(MID(A16,2,LEN(A16)-1)&amp;"ABCDEFGHIJKLMNOPQRSTUVWXYZ"))))</f>
        <v>Amber</v>
      </c>
      <c r="E16" t="str">
        <f>RIGHT(A16,LEN(A16)-MIN(FIND({0,1,2,3,4,5,6,7,8,9},A16&amp;"0123456789"))+1)</f>
        <v>167.42695-5000-53420000000-1231</v>
      </c>
    </row>
    <row r="17" spans="1:5" x14ac:dyDescent="0.2">
      <c r="A17" t="s">
        <v>115</v>
      </c>
      <c r="C17" t="str">
        <f t="array" aca="1" ref="C17" ca="1">MID(A17,MIN(FIND(CHAR(ROW(INDIRECT("65:90"))),(MID(A17,2,LEN(A17)-1)&amp;"ABCDEFGHIJKLMNOPQRSTUVWXYZ")))+1,MIN(FIND({0,1,2,3,4,5,6,7,8,9},A17&amp;"0123456789"))-MIN(FIND(CHAR(ROW(INDIRECT("65:90"))),(MID(A17,2,LEN(A17)-1)&amp;"ABCDEFGHIJKLMNOPQRSTUVWXYZ")))-1)</f>
        <v>Essenfeld</v>
      </c>
      <c r="D17" t="str">
        <f t="array" aca="1" ref="D17" ca="1">LEFT(A17,MIN(FIND(CHAR(ROW(INDIRECT("65:90"))),(MID(A17,2,LEN(A17)-1)&amp;"ABCDEFGHIJKLMNOPQRSTUVWXYZ"))))</f>
        <v>Luciana</v>
      </c>
      <c r="E17" t="str">
        <f>RIGHT(A17,LEN(A17)-MIN(FIND({0,1,2,3,4,5,6,7,8,9},A17&amp;"0123456789"))+1)</f>
        <v>301.14695-2804-55560000000-1236</v>
      </c>
    </row>
    <row r="18" spans="1:5" x14ac:dyDescent="0.2">
      <c r="A18" t="s">
        <v>98</v>
      </c>
      <c r="C18" t="str">
        <f t="array" aca="1" ref="C18" ca="1">MID(A18,MIN(FIND(CHAR(ROW(INDIRECT("65:90"))),(MID(A18,2,LEN(A18)-1)&amp;"ABCDEFGHIJKLMNOPQRSTUVWXYZ")))+1,MIN(FIND({0,1,2,3,4,5,6,7,8,9},A18&amp;"0123456789"))-MIN(FIND(CHAR(ROW(INDIRECT("65:90"))),(MID(A18,2,LEN(A18)-1)&amp;"ABCDEFGHIJKLMNOPQRSTUVWXYZ")))-1)</f>
        <v>Forbes</v>
      </c>
      <c r="D18" t="str">
        <f t="array" aca="1" ref="D18" ca="1">LEFT(A18,MIN(FIND(CHAR(ROW(INDIRECT("65:90"))),(MID(A18,2,LEN(A18)-1)&amp;"ABCDEFGHIJKLMNOPQRSTUVWXYZ"))))</f>
        <v>Francine</v>
      </c>
      <c r="E18" t="str">
        <f>RIGHT(A18,LEN(A18)-MIN(FIND({0,1,2,3,4,5,6,7,8,9},A18&amp;"0123456789"))+1)</f>
        <v>200.11695-5000-53420000000-1231</v>
      </c>
    </row>
    <row r="19" spans="1:5" x14ac:dyDescent="0.2">
      <c r="A19" t="s">
        <v>117</v>
      </c>
      <c r="C19" t="str">
        <f t="array" aca="1" ref="C19" ca="1">MID(A19,MIN(FIND(CHAR(ROW(INDIRECT("65:90"))),(MID(A19,2,LEN(A19)-1)&amp;"ABCDEFGHIJKLMNOPQRSTUVWXYZ")))+1,MIN(FIND({0,1,2,3,4,5,6,7,8,9},A19&amp;"0123456789"))-MIN(FIND(CHAR(ROW(INDIRECT("65:90"))),(MID(A19,2,LEN(A19)-1)&amp;"ABCDEFGHIJKLMNOPQRSTUVWXYZ")))-1)</f>
        <v>Gaines</v>
      </c>
      <c r="D19" t="str">
        <f t="array" aca="1" ref="D19" ca="1">LEFT(A19,MIN(FIND(CHAR(ROW(INDIRECT("65:90"))),(MID(A19,2,LEN(A19)-1)&amp;"ABCDEFGHIJKLMNOPQRSTUVWXYZ"))))</f>
        <v>Mahdokht</v>
      </c>
      <c r="E19" t="str">
        <f>RIGHT(A19,LEN(A19)-MIN(FIND({0,1,2,3,4,5,6,7,8,9},A19&amp;"0123456789"))+1)</f>
        <v>75.11695-2804-55560000000-1237</v>
      </c>
    </row>
    <row r="20" spans="1:5" x14ac:dyDescent="0.2">
      <c r="A20" t="s">
        <v>119</v>
      </c>
      <c r="C20" t="str">
        <f t="array" aca="1" ref="C20" ca="1">MID(A20,MIN(FIND(CHAR(ROW(INDIRECT("65:90"))),(MID(A20,2,LEN(A20)-1)&amp;"ABCDEFGHIJKLMNOPQRSTUVWXYZ")))+1,MIN(FIND({0,1,2,3,4,5,6,7,8,9},A20&amp;"0123456789"))-MIN(FIND(CHAR(ROW(INDIRECT("65:90"))),(MID(A20,2,LEN(A20)-1)&amp;"ABCDEFGHIJKLMNOPQRSTUVWXYZ")))-1)</f>
        <v>Garcia</v>
      </c>
      <c r="D20" t="str">
        <f t="array" aca="1" ref="D20" ca="1">LEFT(A20,MIN(FIND(CHAR(ROW(INDIRECT("65:90"))),(MID(A20,2,LEN(A20)-1)&amp;"ABCDEFGHIJKLMNOPQRSTUVWXYZ"))))</f>
        <v>Maria</v>
      </c>
      <c r="E20" t="str">
        <f>RIGHT(A20,LEN(A20)-MIN(FIND({0,1,2,3,4,5,6,7,8,9},A20&amp;"0123456789"))+1)</f>
        <v>93.6695-2804-55560000000-1238</v>
      </c>
    </row>
    <row r="21" spans="1:5" x14ac:dyDescent="0.2">
      <c r="A21" t="s">
        <v>120</v>
      </c>
      <c r="C21" t="str">
        <f t="array" aca="1" ref="C21" ca="1">MID(A21,MIN(FIND(CHAR(ROW(INDIRECT("65:90"))),(MID(A21,2,LEN(A21)-1)&amp;"ABCDEFGHIJKLMNOPQRSTUVWXYZ")))+1,MIN(FIND({0,1,2,3,4,5,6,7,8,9},A21&amp;"0123456789"))-MIN(FIND(CHAR(ROW(INDIRECT("65:90"))),(MID(A21,2,LEN(A21)-1)&amp;"ABCDEFGHIJKLMNOPQRSTUVWXYZ")))-1)</f>
        <v>Goldberg</v>
      </c>
      <c r="D21" t="str">
        <f t="array" aca="1" ref="D21" ca="1">LEFT(A21,MIN(FIND(CHAR(ROW(INDIRECT("65:90"))),(MID(A21,2,LEN(A21)-1)&amp;"ABCDEFGHIJKLMNOPQRSTUVWXYZ"))))</f>
        <v>Maria</v>
      </c>
      <c r="E21" t="str">
        <f>RIGHT(A21,LEN(A21)-MIN(FIND({0,1,2,3,4,5,6,7,8,9},A21&amp;"0123456789"))+1)</f>
        <v>1704.55695-2119-57680000000-1231</v>
      </c>
    </row>
    <row r="22" spans="1:5" x14ac:dyDescent="0.2">
      <c r="A22" t="s">
        <v>121</v>
      </c>
      <c r="C22" t="str">
        <f t="array" aca="1" ref="C22" ca="1">MID(A22,MIN(FIND(CHAR(ROW(INDIRECT("65:90"))),(MID(A22,2,LEN(A22)-1)&amp;"ABCDEFGHIJKLMNOPQRSTUVWXYZ")))+1,MIN(FIND({0,1,2,3,4,5,6,7,8,9},A22&amp;"0123456789"))-MIN(FIND(CHAR(ROW(INDIRECT("65:90"))),(MID(A22,2,LEN(A22)-1)&amp;"ABCDEFGHIJKLMNOPQRSTUVWXYZ")))-1)</f>
        <v>Graber</v>
      </c>
      <c r="D22" t="str">
        <f t="array" aca="1" ref="D22" ca="1">LEFT(A22,MIN(FIND(CHAR(ROW(INDIRECT("65:90"))),(MID(A22,2,LEN(A22)-1)&amp;"ABCDEFGHIJKLMNOPQRSTUVWXYZ"))))</f>
        <v>Marissa</v>
      </c>
      <c r="E22" t="str">
        <f>RIGHT(A22,LEN(A22)-MIN(FIND({0,1,2,3,4,5,6,7,8,9},A22&amp;"0123456789"))+1)</f>
        <v>6.113695-2119-57680000000-1232</v>
      </c>
    </row>
    <row r="23" spans="1:5" x14ac:dyDescent="0.2">
      <c r="A23" t="s">
        <v>122</v>
      </c>
      <c r="C23" t="str">
        <f t="array" aca="1" ref="C23" ca="1">MID(A23,MIN(FIND(CHAR(ROW(INDIRECT("65:90"))),(MID(A23,2,LEN(A23)-1)&amp;"ABCDEFGHIJKLMNOPQRSTUVWXYZ")))+1,MIN(FIND({0,1,2,3,4,5,6,7,8,9},A23&amp;"0123456789"))-MIN(FIND(CHAR(ROW(INDIRECT("65:90"))),(MID(A23,2,LEN(A23)-1)&amp;"ABCDEFGHIJKLMNOPQRSTUVWXYZ")))-1)</f>
        <v>Holmquist</v>
      </c>
      <c r="D23" t="str">
        <f t="array" aca="1" ref="D23" ca="1">LEFT(A23,MIN(FIND(CHAR(ROW(INDIRECT("65:90"))),(MID(A23,2,LEN(A23)-1)&amp;"ABCDEFGHIJKLMNOPQRSTUVWXYZ"))))</f>
        <v>Mary</v>
      </c>
      <c r="E23" t="str">
        <f>RIGHT(A23,LEN(A23)-MIN(FIND({0,1,2,3,4,5,6,7,8,9},A23&amp;"0123456789"))+1)</f>
        <v>255.11695-2119-57680000000-1233</v>
      </c>
    </row>
    <row r="24" spans="1:5" x14ac:dyDescent="0.2">
      <c r="A24" t="s">
        <v>123</v>
      </c>
      <c r="C24" t="str">
        <f t="array" aca="1" ref="C24" ca="1">MID(A24,MIN(FIND(CHAR(ROW(INDIRECT("65:90"))),(MID(A24,2,LEN(A24)-1)&amp;"ABCDEFGHIJKLMNOPQRSTUVWXYZ")))+1,MIN(FIND({0,1,2,3,4,5,6,7,8,9},A24&amp;"0123456789"))-MIN(FIND(CHAR(ROW(INDIRECT("65:90"))),(MID(A24,2,LEN(A24)-1)&amp;"ABCDEFGHIJKLMNOPQRSTUVWXYZ")))-1)</f>
        <v>Huff</v>
      </c>
      <c r="D24" t="str">
        <f t="array" aca="1" ref="D24" ca="1">LEFT(A24,MIN(FIND(CHAR(ROW(INDIRECT("65:90"))),(MID(A24,2,LEN(A24)-1)&amp;"ABCDEFGHIJKLMNOPQRSTUVWXYZ"))))</f>
        <v>Maryam</v>
      </c>
      <c r="E24" t="str">
        <f>RIGHT(A24,LEN(A24)-MIN(FIND({0,1,2,3,4,5,6,7,8,9},A24&amp;"0123456789"))+1)</f>
        <v>20.76695-2119-57680000000-1234</v>
      </c>
    </row>
    <row r="25" spans="1:5" x14ac:dyDescent="0.2">
      <c r="A25" t="s">
        <v>127</v>
      </c>
      <c r="C25" t="str">
        <f t="array" aca="1" ref="C25" ca="1">MID(A25,MIN(FIND(CHAR(ROW(INDIRECT("65:90"))),(MID(A25,2,LEN(A25)-1)&amp;"ABCDEFGHIJKLMNOPQRSTUVWXYZ")))+1,MIN(FIND({0,1,2,3,4,5,6,7,8,9},A25&amp;"0123456789"))-MIN(FIND(CHAR(ROW(INDIRECT("65:90"))),(MID(A25,2,LEN(A25)-1)&amp;"ABCDEFGHIJKLMNOPQRSTUVWXYZ")))-1)</f>
        <v>Iyere</v>
      </c>
      <c r="D25" t="str">
        <f t="array" aca="1" ref="D25" ca="1">LEFT(A25,MIN(FIND(CHAR(ROW(INDIRECT("65:90"))),(MID(A25,2,LEN(A25)-1)&amp;"ABCDEFGHIJKLMNOPQRSTUVWXYZ"))))</f>
        <v>Paul</v>
      </c>
      <c r="E25" t="str">
        <f>RIGHT(A25,LEN(A25)-MIN(FIND({0,1,2,3,4,5,6,7,8,9},A25&amp;"0123456789"))+1)</f>
        <v>59.25695-2119-57680000000-1235</v>
      </c>
    </row>
    <row r="26" spans="1:5" x14ac:dyDescent="0.2">
      <c r="A26" t="s">
        <v>89</v>
      </c>
      <c r="C26" t="str">
        <f t="array" aca="1" ref="C26" ca="1">MID(A26,MIN(FIND(CHAR(ROW(INDIRECT("65:90"))),(MID(A26,2,LEN(A26)-1)&amp;"ABCDEFGHIJKLMNOPQRSTUVWXYZ")))+1,MIN(FIND({0,1,2,3,4,5,6,7,8,9},A26&amp;"0123456789"))-MIN(FIND(CHAR(ROW(INDIRECT("65:90"))),(MID(A26,2,LEN(A26)-1)&amp;"ABCDEFGHIJKLMNOPQRSTUVWXYZ")))-1)</f>
        <v>Johnson</v>
      </c>
      <c r="D26" t="str">
        <f t="array" aca="1" ref="D26" ca="1">LEFT(A26,MIN(FIND(CHAR(ROW(INDIRECT("65:90"))),(MID(A26,2,LEN(A26)-1)&amp;"ABCDEFGHIJKLMNOPQRSTUVWXYZ"))))</f>
        <v>Annette</v>
      </c>
      <c r="E26" t="str">
        <f>RIGHT(A26,LEN(A26)-MIN(FIND({0,1,2,3,4,5,6,7,8,9},A26&amp;"0123456789"))+1)</f>
        <v>151.01695-2002-52790000000-1232</v>
      </c>
    </row>
    <row r="27" spans="1:5" x14ac:dyDescent="0.2">
      <c r="A27" t="s">
        <v>124</v>
      </c>
      <c r="C27" t="str">
        <f t="array" aca="1" ref="C27" ca="1">MID(A27,MIN(FIND(CHAR(ROW(INDIRECT("65:90"))),(MID(A27,2,LEN(A27)-1)&amp;"ABCDEFGHIJKLMNOPQRSTUVWXYZ")))+1,MIN(FIND({0,1,2,3,4,5,6,7,8,9},A27&amp;"0123456789"))-MIN(FIND(CHAR(ROW(INDIRECT("65:90"))),(MID(A27,2,LEN(A27)-1)&amp;"ABCDEFGHIJKLMNOPQRSTUVWXYZ")))-1)</f>
        <v>Juris</v>
      </c>
      <c r="D27" t="str">
        <f t="array" aca="1" ref="D27" ca="1">LEFT(A27,MIN(FIND(CHAR(ROW(INDIRECT("65:90"))),(MID(A27,2,LEN(A27)-1)&amp;"ABCDEFGHIJKLMNOPQRSTUVWXYZ"))))</f>
        <v>Melissa</v>
      </c>
      <c r="E27" t="str">
        <f>RIGHT(A27,LEN(A27)-MIN(FIND({0,1,2,3,4,5,6,7,8,9},A27&amp;"0123456789"))+1)</f>
        <v>172.11695-2119-57680000000-1236</v>
      </c>
    </row>
    <row r="28" spans="1:5" x14ac:dyDescent="0.2">
      <c r="A28" t="s">
        <v>101</v>
      </c>
      <c r="C28" t="str">
        <f t="array" aca="1" ref="C28" ca="1">MID(A28,MIN(FIND(CHAR(ROW(INDIRECT("65:90"))),(MID(A28,2,LEN(A28)-1)&amp;"ABCDEFGHIJKLMNOPQRSTUVWXYZ")))+1,MIN(FIND({0,1,2,3,4,5,6,7,8,9},A28&amp;"0123456789"))-MIN(FIND(CHAR(ROW(INDIRECT("65:90"))),(MID(A28,2,LEN(A28)-1)&amp;"ABCDEFGHIJKLMNOPQRSTUVWXYZ")))-1)</f>
        <v>Kenniger</v>
      </c>
      <c r="D28" t="str">
        <f t="array" aca="1" ref="D28" ca="1">LEFT(A28,MIN(FIND(CHAR(ROW(INDIRECT("65:90"))),(MID(A28,2,LEN(A28)-1)&amp;"ABCDEFGHIJKLMNOPQRSTUVWXYZ"))))</f>
        <v>Helen</v>
      </c>
      <c r="E28" t="str">
        <f>RIGHT(A28,LEN(A28)-MIN(FIND({0,1,2,3,4,5,6,7,8,9},A28&amp;"0123456789"))+1)</f>
        <v>288.11695-2301-52790000000-1231</v>
      </c>
    </row>
    <row r="29" spans="1:5" x14ac:dyDescent="0.2">
      <c r="A29" t="s">
        <v>125</v>
      </c>
      <c r="C29" t="str">
        <f t="array" aca="1" ref="C29" ca="1">MID(A29,MIN(FIND(CHAR(ROW(INDIRECT("65:90"))),(MID(A29,2,LEN(A29)-1)&amp;"ABCDEFGHIJKLMNOPQRSTUVWXYZ")))+1,MIN(FIND({0,1,2,3,4,5,6,7,8,9},A29&amp;"0123456789"))-MIN(FIND(CHAR(ROW(INDIRECT("65:90"))),(MID(A29,2,LEN(A29)-1)&amp;"ABCDEFGHIJKLMNOPQRSTUVWXYZ")))-1)</f>
        <v>Keys</v>
      </c>
      <c r="D29" t="str">
        <f t="array" aca="1" ref="D29" ca="1">LEFT(A29,MIN(FIND(CHAR(ROW(INDIRECT("65:90"))),(MID(A29,2,LEN(A29)-1)&amp;"ABCDEFGHIJKLMNOPQRSTUVWXYZ"))))</f>
        <v>Melody</v>
      </c>
      <c r="E29" t="str">
        <f>RIGHT(A29,LEN(A29)-MIN(FIND({0,1,2,3,4,5,6,7,8,9},A29&amp;"0123456789"))+1)</f>
        <v>176.11695-2804-55560000000-1231</v>
      </c>
    </row>
    <row r="30" spans="1:5" x14ac:dyDescent="0.2">
      <c r="A30" t="s">
        <v>116</v>
      </c>
      <c r="C30" t="str">
        <f t="array" aca="1" ref="C30" ca="1">MID(A30,MIN(FIND(CHAR(ROW(INDIRECT("65:90"))),(MID(A30,2,LEN(A30)-1)&amp;"ABCDEFGHIJKLMNOPQRSTUVWXYZ")))+1,MIN(FIND({0,1,2,3,4,5,6,7,8,9},A30&amp;"0123456789"))-MIN(FIND(CHAR(ROW(INDIRECT("65:90"))),(MID(A30,2,LEN(A30)-1)&amp;"ABCDEFGHIJKLMNOPQRSTUVWXYZ")))-1)</f>
        <v>Kinnan</v>
      </c>
      <c r="D30" t="str">
        <f t="array" aca="1" ref="D30" ca="1">LEFT(A30,MIN(FIND(CHAR(ROW(INDIRECT("65:90"))),(MID(A30,2,LEN(A30)-1)&amp;"ABCDEFGHIJKLMNOPQRSTUVWXYZ"))))</f>
        <v>Mable</v>
      </c>
      <c r="E30" t="str">
        <f>RIGHT(A30,LEN(A30)-MIN(FIND({0,1,2,3,4,5,6,7,8,9},A30&amp;"0123456789"))+1)</f>
        <v>35.8695-2002-52790000000-1231</v>
      </c>
    </row>
    <row r="31" spans="1:5" x14ac:dyDescent="0.2">
      <c r="A31" t="s">
        <v>85</v>
      </c>
      <c r="C31" t="str">
        <f t="array" aca="1" ref="C31" ca="1">MID(A31,MIN(FIND(CHAR(ROW(INDIRECT("65:90"))),(MID(A31,2,LEN(A31)-1)&amp;"ABCDEFGHIJKLMNOPQRSTUVWXYZ")))+1,MIN(FIND({0,1,2,3,4,5,6,7,8,9},A31&amp;"0123456789"))-MIN(FIND(CHAR(ROW(INDIRECT("65:90"))),(MID(A31,2,LEN(A31)-1)&amp;"ABCDEFGHIJKLMNOPQRSTUVWXYZ")))-1)</f>
        <v>Knight</v>
      </c>
      <c r="D31" t="str">
        <f t="array" aca="1" ref="D31" ca="1">LEFT(A31,MIN(FIND(CHAR(ROW(INDIRECT("65:90"))),(MID(A31,2,LEN(A31)-1)&amp;"ABCDEFGHIJKLMNOPQRSTUVWXYZ"))))</f>
        <v>Michele</v>
      </c>
      <c r="E31" t="str">
        <f>RIGHT(A31,LEN(A31)-MIN(FIND({0,1,2,3,4,5,6,7,8,9},A31&amp;"0123456789"))+1)</f>
        <v>225.86695-2804-55560000000-1232</v>
      </c>
    </row>
    <row r="32" spans="1:5" x14ac:dyDescent="0.2">
      <c r="A32" t="s">
        <v>126</v>
      </c>
      <c r="C32" t="str">
        <f t="array" aca="1" ref="C32" ca="1">MID(A32,MIN(FIND(CHAR(ROW(INDIRECT("65:90"))),(MID(A32,2,LEN(A32)-1)&amp;"ABCDEFGHIJKLMNOPQRSTUVWXYZ")))+1,MIN(FIND({0,1,2,3,4,5,6,7,8,9},A32&amp;"0123456789"))-MIN(FIND(CHAR(ROW(INDIRECT("65:90"))),(MID(A32,2,LEN(A32)-1)&amp;"ABCDEFGHIJKLMNOPQRSTUVWXYZ")))-1)</f>
        <v>Laughlin</v>
      </c>
      <c r="D32" t="str">
        <f t="array" aca="1" ref="D32" ca="1">LEFT(A32,MIN(FIND(CHAR(ROW(INDIRECT("65:90"))),(MID(A32,2,LEN(A32)-1)&amp;"ABCDEFGHIJKLMNOPQRSTUVWXYZ"))))</f>
        <v>Miriam</v>
      </c>
      <c r="E32" t="str">
        <f>RIGHT(A32,LEN(A32)-MIN(FIND({0,1,2,3,4,5,6,7,8,9},A32&amp;"0123456789"))+1)</f>
        <v>41.64695-2804-55560000000-1233</v>
      </c>
    </row>
    <row r="33" spans="1:5" x14ac:dyDescent="0.2">
      <c r="A33" t="s">
        <v>106</v>
      </c>
      <c r="C33" t="str">
        <f t="array" aca="1" ref="C33" ca="1">MID(A33,MIN(FIND(CHAR(ROW(INDIRECT("65:90"))),(MID(A33,2,LEN(A33)-1)&amp;"ABCDEFGHIJKLMNOPQRSTUVWXYZ")))+1,MIN(FIND({0,1,2,3,4,5,6,7,8,9},A33&amp;"0123456789"))-MIN(FIND(CHAR(ROW(INDIRECT("65:90"))),(MID(A33,2,LEN(A33)-1)&amp;"ABCDEFGHIJKLMNOPQRSTUVWXYZ")))-1)</f>
        <v>Lawrence</v>
      </c>
      <c r="D33" t="str">
        <f t="array" aca="1" ref="D33" ca="1">LEFT(A33,MIN(FIND(CHAR(ROW(INDIRECT("65:90"))),(MID(A33,2,LEN(A33)-1)&amp;"ABCDEFGHIJKLMNOPQRSTUVWXYZ"))))</f>
        <v>John</v>
      </c>
      <c r="E33" t="str">
        <f>RIGHT(A33,LEN(A33)-MIN(FIND({0,1,2,3,4,5,6,7,8,9},A33&amp;"0123456789"))+1)</f>
        <v>156.41695-2804-55560000000-1233</v>
      </c>
    </row>
    <row r="34" spans="1:5" x14ac:dyDescent="0.2">
      <c r="A34" t="s">
        <v>100</v>
      </c>
      <c r="C34" t="str">
        <f t="array" aca="1" ref="C34" ca="1">MID(A34,MIN(FIND(CHAR(ROW(INDIRECT("65:90"))),(MID(A34,2,LEN(A34)-1)&amp;"ABCDEFGHIJKLMNOPQRSTUVWXYZ")))+1,MIN(FIND({0,1,2,3,4,5,6,7,8,9},A34&amp;"0123456789"))-MIN(FIND(CHAR(ROW(INDIRECT("65:90"))),(MID(A34,2,LEN(A34)-1)&amp;"ABCDEFGHIJKLMNOPQRSTUVWXYZ")))-1)</f>
        <v>Litmer</v>
      </c>
      <c r="D34" t="str">
        <f t="array" aca="1" ref="D34" ca="1">LEFT(A34,MIN(FIND(CHAR(ROW(INDIRECT("65:90"))),(MID(A34,2,LEN(A34)-1)&amp;"ABCDEFGHIJKLMNOPQRSTUVWXYZ"))))</f>
        <v>Hazel</v>
      </c>
      <c r="E34" t="str">
        <f>RIGHT(A34,LEN(A34)-MIN(FIND({0,1,2,3,4,5,6,7,8,9},A34&amp;"0123456789"))+1)</f>
        <v>576.11695-2002-52790000000-1233</v>
      </c>
    </row>
    <row r="35" spans="1:5" x14ac:dyDescent="0.2">
      <c r="A35" t="s">
        <v>103</v>
      </c>
      <c r="C35" t="str">
        <f t="array" aca="1" ref="C35" ca="1">MID(A35,MIN(FIND(CHAR(ROW(INDIRECT("65:90"))),(MID(A35,2,LEN(A35)-1)&amp;"ABCDEFGHIJKLMNOPQRSTUVWXYZ")))+1,MIN(FIND({0,1,2,3,4,5,6,7,8,9},A35&amp;"0123456789"))-MIN(FIND(CHAR(ROW(INDIRECT("65:90"))),(MID(A35,2,LEN(A35)-1)&amp;"ABCDEFGHIJKLMNOPQRSTUVWXYZ")))-1)</f>
        <v>MacInnis</v>
      </c>
      <c r="D35" t="str">
        <f t="array" aca="1" ref="D35" ca="1">LEFT(A35,MIN(FIND(CHAR(ROW(INDIRECT("65:90"))),(MID(A35,2,LEN(A35)-1)&amp;"ABCDEFGHIJKLMNOPQRSTUVWXYZ"))))</f>
        <v>Jennifer</v>
      </c>
      <c r="E35" t="str">
        <f>RIGHT(A35,LEN(A35)-MIN(FIND({0,1,2,3,4,5,6,7,8,9},A35&amp;"0123456789"))+1)</f>
        <v>354.28695-2695-59330000000-1231</v>
      </c>
    </row>
    <row r="36" spans="1:5" x14ac:dyDescent="0.2">
      <c r="A36" t="s">
        <v>81</v>
      </c>
      <c r="C36" t="str">
        <f t="array" aca="1" ref="C36" ca="1">MID(A36,MIN(FIND(CHAR(ROW(INDIRECT("65:90"))),(MID(A36,2,LEN(A36)-1)&amp;"ABCDEFGHIJKLMNOPQRSTUVWXYZ")))+1,MIN(FIND({0,1,2,3,4,5,6,7,8,9},A36&amp;"0123456789"))-MIN(FIND(CHAR(ROW(INDIRECT("65:90"))),(MID(A36,2,LEN(A36)-1)&amp;"ABCDEFGHIJKLMNOPQRSTUVWXYZ")))-1)</f>
        <v>Moss</v>
      </c>
      <c r="D36" t="str">
        <f t="array" aca="1" ref="D36" ca="1">LEFT(A36,MIN(FIND(CHAR(ROW(INDIRECT("65:90"))),(MID(A36,2,LEN(A36)-1)&amp;"ABCDEFGHIJKLMNOPQRSTUVWXYZ"))))</f>
        <v>Gabriela</v>
      </c>
      <c r="E36" t="str">
        <f>RIGHT(A36,LEN(A36)-MIN(FIND({0,1,2,3,4,5,6,7,8,9},A36&amp;"0123456789"))+1)</f>
        <v>669.11695-5000-53420000000-1232</v>
      </c>
    </row>
    <row r="37" spans="1:5" x14ac:dyDescent="0.2">
      <c r="A37" t="s">
        <v>104</v>
      </c>
      <c r="C37" t="str">
        <f t="array" aca="1" ref="C37" ca="1">MID(A37,MIN(FIND(CHAR(ROW(INDIRECT("65:90"))),(MID(A37,2,LEN(A37)-1)&amp;"ABCDEFGHIJKLMNOPQRSTUVWXYZ")))+1,MIN(FIND({0,1,2,3,4,5,6,7,8,9},A37&amp;"0123456789"))-MIN(FIND(CHAR(ROW(INDIRECT("65:90"))),(MID(A37,2,LEN(A37)-1)&amp;"ABCDEFGHIJKLMNOPQRSTUVWXYZ")))-1)</f>
        <v>Mottlova</v>
      </c>
      <c r="D37" t="str">
        <f t="array" aca="1" ref="D37" ca="1">LEFT(A37,MIN(FIND(CHAR(ROW(INDIRECT("65:90"))),(MID(A37,2,LEN(A37)-1)&amp;"ABCDEFGHIJKLMNOPQRSTUVWXYZ"))))</f>
        <v>Jennifer</v>
      </c>
      <c r="E37" t="str">
        <f>RIGHT(A37,LEN(A37)-MIN(FIND({0,1,2,3,4,5,6,7,8,9},A37&amp;"0123456789"))+1)</f>
        <v>55.8695-2695-59330000000-1232</v>
      </c>
    </row>
    <row r="38" spans="1:5" x14ac:dyDescent="0.2">
      <c r="A38" t="s">
        <v>83</v>
      </c>
      <c r="C38" t="str">
        <f t="array" aca="1" ref="C38" ca="1">MID(A38,MIN(FIND(CHAR(ROW(INDIRECT("65:90"))),(MID(A38,2,LEN(A38)-1)&amp;"ABCDEFGHIJKLMNOPQRSTUVWXYZ")))+1,MIN(FIND({0,1,2,3,4,5,6,7,8,9},A38&amp;"0123456789"))-MIN(FIND(CHAR(ROW(INDIRECT("65:90"))),(MID(A38,2,LEN(A38)-1)&amp;"ABCDEFGHIJKLMNOPQRSTUVWXYZ")))-1)</f>
        <v>Murphy</v>
      </c>
      <c r="D38" t="str">
        <f t="array" aca="1" ref="D38" ca="1">LEFT(A38,MIN(FIND(CHAR(ROW(INDIRECT("65:90"))),(MID(A38,2,LEN(A38)-1)&amp;"ABCDEFGHIJKLMNOPQRSTUVWXYZ"))))</f>
        <v>Kelly</v>
      </c>
      <c r="E38" t="str">
        <f>RIGHT(A38,LEN(A38)-MIN(FIND({0,1,2,3,4,5,6,7,8,9},A38&amp;"0123456789"))+1)</f>
        <v>1040.58695-2200-50630000000-1235</v>
      </c>
    </row>
    <row r="39" spans="1:5" x14ac:dyDescent="0.2">
      <c r="A39" t="s">
        <v>105</v>
      </c>
      <c r="C39" t="str">
        <f t="array" aca="1" ref="C39" ca="1">MID(A39,MIN(FIND(CHAR(ROW(INDIRECT("65:90"))),(MID(A39,2,LEN(A39)-1)&amp;"ABCDEFGHIJKLMNOPQRSTUVWXYZ")))+1,MIN(FIND({0,1,2,3,4,5,6,7,8,9},A39&amp;"0123456789"))-MIN(FIND(CHAR(ROW(INDIRECT("65:90"))),(MID(A39,2,LEN(A39)-1)&amp;"ABCDEFGHIJKLMNOPQRSTUVWXYZ")))-1)</f>
        <v>Nielson</v>
      </c>
      <c r="D39" t="str">
        <f t="array" aca="1" ref="D39" ca="1">LEFT(A39,MIN(FIND(CHAR(ROW(INDIRECT("65:90"))),(MID(A39,2,LEN(A39)-1)&amp;"ABCDEFGHIJKLMNOPQRSTUVWXYZ"))))</f>
        <v>Jessica</v>
      </c>
      <c r="E39" t="str">
        <f>RIGHT(A39,LEN(A39)-MIN(FIND({0,1,2,3,4,5,6,7,8,9},A39&amp;"0123456789"))+1)</f>
        <v>70.95695-2804-55560000000-1231</v>
      </c>
    </row>
    <row r="40" spans="1:5" x14ac:dyDescent="0.2">
      <c r="A40" t="s">
        <v>87</v>
      </c>
      <c r="C40" t="str">
        <f t="array" aca="1" ref="C40" ca="1">MID(A40,MIN(FIND(CHAR(ROW(INDIRECT("65:90"))),(MID(A40,2,LEN(A40)-1)&amp;"ABCDEFGHIJKLMNOPQRSTUVWXYZ")))+1,MIN(FIND({0,1,2,3,4,5,6,7,8,9},A40&amp;"0123456789"))-MIN(FIND(CHAR(ROW(INDIRECT("65:90"))),(MID(A40,2,LEN(A40)-1)&amp;"ABCDEFGHIJKLMNOPQRSTUVWXYZ")))-1)</f>
        <v>Ponson</v>
      </c>
      <c r="D40" t="str">
        <f t="array" aca="1" ref="D40" ca="1">LEFT(A40,MIN(FIND(CHAR(ROW(INDIRECT("65:90"))),(MID(A40,2,LEN(A40)-1)&amp;"ABCDEFGHIJKLMNOPQRSTUVWXYZ"))))</f>
        <v>Aaron</v>
      </c>
      <c r="E40" t="str">
        <f>RIGHT(A40,LEN(A40)-MIN(FIND({0,1,2,3,4,5,6,7,8,9},A40&amp;"0123456789"))+1)</f>
        <v>1120.11695-2806-51780000000-1231</v>
      </c>
    </row>
    <row r="41" spans="1:5" x14ac:dyDescent="0.2">
      <c r="A41" t="s">
        <v>79</v>
      </c>
      <c r="C41" t="str">
        <f t="array" aca="1" ref="C41" ca="1">MID(A41,MIN(FIND(CHAR(ROW(INDIRECT("65:90"))),(MID(A41,2,LEN(A41)-1)&amp;"ABCDEFGHIJKLMNOPQRSTUVWXYZ")))+1,MIN(FIND({0,1,2,3,4,5,6,7,8,9},A41&amp;"0123456789"))-MIN(FIND(CHAR(ROW(INDIRECT("65:90"))),(MID(A41,2,LEN(A41)-1)&amp;"ABCDEFGHIJKLMNOPQRSTUVWXYZ")))-1)</f>
        <v>Psarros</v>
      </c>
      <c r="D41" t="str">
        <f t="array" aca="1" ref="D41" ca="1">LEFT(A41,MIN(FIND(CHAR(ROW(INDIRECT("65:90"))),(MID(A41,2,LEN(A41)-1)&amp;"ABCDEFGHIJKLMNOPQRSTUVWXYZ"))))</f>
        <v>Jill</v>
      </c>
      <c r="E41" t="str">
        <f>RIGHT(A41,LEN(A41)-MIN(FIND({0,1,2,3,4,5,6,7,8,9},A41&amp;"0123456789"))+1)</f>
        <v>62.34695-2804-55560000000-1232</v>
      </c>
    </row>
    <row r="42" spans="1:5" x14ac:dyDescent="0.2">
      <c r="A42" t="s">
        <v>99</v>
      </c>
      <c r="C42" t="str">
        <f t="array" aca="1" ref="C42" ca="1">MID(A42,MIN(FIND(CHAR(ROW(INDIRECT("65:90"))),(MID(A42,2,LEN(A42)-1)&amp;"ABCDEFGHIJKLMNOPQRSTUVWXYZ")))+1,MIN(FIND({0,1,2,3,4,5,6,7,8,9},A42&amp;"0123456789"))-MIN(FIND(CHAR(ROW(INDIRECT("65:90"))),(MID(A42,2,LEN(A42)-1)&amp;"ABCDEFGHIJKLMNOPQRSTUVWXYZ")))-1)</f>
        <v>Quintana</v>
      </c>
      <c r="D42" t="str">
        <f t="array" aca="1" ref="D42" ca="1">LEFT(A42,MIN(FIND(CHAR(ROW(INDIRECT("65:90"))),(MID(A42,2,LEN(A42)-1)&amp;"ABCDEFGHIJKLMNOPQRSTUVWXYZ"))))</f>
        <v>Grace</v>
      </c>
      <c r="E42" t="str">
        <f>RIGHT(A42,LEN(A42)-MIN(FIND({0,1,2,3,4,5,6,7,8,9},A42&amp;"0123456789"))+1)</f>
        <v>76.31695-2806-51780000000-1232</v>
      </c>
    </row>
    <row r="43" spans="1:5" x14ac:dyDescent="0.2">
      <c r="A43" t="s">
        <v>90</v>
      </c>
      <c r="C43" t="str">
        <f t="array" aca="1" ref="C43" ca="1">MID(A43,MIN(FIND(CHAR(ROW(INDIRECT("65:90"))),(MID(A43,2,LEN(A43)-1)&amp;"ABCDEFGHIJKLMNOPQRSTUVWXYZ")))+1,MIN(FIND({0,1,2,3,4,5,6,7,8,9},A43&amp;"0123456789"))-MIN(FIND(CHAR(ROW(INDIRECT("65:90"))),(MID(A43,2,LEN(A43)-1)&amp;"ABCDEFGHIJKLMNOPQRSTUVWXYZ")))-1)</f>
        <v>Redmond</v>
      </c>
      <c r="D43" t="str">
        <f t="array" aca="1" ref="D43" ca="1">LEFT(A43,MIN(FIND(CHAR(ROW(INDIRECT("65:90"))),(MID(A43,2,LEN(A43)-1)&amp;"ABCDEFGHIJKLMNOPQRSTUVWXYZ"))))</f>
        <v>Ashley</v>
      </c>
      <c r="E43" t="str">
        <f>RIGHT(A43,LEN(A43)-MIN(FIND({0,1,2,3,4,5,6,7,8,9},A43&amp;"0123456789"))+1)</f>
        <v>469.11695-2806-51780000000-1233</v>
      </c>
    </row>
    <row r="44" spans="1:5" x14ac:dyDescent="0.2">
      <c r="A44" t="s">
        <v>111</v>
      </c>
      <c r="C44" t="str">
        <f t="array" aca="1" ref="C44" ca="1">MID(A44,MIN(FIND(CHAR(ROW(INDIRECT("65:90"))),(MID(A44,2,LEN(A44)-1)&amp;"ABCDEFGHIJKLMNOPQRSTUVWXYZ")))+1,MIN(FIND({0,1,2,3,4,5,6,7,8,9},A44&amp;"0123456789"))-MIN(FIND(CHAR(ROW(INDIRECT("65:90"))),(MID(A44,2,LEN(A44)-1)&amp;"ABCDEFGHIJKLMNOPQRSTUVWXYZ")))-1)</f>
        <v>Riggs</v>
      </c>
      <c r="D44" t="str">
        <f t="array" aca="1" ref="D44" ca="1">LEFT(A44,MIN(FIND(CHAR(ROW(INDIRECT("65:90"))),(MID(A44,2,LEN(A44)-1)&amp;"ABCDEFGHIJKLMNOPQRSTUVWXYZ"))))</f>
        <v>Kimberly</v>
      </c>
      <c r="E44" t="str">
        <f>RIGHT(A44,LEN(A44)-MIN(FIND({0,1,2,3,4,5,6,7,8,9},A44&amp;"0123456789"))+1)</f>
        <v>173.6695-2200-50630000000-1236</v>
      </c>
    </row>
    <row r="45" spans="1:5" x14ac:dyDescent="0.2">
      <c r="A45" t="s">
        <v>128</v>
      </c>
      <c r="C45" t="str">
        <f t="array" aca="1" ref="C45" ca="1">MID(A45,MIN(FIND(CHAR(ROW(INDIRECT("65:90"))),(MID(A45,2,LEN(A45)-1)&amp;"ABCDEFGHIJKLMNOPQRSTUVWXYZ")))+1,MIN(FIND({0,1,2,3,4,5,6,7,8,9},A45&amp;"0123456789"))-MIN(FIND(CHAR(ROW(INDIRECT("65:90"))),(MID(A45,2,LEN(A45)-1)&amp;"ABCDEFGHIJKLMNOPQRSTUVWXYZ")))-1)</f>
        <v>Roberts</v>
      </c>
      <c r="D45" t="str">
        <f t="array" aca="1" ref="D45" ca="1">LEFT(A45,MIN(FIND(CHAR(ROW(INDIRECT("65:90"))),(MID(A45,2,LEN(A45)-1)&amp;"ABCDEFGHIJKLMNOPQRSTUVWXYZ"))))</f>
        <v>Paul</v>
      </c>
      <c r="E45" t="str">
        <f>RIGHT(A45,LEN(A45)-MIN(FIND({0,1,2,3,4,5,6,7,8,9},A45&amp;"0123456789"))+1)</f>
        <v>446.13695-2200-50630000000-1237</v>
      </c>
    </row>
    <row r="46" spans="1:5" x14ac:dyDescent="0.2">
      <c r="A46" t="s">
        <v>107</v>
      </c>
      <c r="C46" t="str">
        <f t="array" aca="1" ref="C46" ca="1">MID(A46,MIN(FIND(CHAR(ROW(INDIRECT("65:90"))),(MID(A46,2,LEN(A46)-1)&amp;"ABCDEFGHIJKLMNOPQRSTUVWXYZ")))+1,MIN(FIND({0,1,2,3,4,5,6,7,8,9},A46&amp;"0123456789"))-MIN(FIND(CHAR(ROW(INDIRECT("65:90"))),(MID(A46,2,LEN(A46)-1)&amp;"ABCDEFGHIJKLMNOPQRSTUVWXYZ")))-1)</f>
        <v>Rojo</v>
      </c>
      <c r="D46" t="str">
        <f t="array" aca="1" ref="D46" ca="1">LEFT(A46,MIN(FIND(CHAR(ROW(INDIRECT("65:90"))),(MID(A46,2,LEN(A46)-1)&amp;"ABCDEFGHIJKLMNOPQRSTUVWXYZ"))))</f>
        <v>Joleen</v>
      </c>
      <c r="E46" t="str">
        <f>RIGHT(A46,LEN(A46)-MIN(FIND({0,1,2,3,4,5,6,7,8,9},A46&amp;"0123456789"))+1)</f>
        <v>1567.11695-2200-50630000000-1231</v>
      </c>
    </row>
    <row r="47" spans="1:5" x14ac:dyDescent="0.2">
      <c r="A47" t="s">
        <v>108</v>
      </c>
      <c r="C47" t="str">
        <f t="array" aca="1" ref="C47" ca="1">MID(A47,MIN(FIND(CHAR(ROW(INDIRECT("65:90"))),(MID(A47,2,LEN(A47)-1)&amp;"ABCDEFGHIJKLMNOPQRSTUVWXYZ")))+1,MIN(FIND({0,1,2,3,4,5,6,7,8,9},A47&amp;"0123456789"))-MIN(FIND(CHAR(ROW(INDIRECT("65:90"))),(MID(A47,2,LEN(A47)-1)&amp;"ABCDEFGHIJKLMNOPQRSTUVWXYZ")))-1)</f>
        <v>Rollings</v>
      </c>
      <c r="D47" t="str">
        <f t="array" aca="1" ref="D47" ca="1">LEFT(A47,MIN(FIND(CHAR(ROW(INDIRECT("65:90"))),(MID(A47,2,LEN(A47)-1)&amp;"ABCDEFGHIJKLMNOPQRSTUVWXYZ"))))</f>
        <v>Josene</v>
      </c>
      <c r="E47" t="str">
        <f>RIGHT(A47,LEN(A47)-MIN(FIND({0,1,2,3,4,5,6,7,8,9},A47&amp;"0123456789"))+1)</f>
        <v>35.55695-2200-50630000000-1232</v>
      </c>
    </row>
    <row r="48" spans="1:5" x14ac:dyDescent="0.2">
      <c r="A48" t="s">
        <v>91</v>
      </c>
      <c r="C48" t="str">
        <f t="array" aca="1" ref="C48" ca="1">MID(A48,MIN(FIND(CHAR(ROW(INDIRECT("65:90"))),(MID(A48,2,LEN(A48)-1)&amp;"ABCDEFGHIJKLMNOPQRSTUVWXYZ")))+1,MIN(FIND({0,1,2,3,4,5,6,7,8,9},A48&amp;"0123456789"))-MIN(FIND(CHAR(ROW(INDIRECT("65:90"))),(MID(A48,2,LEN(A48)-1)&amp;"ABCDEFGHIJKLMNOPQRSTUVWXYZ")))-1)</f>
        <v>Sandhu</v>
      </c>
      <c r="D48" t="str">
        <f t="array" aca="1" ref="D48" ca="1">LEFT(A48,MIN(FIND(CHAR(ROW(INDIRECT("65:90"))),(MID(A48,2,LEN(A48)-1)&amp;"ABCDEFGHIJKLMNOPQRSTUVWXYZ"))))</f>
        <v>Bernadine</v>
      </c>
      <c r="E48" t="str">
        <f>RIGHT(A48,LEN(A48)-MIN(FIND({0,1,2,3,4,5,6,7,8,9},A48&amp;"0123456789"))+1)</f>
        <v>142.01695-2806-51780000000-1234</v>
      </c>
    </row>
    <row r="49" spans="1:5" x14ac:dyDescent="0.2">
      <c r="A49" t="s">
        <v>129</v>
      </c>
      <c r="C49" t="str">
        <f t="array" aca="1" ref="C49" ca="1">MID(A49,MIN(FIND(CHAR(ROW(INDIRECT("65:90"))),(MID(A49,2,LEN(A49)-1)&amp;"ABCDEFGHIJKLMNOPQRSTUVWXYZ")))+1,MIN(FIND({0,1,2,3,4,5,6,7,8,9},A49&amp;"0123456789"))-MIN(FIND(CHAR(ROW(INDIRECT("65:90"))),(MID(A49,2,LEN(A49)-1)&amp;"ABCDEFGHIJKLMNOPQRSTUVWXYZ")))-1)</f>
        <v>Santos</v>
      </c>
      <c r="D49" t="str">
        <f t="array" aca="1" ref="D49" ca="1">LEFT(A49,MIN(FIND(CHAR(ROW(INDIRECT("65:90"))),(MID(A49,2,LEN(A49)-1)&amp;"ABCDEFGHIJKLMNOPQRSTUVWXYZ"))))</f>
        <v>Robert</v>
      </c>
      <c r="E49" t="str">
        <f>RIGHT(A49,LEN(A49)-MIN(FIND({0,1,2,3,4,5,6,7,8,9},A49&amp;"0123456789"))+1)</f>
        <v>79.47695-2806-51780000000-1235</v>
      </c>
    </row>
    <row r="50" spans="1:5" x14ac:dyDescent="0.2">
      <c r="A50" t="s">
        <v>102</v>
      </c>
      <c r="C50" t="str">
        <f t="array" aca="1" ref="C50" ca="1">MID(A50,MIN(FIND(CHAR(ROW(INDIRECT("65:90"))),(MID(A50,2,LEN(A50)-1)&amp;"ABCDEFGHIJKLMNOPQRSTUVWXYZ")))+1,MIN(FIND({0,1,2,3,4,5,6,7,8,9},A50&amp;"0123456789"))-MIN(FIND(CHAR(ROW(INDIRECT("65:90"))),(MID(A50,2,LEN(A50)-1)&amp;"ABCDEFGHIJKLMNOPQRSTUVWXYZ")))-1)</f>
        <v>Spencer</v>
      </c>
      <c r="D50" t="str">
        <f t="array" aca="1" ref="D50" ca="1">LEFT(A50,MIN(FIND(CHAR(ROW(INDIRECT("65:90"))),(MID(A50,2,LEN(A50)-1)&amp;"ABCDEFGHIJKLMNOPQRSTUVWXYZ"))))</f>
        <v>Hilde</v>
      </c>
      <c r="E50" t="str">
        <f>RIGHT(A50,LEN(A50)-MIN(FIND({0,1,2,3,4,5,6,7,8,9},A50&amp;"0123456789"))+1)</f>
        <v>8.88695-2806-51780000000-1236</v>
      </c>
    </row>
    <row r="51" spans="1:5" x14ac:dyDescent="0.2">
      <c r="A51" t="s">
        <v>109</v>
      </c>
      <c r="C51" t="str">
        <f t="array" aca="1" ref="C51" ca="1">MID(A51,MIN(FIND(CHAR(ROW(INDIRECT("65:90"))),(MID(A51,2,LEN(A51)-1)&amp;"ABCDEFGHIJKLMNOPQRSTUVWXYZ")))+1,MIN(FIND({0,1,2,3,4,5,6,7,8,9},A51&amp;"0123456789"))-MIN(FIND(CHAR(ROW(INDIRECT("65:90"))),(MID(A51,2,LEN(A51)-1)&amp;"ABCDEFGHIJKLMNOPQRSTUVWXYZ")))-1)</f>
        <v>Sutter</v>
      </c>
      <c r="D51" t="str">
        <f t="array" aca="1" ref="D51" ca="1">LEFT(A51,MIN(FIND(CHAR(ROW(INDIRECT("65:90"))),(MID(A51,2,LEN(A51)-1)&amp;"ABCDEFGHIJKLMNOPQRSTUVWXYZ"))))</f>
        <v>Karen</v>
      </c>
      <c r="E51" t="str">
        <f>RIGHT(A51,LEN(A51)-MIN(FIND({0,1,2,3,4,5,6,7,8,9},A51&amp;"0123456789"))+1)</f>
        <v>67.95695-2200-50630000000-1233</v>
      </c>
    </row>
    <row r="52" spans="1:5" x14ac:dyDescent="0.2">
      <c r="A52" t="s">
        <v>110</v>
      </c>
      <c r="C52" t="str">
        <f t="array" aca="1" ref="C52" ca="1">MID(A52,MIN(FIND(CHAR(ROW(INDIRECT("65:90"))),(MID(A52,2,LEN(A52)-1)&amp;"ABCDEFGHIJKLMNOPQRSTUVWXYZ")))+1,MIN(FIND({0,1,2,3,4,5,6,7,8,9},A52&amp;"0123456789"))-MIN(FIND(CHAR(ROW(INDIRECT("65:90"))),(MID(A52,2,LEN(A52)-1)&amp;"ABCDEFGHIJKLMNOPQRSTUVWXYZ")))-1)</f>
        <v>VanDann</v>
      </c>
      <c r="D52" t="str">
        <f t="array" aca="1" ref="D52" ca="1">LEFT(A52,MIN(FIND(CHAR(ROW(INDIRECT("65:90"))),(MID(A52,2,LEN(A52)-1)&amp;"ABCDEFGHIJKLMNOPQRSTUVWXYZ"))))</f>
        <v>Katherine</v>
      </c>
      <c r="E52" t="str">
        <f>RIGHT(A52,LEN(A52)-MIN(FIND({0,1,2,3,4,5,6,7,8,9},A52&amp;"0123456789"))+1)</f>
        <v>301.5695-2200-50630000000-1234</v>
      </c>
    </row>
    <row r="53" spans="1:5" x14ac:dyDescent="0.2">
      <c r="C53" s="34" t="str">
        <f ca="1">"COUNT = "&amp;SUBTOTAL(103,ResearchData[LastName])</f>
        <v>COUNT = 51</v>
      </c>
    </row>
  </sheetData>
  <sortState ref="A2:B53">
    <sortCondition ref="B2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/>
  </sheetViews>
  <sheetFormatPr defaultRowHeight="12.75" x14ac:dyDescent="0.2"/>
  <cols>
    <col min="1" max="2" width="20.7109375" customWidth="1"/>
    <col min="3" max="3" width="34.7109375" customWidth="1"/>
    <col min="4" max="4" width="15.7109375" customWidth="1"/>
  </cols>
  <sheetData>
    <row r="1" spans="1:15" x14ac:dyDescent="0.2">
      <c r="A1" t="s">
        <v>130</v>
      </c>
      <c r="B1" t="s">
        <v>131</v>
      </c>
      <c r="C1" t="s">
        <v>132</v>
      </c>
      <c r="D1" t="s">
        <v>286</v>
      </c>
      <c r="G1" s="7" t="s">
        <v>75</v>
      </c>
      <c r="H1" s="7"/>
      <c r="I1" s="7"/>
      <c r="J1" s="7"/>
      <c r="K1" s="7"/>
      <c r="L1" s="7"/>
      <c r="M1" s="7"/>
      <c r="N1" s="7"/>
      <c r="O1" s="7"/>
    </row>
    <row r="2" spans="1:15" x14ac:dyDescent="0.2">
      <c r="A2" t="s">
        <v>234</v>
      </c>
      <c r="B2" t="s">
        <v>235</v>
      </c>
      <c r="C2" t="s">
        <v>236</v>
      </c>
      <c r="D2" s="14" t="str">
        <f>FIXED(LEFT('Step C'!$C2,FIND(".",'Step C'!$C2)+2),2)</f>
        <v>1,410.11</v>
      </c>
      <c r="G2" s="7" t="s">
        <v>311</v>
      </c>
      <c r="H2" s="7"/>
      <c r="I2" s="7"/>
      <c r="J2" s="7"/>
      <c r="K2" s="7"/>
      <c r="L2" s="7"/>
      <c r="M2" s="7"/>
      <c r="N2" s="7"/>
      <c r="O2" s="7"/>
    </row>
    <row r="3" spans="1:15" x14ac:dyDescent="0.2">
      <c r="A3" t="s">
        <v>139</v>
      </c>
      <c r="B3" t="s">
        <v>140</v>
      </c>
      <c r="C3" t="s">
        <v>141</v>
      </c>
      <c r="D3" s="14" t="str">
        <f>FIXED(LEFT('Step C'!$C3,FIND(".",'Step C'!$C3)+2),2)</f>
        <v>47.36</v>
      </c>
    </row>
    <row r="4" spans="1:15" x14ac:dyDescent="0.2">
      <c r="A4" t="s">
        <v>175</v>
      </c>
      <c r="B4" t="s">
        <v>176</v>
      </c>
      <c r="C4" t="s">
        <v>177</v>
      </c>
      <c r="D4" s="14" t="str">
        <f>FIXED(LEFT('Step C'!$C4,FIND(".",'Step C'!$C4)+2),2)</f>
        <v>63.36</v>
      </c>
    </row>
    <row r="5" spans="1:15" x14ac:dyDescent="0.2">
      <c r="A5" t="s">
        <v>145</v>
      </c>
      <c r="B5" t="s">
        <v>146</v>
      </c>
      <c r="C5" t="s">
        <v>147</v>
      </c>
      <c r="D5" s="14" t="str">
        <f>FIXED(LEFT('Step C'!$C5,FIND(".",'Step C'!$C5)+2),2)</f>
        <v>1,025.11</v>
      </c>
    </row>
    <row r="6" spans="1:15" x14ac:dyDescent="0.2">
      <c r="A6" t="s">
        <v>237</v>
      </c>
      <c r="B6" t="s">
        <v>238</v>
      </c>
      <c r="C6" t="s">
        <v>239</v>
      </c>
      <c r="D6" s="14" t="str">
        <f>FIXED(LEFT('Step C'!$C6,FIND(".",'Step C'!$C6)+2),2)</f>
        <v>241.26</v>
      </c>
    </row>
    <row r="7" spans="1:15" x14ac:dyDescent="0.2">
      <c r="A7" t="s">
        <v>240</v>
      </c>
      <c r="B7" t="s">
        <v>241</v>
      </c>
      <c r="C7" t="s">
        <v>242</v>
      </c>
      <c r="D7" s="14" t="str">
        <f>FIXED(LEFT('Step C'!$C7,FIND(".",'Step C'!$C7)+2),2)</f>
        <v>146.26</v>
      </c>
    </row>
    <row r="8" spans="1:15" x14ac:dyDescent="0.2">
      <c r="A8" t="s">
        <v>157</v>
      </c>
      <c r="B8" t="s">
        <v>158</v>
      </c>
      <c r="C8" t="s">
        <v>159</v>
      </c>
      <c r="D8" s="14" t="str">
        <f>FIXED(LEFT('Step C'!$C8,FIND(".",'Step C'!$C8)+2),2)</f>
        <v>133.76</v>
      </c>
    </row>
    <row r="9" spans="1:15" x14ac:dyDescent="0.2">
      <c r="A9" t="s">
        <v>178</v>
      </c>
      <c r="B9" t="s">
        <v>179</v>
      </c>
      <c r="C9" t="s">
        <v>180</v>
      </c>
      <c r="D9" s="14" t="str">
        <f>FIXED(LEFT('Step C'!$C9,FIND(".",'Step C'!$C9)+2),2)</f>
        <v>694.45</v>
      </c>
    </row>
    <row r="10" spans="1:15" x14ac:dyDescent="0.2">
      <c r="A10" t="s">
        <v>181</v>
      </c>
      <c r="B10" t="s">
        <v>182</v>
      </c>
      <c r="C10" t="s">
        <v>183</v>
      </c>
      <c r="D10" s="14" t="str">
        <f>FIXED(LEFT('Step C'!$C10,FIND(".",'Step C'!$C10)+2),2)</f>
        <v>1,242.41</v>
      </c>
    </row>
    <row r="11" spans="1:15" x14ac:dyDescent="0.2">
      <c r="A11" t="s">
        <v>151</v>
      </c>
      <c r="B11" t="s">
        <v>152</v>
      </c>
      <c r="C11" t="s">
        <v>153</v>
      </c>
      <c r="D11" s="14" t="str">
        <f>FIXED(LEFT('Step C'!$C11,FIND(".",'Step C'!$C11)+2),2)</f>
        <v>121.69</v>
      </c>
    </row>
    <row r="12" spans="1:15" x14ac:dyDescent="0.2">
      <c r="A12" t="s">
        <v>184</v>
      </c>
      <c r="B12" t="s">
        <v>185</v>
      </c>
      <c r="C12" t="s">
        <v>186</v>
      </c>
      <c r="D12" s="14" t="str">
        <f>FIXED(LEFT('Step C'!$C12,FIND(".",'Step C'!$C12)+2),2)</f>
        <v>71.72</v>
      </c>
    </row>
    <row r="13" spans="1:15" x14ac:dyDescent="0.2">
      <c r="A13" t="s">
        <v>187</v>
      </c>
      <c r="B13" t="s">
        <v>188</v>
      </c>
      <c r="C13" t="s">
        <v>189</v>
      </c>
      <c r="D13" s="14" t="str">
        <f>FIXED(LEFT('Step C'!$C13,FIND(".",'Step C'!$C13)+2),2)</f>
        <v>669.26</v>
      </c>
    </row>
    <row r="14" spans="1:15" x14ac:dyDescent="0.2">
      <c r="A14" t="s">
        <v>190</v>
      </c>
      <c r="B14" t="s">
        <v>191</v>
      </c>
      <c r="C14" t="s">
        <v>192</v>
      </c>
      <c r="D14" s="14" t="str">
        <f>FIXED(LEFT('Step C'!$C14,FIND(".",'Step C'!$C14)+2),2)</f>
        <v>180.11</v>
      </c>
    </row>
    <row r="15" spans="1:15" x14ac:dyDescent="0.2">
      <c r="A15" t="s">
        <v>252</v>
      </c>
      <c r="B15" t="s">
        <v>253</v>
      </c>
      <c r="C15" t="s">
        <v>254</v>
      </c>
      <c r="D15" s="14" t="str">
        <f>FIXED(LEFT('Step C'!$C15,FIND(".",'Step C'!$C15)+2),2)</f>
        <v>347.22</v>
      </c>
    </row>
    <row r="16" spans="1:15" x14ac:dyDescent="0.2">
      <c r="A16" t="s">
        <v>163</v>
      </c>
      <c r="B16" t="s">
        <v>164</v>
      </c>
      <c r="C16" t="s">
        <v>165</v>
      </c>
      <c r="D16" s="14" t="str">
        <f>FIXED(LEFT('Step C'!$C16,FIND(".",'Step C'!$C16)+2),2)</f>
        <v>167.42</v>
      </c>
    </row>
    <row r="17" spans="1:4" x14ac:dyDescent="0.2">
      <c r="A17" t="s">
        <v>243</v>
      </c>
      <c r="B17" t="s">
        <v>244</v>
      </c>
      <c r="C17" t="s">
        <v>245</v>
      </c>
      <c r="D17" s="14" t="str">
        <f>FIXED(LEFT('Step C'!$C17,FIND(".",'Step C'!$C17)+2),2)</f>
        <v>301.14</v>
      </c>
    </row>
    <row r="18" spans="1:4" x14ac:dyDescent="0.2">
      <c r="A18" t="s">
        <v>193</v>
      </c>
      <c r="B18" t="s">
        <v>194</v>
      </c>
      <c r="C18" t="s">
        <v>195</v>
      </c>
      <c r="D18" s="14" t="str">
        <f>FIXED(LEFT('Step C'!$C18,FIND(".",'Step C'!$C18)+2),2)</f>
        <v>200.11</v>
      </c>
    </row>
    <row r="19" spans="1:4" x14ac:dyDescent="0.2">
      <c r="A19" t="s">
        <v>249</v>
      </c>
      <c r="B19" t="s">
        <v>250</v>
      </c>
      <c r="C19" t="s">
        <v>251</v>
      </c>
      <c r="D19" s="14" t="str">
        <f>FIXED(LEFT('Step C'!$C19,FIND(".",'Step C'!$C19)+2),2)</f>
        <v>75.11</v>
      </c>
    </row>
    <row r="20" spans="1:4" x14ac:dyDescent="0.2">
      <c r="A20" t="s">
        <v>255</v>
      </c>
      <c r="B20" t="s">
        <v>256</v>
      </c>
      <c r="C20" t="s">
        <v>257</v>
      </c>
      <c r="D20" s="14" t="str">
        <f>FIXED(LEFT('Step C'!$C20,FIND(".",'Step C'!$C20)+2),2)</f>
        <v>93.66</v>
      </c>
    </row>
    <row r="21" spans="1:4" x14ac:dyDescent="0.2">
      <c r="A21" t="s">
        <v>258</v>
      </c>
      <c r="B21" t="s">
        <v>256</v>
      </c>
      <c r="C21" t="s">
        <v>259</v>
      </c>
      <c r="D21" s="14" t="str">
        <f>FIXED(LEFT('Step C'!$C21,FIND(".",'Step C'!$C21)+2),2)</f>
        <v>1,704.55</v>
      </c>
    </row>
    <row r="22" spans="1:4" x14ac:dyDescent="0.2">
      <c r="A22" t="s">
        <v>260</v>
      </c>
      <c r="B22" t="s">
        <v>261</v>
      </c>
      <c r="C22" t="s">
        <v>262</v>
      </c>
      <c r="D22" s="14" t="str">
        <f>FIXED(LEFT('Step C'!$C22,FIND(".",'Step C'!$C22)+2),2)</f>
        <v>6.11</v>
      </c>
    </row>
    <row r="23" spans="1:4" x14ac:dyDescent="0.2">
      <c r="A23" t="s">
        <v>263</v>
      </c>
      <c r="B23" t="s">
        <v>264</v>
      </c>
      <c r="C23" t="s">
        <v>265</v>
      </c>
      <c r="D23" s="14" t="str">
        <f>FIXED(LEFT('Step C'!$C23,FIND(".",'Step C'!$C23)+2),2)</f>
        <v>255.11</v>
      </c>
    </row>
    <row r="24" spans="1:4" x14ac:dyDescent="0.2">
      <c r="A24" t="s">
        <v>266</v>
      </c>
      <c r="B24" t="s">
        <v>267</v>
      </c>
      <c r="C24" t="s">
        <v>268</v>
      </c>
      <c r="D24" s="14" t="str">
        <f>FIXED(LEFT('Step C'!$C24,FIND(".",'Step C'!$C24)+2),2)</f>
        <v>20.76</v>
      </c>
    </row>
    <row r="25" spans="1:4" x14ac:dyDescent="0.2">
      <c r="A25" t="s">
        <v>278</v>
      </c>
      <c r="B25" t="s">
        <v>279</v>
      </c>
      <c r="C25" t="s">
        <v>280</v>
      </c>
      <c r="D25" s="14" t="str">
        <f>FIXED(LEFT('Step C'!$C25,FIND(".",'Step C'!$C25)+2),2)</f>
        <v>59.25</v>
      </c>
    </row>
    <row r="26" spans="1:4" x14ac:dyDescent="0.2">
      <c r="A26" t="s">
        <v>166</v>
      </c>
      <c r="B26" t="s">
        <v>167</v>
      </c>
      <c r="C26" t="s">
        <v>168</v>
      </c>
      <c r="D26" s="14" t="str">
        <f>FIXED(LEFT('Step C'!$C26,FIND(".",'Step C'!$C26)+2),2)</f>
        <v>151.01</v>
      </c>
    </row>
    <row r="27" spans="1:4" x14ac:dyDescent="0.2">
      <c r="A27" t="s">
        <v>269</v>
      </c>
      <c r="B27" t="s">
        <v>270</v>
      </c>
      <c r="C27" t="s">
        <v>271</v>
      </c>
      <c r="D27" s="14" t="str">
        <f>FIXED(LEFT('Step C'!$C27,FIND(".",'Step C'!$C27)+2),2)</f>
        <v>172.11</v>
      </c>
    </row>
    <row r="28" spans="1:4" x14ac:dyDescent="0.2">
      <c r="A28" t="s">
        <v>202</v>
      </c>
      <c r="B28" t="s">
        <v>203</v>
      </c>
      <c r="C28" t="s">
        <v>204</v>
      </c>
      <c r="D28" s="14" t="str">
        <f>FIXED(LEFT('Step C'!$C28,FIND(".",'Step C'!$C28)+2),2)</f>
        <v>288.11</v>
      </c>
    </row>
    <row r="29" spans="1:4" x14ac:dyDescent="0.2">
      <c r="A29" t="s">
        <v>272</v>
      </c>
      <c r="B29" t="s">
        <v>273</v>
      </c>
      <c r="C29" t="s">
        <v>274</v>
      </c>
      <c r="D29" s="14" t="str">
        <f>FIXED(LEFT('Step C'!$C29,FIND(".",'Step C'!$C29)+2),2)</f>
        <v>176.11</v>
      </c>
    </row>
    <row r="30" spans="1:4" x14ac:dyDescent="0.2">
      <c r="A30" t="s">
        <v>246</v>
      </c>
      <c r="B30" t="s">
        <v>247</v>
      </c>
      <c r="C30" t="s">
        <v>248</v>
      </c>
      <c r="D30" s="14" t="str">
        <f>FIXED(LEFT('Step C'!$C30,FIND(".",'Step C'!$C30)+2),2)</f>
        <v>35.86</v>
      </c>
    </row>
    <row r="31" spans="1:4" x14ac:dyDescent="0.2">
      <c r="A31" t="s">
        <v>154</v>
      </c>
      <c r="B31" t="s">
        <v>155</v>
      </c>
      <c r="C31" t="s">
        <v>156</v>
      </c>
      <c r="D31" s="14" t="str">
        <f>FIXED(LEFT('Step C'!$C31,FIND(".",'Step C'!$C31)+2),2)</f>
        <v>225.86</v>
      </c>
    </row>
    <row r="32" spans="1:4" x14ac:dyDescent="0.2">
      <c r="A32" t="s">
        <v>275</v>
      </c>
      <c r="B32" t="s">
        <v>276</v>
      </c>
      <c r="C32" t="s">
        <v>277</v>
      </c>
      <c r="D32" s="14" t="str">
        <f>FIXED(LEFT('Step C'!$C32,FIND(".",'Step C'!$C32)+2),2)</f>
        <v>41.64</v>
      </c>
    </row>
    <row r="33" spans="1:4" x14ac:dyDescent="0.2">
      <c r="A33" t="s">
        <v>216</v>
      </c>
      <c r="B33" t="s">
        <v>217</v>
      </c>
      <c r="C33" t="s">
        <v>218</v>
      </c>
      <c r="D33" s="14" t="str">
        <f>FIXED(LEFT('Step C'!$C33,FIND(".",'Step C'!$C33)+2),2)</f>
        <v>156.41</v>
      </c>
    </row>
    <row r="34" spans="1:4" x14ac:dyDescent="0.2">
      <c r="A34" t="s">
        <v>199</v>
      </c>
      <c r="B34" t="s">
        <v>200</v>
      </c>
      <c r="C34" t="s">
        <v>201</v>
      </c>
      <c r="D34" s="14" t="str">
        <f>FIXED(LEFT('Step C'!$C34,FIND(".",'Step C'!$C34)+2),2)</f>
        <v>576.11</v>
      </c>
    </row>
    <row r="35" spans="1:4" x14ac:dyDescent="0.2">
      <c r="A35" t="s">
        <v>208</v>
      </c>
      <c r="B35" t="s">
        <v>209</v>
      </c>
      <c r="C35" t="s">
        <v>210</v>
      </c>
      <c r="D35" s="14" t="str">
        <f>FIXED(LEFT('Step C'!$C35,FIND(".",'Step C'!$C35)+2),2)</f>
        <v>354.28</v>
      </c>
    </row>
    <row r="36" spans="1:4" x14ac:dyDescent="0.2">
      <c r="A36" t="s">
        <v>142</v>
      </c>
      <c r="B36" t="s">
        <v>143</v>
      </c>
      <c r="C36" t="s">
        <v>144</v>
      </c>
      <c r="D36" s="14" t="str">
        <f>FIXED(LEFT('Step C'!$C36,FIND(".",'Step C'!$C36)+2),2)</f>
        <v>669.11</v>
      </c>
    </row>
    <row r="37" spans="1:4" x14ac:dyDescent="0.2">
      <c r="A37" t="s">
        <v>211</v>
      </c>
      <c r="B37" t="s">
        <v>209</v>
      </c>
      <c r="C37" t="s">
        <v>212</v>
      </c>
      <c r="D37" s="14" t="str">
        <f>FIXED(LEFT('Step C'!$C37,FIND(".",'Step C'!$C37)+2),2)</f>
        <v>55.86</v>
      </c>
    </row>
    <row r="38" spans="1:4" x14ac:dyDescent="0.2">
      <c r="A38" t="s">
        <v>148</v>
      </c>
      <c r="B38" t="s">
        <v>149</v>
      </c>
      <c r="C38" t="s">
        <v>150</v>
      </c>
      <c r="D38" s="14" t="str">
        <f>FIXED(LEFT('Step C'!$C38,FIND(".",'Step C'!$C38)+2),2)</f>
        <v>1,040.58</v>
      </c>
    </row>
    <row r="39" spans="1:4" x14ac:dyDescent="0.2">
      <c r="A39" t="s">
        <v>213</v>
      </c>
      <c r="B39" t="s">
        <v>214</v>
      </c>
      <c r="C39" t="s">
        <v>215</v>
      </c>
      <c r="D39" s="14" t="str">
        <f>FIXED(LEFT('Step C'!$C39,FIND(".",'Step C'!$C39)+2),2)</f>
        <v>70.95</v>
      </c>
    </row>
    <row r="40" spans="1:4" x14ac:dyDescent="0.2">
      <c r="A40" t="s">
        <v>160</v>
      </c>
      <c r="B40" t="s">
        <v>161</v>
      </c>
      <c r="C40" t="s">
        <v>162</v>
      </c>
      <c r="D40" s="14" t="str">
        <f>FIXED(LEFT('Step C'!$C40,FIND(".",'Step C'!$C40)+2),2)</f>
        <v>1,120.11</v>
      </c>
    </row>
    <row r="41" spans="1:4" x14ac:dyDescent="0.2">
      <c r="A41" t="s">
        <v>136</v>
      </c>
      <c r="B41" t="s">
        <v>137</v>
      </c>
      <c r="C41" t="s">
        <v>138</v>
      </c>
      <c r="D41" s="14" t="str">
        <f>FIXED(LEFT('Step C'!$C41,FIND(".",'Step C'!$C41)+2),2)</f>
        <v>62.34</v>
      </c>
    </row>
    <row r="42" spans="1:4" x14ac:dyDescent="0.2">
      <c r="A42" t="s">
        <v>196</v>
      </c>
      <c r="B42" t="s">
        <v>197</v>
      </c>
      <c r="C42" t="s">
        <v>198</v>
      </c>
      <c r="D42" s="14" t="str">
        <f>FIXED(LEFT('Step C'!$C42,FIND(".",'Step C'!$C42)+2),2)</f>
        <v>76.31</v>
      </c>
    </row>
    <row r="43" spans="1:4" x14ac:dyDescent="0.2">
      <c r="A43" t="s">
        <v>169</v>
      </c>
      <c r="B43" t="s">
        <v>170</v>
      </c>
      <c r="C43" t="s">
        <v>171</v>
      </c>
      <c r="D43" s="14" t="str">
        <f>FIXED(LEFT('Step C'!$C43,FIND(".",'Step C'!$C43)+2),2)</f>
        <v>469.11</v>
      </c>
    </row>
    <row r="44" spans="1:4" x14ac:dyDescent="0.2">
      <c r="A44" t="s">
        <v>231</v>
      </c>
      <c r="B44" t="s">
        <v>232</v>
      </c>
      <c r="C44" t="s">
        <v>233</v>
      </c>
      <c r="D44" s="14" t="str">
        <f>FIXED(LEFT('Step C'!$C44,FIND(".",'Step C'!$C44)+2),2)</f>
        <v>173.66</v>
      </c>
    </row>
    <row r="45" spans="1:4" x14ac:dyDescent="0.2">
      <c r="A45" t="s">
        <v>281</v>
      </c>
      <c r="B45" t="s">
        <v>279</v>
      </c>
      <c r="C45" t="s">
        <v>282</v>
      </c>
      <c r="D45" s="14" t="str">
        <f>FIXED(LEFT('Step C'!$C45,FIND(".",'Step C'!$C45)+2),2)</f>
        <v>446.13</v>
      </c>
    </row>
    <row r="46" spans="1:4" x14ac:dyDescent="0.2">
      <c r="A46" t="s">
        <v>219</v>
      </c>
      <c r="B46" t="s">
        <v>220</v>
      </c>
      <c r="C46" t="s">
        <v>221</v>
      </c>
      <c r="D46" s="14" t="str">
        <f>FIXED(LEFT('Step C'!$C46,FIND(".",'Step C'!$C46)+2),2)</f>
        <v>1,567.11</v>
      </c>
    </row>
    <row r="47" spans="1:4" x14ac:dyDescent="0.2">
      <c r="A47" t="s">
        <v>222</v>
      </c>
      <c r="B47" t="s">
        <v>223</v>
      </c>
      <c r="C47" t="s">
        <v>224</v>
      </c>
      <c r="D47" s="14" t="str">
        <f>FIXED(LEFT('Step C'!$C47,FIND(".",'Step C'!$C47)+2),2)</f>
        <v>35.55</v>
      </c>
    </row>
    <row r="48" spans="1:4" x14ac:dyDescent="0.2">
      <c r="A48" t="s">
        <v>172</v>
      </c>
      <c r="B48" t="s">
        <v>173</v>
      </c>
      <c r="C48" t="s">
        <v>174</v>
      </c>
      <c r="D48" s="14" t="str">
        <f>FIXED(LEFT('Step C'!$C48,FIND(".",'Step C'!$C48)+2),2)</f>
        <v>142.01</v>
      </c>
    </row>
    <row r="49" spans="1:4" x14ac:dyDescent="0.2">
      <c r="A49" t="s">
        <v>283</v>
      </c>
      <c r="B49" t="s">
        <v>284</v>
      </c>
      <c r="C49" t="s">
        <v>285</v>
      </c>
      <c r="D49" s="14" t="str">
        <f>FIXED(LEFT('Step C'!$C49,FIND(".",'Step C'!$C49)+2),2)</f>
        <v>79.47</v>
      </c>
    </row>
    <row r="50" spans="1:4" x14ac:dyDescent="0.2">
      <c r="A50" t="s">
        <v>205</v>
      </c>
      <c r="B50" t="s">
        <v>206</v>
      </c>
      <c r="C50" t="s">
        <v>207</v>
      </c>
      <c r="D50" s="14" t="str">
        <f>FIXED(LEFT('Step C'!$C50,FIND(".",'Step C'!$C50)+2),2)</f>
        <v>8.88</v>
      </c>
    </row>
    <row r="51" spans="1:4" x14ac:dyDescent="0.2">
      <c r="A51" t="s">
        <v>225</v>
      </c>
      <c r="B51" t="s">
        <v>226</v>
      </c>
      <c r="C51" t="s">
        <v>227</v>
      </c>
      <c r="D51" s="14" t="str">
        <f>FIXED(LEFT('Step C'!$C51,FIND(".",'Step C'!$C51)+2),2)</f>
        <v>67.95</v>
      </c>
    </row>
    <row r="52" spans="1:4" x14ac:dyDescent="0.2">
      <c r="A52" t="s">
        <v>228</v>
      </c>
      <c r="B52" t="s">
        <v>229</v>
      </c>
      <c r="C52" t="s">
        <v>230</v>
      </c>
      <c r="D52" s="14" t="str">
        <f>FIXED(LEFT('Step C'!$C52,FIND(".",'Step C'!$C52)+2),2)</f>
        <v>301.56</v>
      </c>
    </row>
    <row r="53" spans="1:4" x14ac:dyDescent="0.2">
      <c r="A53" t="str">
        <f>"COUNT = "&amp;SUBTOTAL(103,OverheadCalculation[LastName])</f>
        <v>COUNT = 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/>
  </sheetViews>
  <sheetFormatPr defaultRowHeight="12.75" x14ac:dyDescent="0.2"/>
  <cols>
    <col min="1" max="2" width="20.7109375" customWidth="1"/>
    <col min="3" max="3" width="34.7109375" customWidth="1"/>
    <col min="4" max="4" width="15.7109375" customWidth="1"/>
    <col min="5" max="5" width="10.7109375" customWidth="1"/>
  </cols>
  <sheetData>
    <row r="1" spans="1:15" ht="13.5" thickBot="1" x14ac:dyDescent="0.25">
      <c r="A1" t="s">
        <v>130</v>
      </c>
      <c r="B1" t="s">
        <v>131</v>
      </c>
      <c r="C1" t="s">
        <v>132</v>
      </c>
      <c r="D1" t="s">
        <v>286</v>
      </c>
      <c r="E1" s="8" t="s">
        <v>287</v>
      </c>
      <c r="H1" s="7" t="s">
        <v>75</v>
      </c>
      <c r="I1" s="7"/>
      <c r="J1" s="7"/>
      <c r="K1" s="7"/>
      <c r="L1" s="7"/>
      <c r="M1" s="7"/>
      <c r="N1" s="7"/>
      <c r="O1" s="7"/>
    </row>
    <row r="2" spans="1:15" ht="13.5" thickTop="1" x14ac:dyDescent="0.2">
      <c r="A2" t="s">
        <v>234</v>
      </c>
      <c r="B2" t="s">
        <v>235</v>
      </c>
      <c r="C2" t="s">
        <v>236</v>
      </c>
      <c r="D2" s="14" t="str">
        <f>FIXED(LEFT('Step C'!$C2,FIND(".",'Step C'!$C2)+2),2)</f>
        <v>1,410.11</v>
      </c>
      <c r="E2" s="13" t="str">
        <f>MID(OverheadCalculation1[[#This Row],[GrantData]],FIND("-",OverheadCalculation1[[#This Row],[GrantData]])+6,4)</f>
        <v>5556</v>
      </c>
      <c r="H2" s="7" t="s">
        <v>304</v>
      </c>
      <c r="I2" s="7"/>
      <c r="J2" s="7"/>
      <c r="K2" s="7"/>
      <c r="L2" s="7"/>
      <c r="M2" s="7"/>
      <c r="N2" s="7"/>
      <c r="O2" s="7"/>
    </row>
    <row r="3" spans="1:15" x14ac:dyDescent="0.2">
      <c r="A3" t="s">
        <v>139</v>
      </c>
      <c r="B3" t="s">
        <v>140</v>
      </c>
      <c r="C3" t="s">
        <v>141</v>
      </c>
      <c r="D3" s="14" t="str">
        <f>FIXED(LEFT('Step C'!$C3,FIND(".",'Step C'!$C3)+2),2)</f>
        <v>47.36</v>
      </c>
      <c r="E3" s="13" t="str">
        <f>MID(OverheadCalculation1[[#This Row],[GrantData]],FIND("-",OverheadCalculation1[[#This Row],[GrantData]])+6,4)</f>
        <v>5178</v>
      </c>
    </row>
    <row r="4" spans="1:15" x14ac:dyDescent="0.2">
      <c r="A4" t="s">
        <v>175</v>
      </c>
      <c r="B4" t="s">
        <v>176</v>
      </c>
      <c r="C4" t="s">
        <v>177</v>
      </c>
      <c r="D4" s="14" t="str">
        <f>FIXED(LEFT('Step C'!$C4,FIND(".",'Step C'!$C4)+2),2)</f>
        <v>63.36</v>
      </c>
      <c r="E4" s="13" t="str">
        <f>MID(OverheadCalculation1[[#This Row],[GrantData]],FIND("-",OverheadCalculation1[[#This Row],[GrantData]])+6,4)</f>
        <v>5178</v>
      </c>
    </row>
    <row r="5" spans="1:15" x14ac:dyDescent="0.2">
      <c r="A5" t="s">
        <v>145</v>
      </c>
      <c r="B5" t="s">
        <v>146</v>
      </c>
      <c r="C5" t="s">
        <v>147</v>
      </c>
      <c r="D5" s="14" t="str">
        <f>FIXED(LEFT('Step C'!$C5,FIND(".",'Step C'!$C5)+2),2)</f>
        <v>1,025.11</v>
      </c>
      <c r="E5" s="13" t="str">
        <f>MID(OverheadCalculation1[[#This Row],[GrantData]],FIND("-",OverheadCalculation1[[#This Row],[GrantData]])+6,4)</f>
        <v>5149</v>
      </c>
    </row>
    <row r="6" spans="1:15" x14ac:dyDescent="0.2">
      <c r="A6" t="s">
        <v>237</v>
      </c>
      <c r="B6" t="s">
        <v>238</v>
      </c>
      <c r="C6" t="s">
        <v>239</v>
      </c>
      <c r="D6" s="14" t="str">
        <f>FIXED(LEFT('Step C'!$C6,FIND(".",'Step C'!$C6)+2),2)</f>
        <v>241.26</v>
      </c>
      <c r="E6" s="13" t="str">
        <f>MID(OverheadCalculation1[[#This Row],[GrantData]],FIND("-",OverheadCalculation1[[#This Row],[GrantData]])+6,4)</f>
        <v>5556</v>
      </c>
    </row>
    <row r="7" spans="1:15" x14ac:dyDescent="0.2">
      <c r="A7" t="s">
        <v>240</v>
      </c>
      <c r="B7" t="s">
        <v>241</v>
      </c>
      <c r="C7" t="s">
        <v>242</v>
      </c>
      <c r="D7" s="14" t="str">
        <f>FIXED(LEFT('Step C'!$C7,FIND(".",'Step C'!$C7)+2),2)</f>
        <v>146.26</v>
      </c>
      <c r="E7" s="13" t="str">
        <f>MID(OverheadCalculation1[[#This Row],[GrantData]],FIND("-",OverheadCalculation1[[#This Row],[GrantData]])+6,4)</f>
        <v>5556</v>
      </c>
    </row>
    <row r="8" spans="1:15" x14ac:dyDescent="0.2">
      <c r="A8" t="s">
        <v>157</v>
      </c>
      <c r="B8" t="s">
        <v>158</v>
      </c>
      <c r="C8" t="s">
        <v>159</v>
      </c>
      <c r="D8" s="14" t="str">
        <f>FIXED(LEFT('Step C'!$C8,FIND(".",'Step C'!$C8)+2),2)</f>
        <v>133.76</v>
      </c>
      <c r="E8" s="13" t="str">
        <f>MID(OverheadCalculation1[[#This Row],[GrantData]],FIND("-",OverheadCalculation1[[#This Row],[GrantData]])+6,4)</f>
        <v>5361</v>
      </c>
    </row>
    <row r="9" spans="1:15" x14ac:dyDescent="0.2">
      <c r="A9" t="s">
        <v>178</v>
      </c>
      <c r="B9" t="s">
        <v>179</v>
      </c>
      <c r="C9" t="s">
        <v>180</v>
      </c>
      <c r="D9" s="14" t="str">
        <f>FIXED(LEFT('Step C'!$C9,FIND(".",'Step C'!$C9)+2),2)</f>
        <v>694.45</v>
      </c>
      <c r="E9" s="13" t="str">
        <f>MID(OverheadCalculation1[[#This Row],[GrantData]],FIND("-",OverheadCalculation1[[#This Row],[GrantData]])+6,4)</f>
        <v>5149</v>
      </c>
    </row>
    <row r="10" spans="1:15" x14ac:dyDescent="0.2">
      <c r="A10" t="s">
        <v>181</v>
      </c>
      <c r="B10" t="s">
        <v>182</v>
      </c>
      <c r="C10" t="s">
        <v>183</v>
      </c>
      <c r="D10" s="14" t="str">
        <f>FIXED(LEFT('Step C'!$C10,FIND(".",'Step C'!$C10)+2),2)</f>
        <v>1,242.41</v>
      </c>
      <c r="E10" s="13" t="str">
        <f>MID(OverheadCalculation1[[#This Row],[GrantData]],FIND("-",OverheadCalculation1[[#This Row],[GrantData]])+6,4)</f>
        <v>5956</v>
      </c>
    </row>
    <row r="11" spans="1:15" x14ac:dyDescent="0.2">
      <c r="A11" t="s">
        <v>151</v>
      </c>
      <c r="B11" t="s">
        <v>152</v>
      </c>
      <c r="C11" t="s">
        <v>153</v>
      </c>
      <c r="D11" s="14" t="str">
        <f>FIXED(LEFT('Step C'!$C11,FIND(".",'Step C'!$C11)+2),2)</f>
        <v>121.69</v>
      </c>
      <c r="E11" s="13" t="str">
        <f>MID(OverheadCalculation1[[#This Row],[GrantData]],FIND("-",OverheadCalculation1[[#This Row],[GrantData]])+6,4)</f>
        <v>5556</v>
      </c>
    </row>
    <row r="12" spans="1:15" x14ac:dyDescent="0.2">
      <c r="A12" t="s">
        <v>184</v>
      </c>
      <c r="B12" t="s">
        <v>185</v>
      </c>
      <c r="C12" t="s">
        <v>186</v>
      </c>
      <c r="D12" s="14" t="str">
        <f>FIXED(LEFT('Step C'!$C12,FIND(".",'Step C'!$C12)+2),2)</f>
        <v>71.72</v>
      </c>
      <c r="E12" s="13" t="str">
        <f>MID(OverheadCalculation1[[#This Row],[GrantData]],FIND("-",OverheadCalculation1[[#This Row],[GrantData]])+6,4)</f>
        <v>5956</v>
      </c>
    </row>
    <row r="13" spans="1:15" x14ac:dyDescent="0.2">
      <c r="A13" t="s">
        <v>187</v>
      </c>
      <c r="B13" t="s">
        <v>188</v>
      </c>
      <c r="C13" t="s">
        <v>189</v>
      </c>
      <c r="D13" s="14" t="str">
        <f>FIXED(LEFT('Step C'!$C13,FIND(".",'Step C'!$C13)+2),2)</f>
        <v>669.26</v>
      </c>
      <c r="E13" s="13" t="str">
        <f>MID(OverheadCalculation1[[#This Row],[GrantData]],FIND("-",OverheadCalculation1[[#This Row],[GrantData]])+6,4)</f>
        <v>5956</v>
      </c>
    </row>
    <row r="14" spans="1:15" x14ac:dyDescent="0.2">
      <c r="A14" t="s">
        <v>190</v>
      </c>
      <c r="B14" t="s">
        <v>191</v>
      </c>
      <c r="C14" t="s">
        <v>192</v>
      </c>
      <c r="D14" s="14" t="str">
        <f>FIXED(LEFT('Step C'!$C14,FIND(".",'Step C'!$C14)+2),2)</f>
        <v>180.11</v>
      </c>
      <c r="E14" s="13" t="str">
        <f>MID(OverheadCalculation1[[#This Row],[GrantData]],FIND("-",OverheadCalculation1[[#This Row],[GrantData]])+6,4)</f>
        <v>5956</v>
      </c>
    </row>
    <row r="15" spans="1:15" x14ac:dyDescent="0.2">
      <c r="A15" t="s">
        <v>252</v>
      </c>
      <c r="B15" t="s">
        <v>253</v>
      </c>
      <c r="C15" t="s">
        <v>254</v>
      </c>
      <c r="D15" s="14" t="str">
        <f>FIXED(LEFT('Step C'!$C15,FIND(".",'Step C'!$C15)+2),2)</f>
        <v>347.22</v>
      </c>
      <c r="E15" s="13" t="str">
        <f>MID(OverheadCalculation1[[#This Row],[GrantData]],FIND("-",OverheadCalculation1[[#This Row],[GrantData]])+6,4)</f>
        <v>5556</v>
      </c>
    </row>
    <row r="16" spans="1:15" x14ac:dyDescent="0.2">
      <c r="A16" t="s">
        <v>163</v>
      </c>
      <c r="B16" t="s">
        <v>164</v>
      </c>
      <c r="C16" t="s">
        <v>165</v>
      </c>
      <c r="D16" s="14" t="str">
        <f>FIXED(LEFT('Step C'!$C16,FIND(".",'Step C'!$C16)+2),2)</f>
        <v>167.42</v>
      </c>
      <c r="E16" s="13" t="str">
        <f>MID(OverheadCalculation1[[#This Row],[GrantData]],FIND("-",OverheadCalculation1[[#This Row],[GrantData]])+6,4)</f>
        <v>5342</v>
      </c>
    </row>
    <row r="17" spans="1:5" x14ac:dyDescent="0.2">
      <c r="A17" t="s">
        <v>243</v>
      </c>
      <c r="B17" t="s">
        <v>244</v>
      </c>
      <c r="C17" t="s">
        <v>245</v>
      </c>
      <c r="D17" s="14" t="str">
        <f>FIXED(LEFT('Step C'!$C17,FIND(".",'Step C'!$C17)+2),2)</f>
        <v>301.14</v>
      </c>
      <c r="E17" s="13" t="str">
        <f>MID(OverheadCalculation1[[#This Row],[GrantData]],FIND("-",OverheadCalculation1[[#This Row],[GrantData]])+6,4)</f>
        <v>5556</v>
      </c>
    </row>
    <row r="18" spans="1:5" x14ac:dyDescent="0.2">
      <c r="A18" t="s">
        <v>193</v>
      </c>
      <c r="B18" t="s">
        <v>194</v>
      </c>
      <c r="C18" t="s">
        <v>195</v>
      </c>
      <c r="D18" s="14" t="str">
        <f>FIXED(LEFT('Step C'!$C18,FIND(".",'Step C'!$C18)+2),2)</f>
        <v>200.11</v>
      </c>
      <c r="E18" s="13" t="str">
        <f>MID(OverheadCalculation1[[#This Row],[GrantData]],FIND("-",OverheadCalculation1[[#This Row],[GrantData]])+6,4)</f>
        <v>5342</v>
      </c>
    </row>
    <row r="19" spans="1:5" x14ac:dyDescent="0.2">
      <c r="A19" t="s">
        <v>249</v>
      </c>
      <c r="B19" t="s">
        <v>250</v>
      </c>
      <c r="C19" t="s">
        <v>251</v>
      </c>
      <c r="D19" s="14" t="str">
        <f>FIXED(LEFT('Step C'!$C19,FIND(".",'Step C'!$C19)+2),2)</f>
        <v>75.11</v>
      </c>
      <c r="E19" s="13" t="str">
        <f>MID(OverheadCalculation1[[#This Row],[GrantData]],FIND("-",OverheadCalculation1[[#This Row],[GrantData]])+6,4)</f>
        <v>5556</v>
      </c>
    </row>
    <row r="20" spans="1:5" x14ac:dyDescent="0.2">
      <c r="A20" t="s">
        <v>255</v>
      </c>
      <c r="B20" t="s">
        <v>256</v>
      </c>
      <c r="C20" t="s">
        <v>257</v>
      </c>
      <c r="D20" s="14" t="str">
        <f>FIXED(LEFT('Step C'!$C20,FIND(".",'Step C'!$C20)+2),2)</f>
        <v>93.66</v>
      </c>
      <c r="E20" s="13" t="str">
        <f>MID(OverheadCalculation1[[#This Row],[GrantData]],FIND("-",OverheadCalculation1[[#This Row],[GrantData]])+6,4)</f>
        <v>5556</v>
      </c>
    </row>
    <row r="21" spans="1:5" x14ac:dyDescent="0.2">
      <c r="A21" t="s">
        <v>258</v>
      </c>
      <c r="B21" t="s">
        <v>256</v>
      </c>
      <c r="C21" t="s">
        <v>259</v>
      </c>
      <c r="D21" s="14" t="str">
        <f>FIXED(LEFT('Step C'!$C21,FIND(".",'Step C'!$C21)+2),2)</f>
        <v>1,704.55</v>
      </c>
      <c r="E21" s="13" t="str">
        <f>MID(OverheadCalculation1[[#This Row],[GrantData]],FIND("-",OverheadCalculation1[[#This Row],[GrantData]])+6,4)</f>
        <v>5768</v>
      </c>
    </row>
    <row r="22" spans="1:5" x14ac:dyDescent="0.2">
      <c r="A22" t="s">
        <v>260</v>
      </c>
      <c r="B22" t="s">
        <v>261</v>
      </c>
      <c r="C22" t="s">
        <v>262</v>
      </c>
      <c r="D22" s="14" t="str">
        <f>FIXED(LEFT('Step C'!$C22,FIND(".",'Step C'!$C22)+2),2)</f>
        <v>6.11</v>
      </c>
      <c r="E22" s="13" t="str">
        <f>MID(OverheadCalculation1[[#This Row],[GrantData]],FIND("-",OverheadCalculation1[[#This Row],[GrantData]])+6,4)</f>
        <v>5768</v>
      </c>
    </row>
    <row r="23" spans="1:5" x14ac:dyDescent="0.2">
      <c r="A23" t="s">
        <v>263</v>
      </c>
      <c r="B23" t="s">
        <v>264</v>
      </c>
      <c r="C23" t="s">
        <v>265</v>
      </c>
      <c r="D23" s="14" t="str">
        <f>FIXED(LEFT('Step C'!$C23,FIND(".",'Step C'!$C23)+2),2)</f>
        <v>255.11</v>
      </c>
      <c r="E23" s="13" t="str">
        <f>MID(OverheadCalculation1[[#This Row],[GrantData]],FIND("-",OverheadCalculation1[[#This Row],[GrantData]])+6,4)</f>
        <v>5768</v>
      </c>
    </row>
    <row r="24" spans="1:5" x14ac:dyDescent="0.2">
      <c r="A24" t="s">
        <v>266</v>
      </c>
      <c r="B24" t="s">
        <v>267</v>
      </c>
      <c r="C24" t="s">
        <v>268</v>
      </c>
      <c r="D24" s="14" t="str">
        <f>FIXED(LEFT('Step C'!$C24,FIND(".",'Step C'!$C24)+2),2)</f>
        <v>20.76</v>
      </c>
      <c r="E24" s="13" t="str">
        <f>MID(OverheadCalculation1[[#This Row],[GrantData]],FIND("-",OverheadCalculation1[[#This Row],[GrantData]])+6,4)</f>
        <v>5768</v>
      </c>
    </row>
    <row r="25" spans="1:5" x14ac:dyDescent="0.2">
      <c r="A25" t="s">
        <v>278</v>
      </c>
      <c r="B25" t="s">
        <v>279</v>
      </c>
      <c r="C25" t="s">
        <v>280</v>
      </c>
      <c r="D25" s="14" t="str">
        <f>FIXED(LEFT('Step C'!$C25,FIND(".",'Step C'!$C25)+2),2)</f>
        <v>59.25</v>
      </c>
      <c r="E25" s="13" t="str">
        <f>MID(OverheadCalculation1[[#This Row],[GrantData]],FIND("-",OverheadCalculation1[[#This Row],[GrantData]])+6,4)</f>
        <v>5768</v>
      </c>
    </row>
    <row r="26" spans="1:5" x14ac:dyDescent="0.2">
      <c r="A26" t="s">
        <v>166</v>
      </c>
      <c r="B26" t="s">
        <v>167</v>
      </c>
      <c r="C26" t="s">
        <v>168</v>
      </c>
      <c r="D26" s="14" t="str">
        <f>FIXED(LEFT('Step C'!$C26,FIND(".",'Step C'!$C26)+2),2)</f>
        <v>151.01</v>
      </c>
      <c r="E26" s="13" t="str">
        <f>MID(OverheadCalculation1[[#This Row],[GrantData]],FIND("-",OverheadCalculation1[[#This Row],[GrantData]])+6,4)</f>
        <v>5279</v>
      </c>
    </row>
    <row r="27" spans="1:5" x14ac:dyDescent="0.2">
      <c r="A27" t="s">
        <v>269</v>
      </c>
      <c r="B27" t="s">
        <v>270</v>
      </c>
      <c r="C27" t="s">
        <v>271</v>
      </c>
      <c r="D27" s="14" t="str">
        <f>FIXED(LEFT('Step C'!$C27,FIND(".",'Step C'!$C27)+2),2)</f>
        <v>172.11</v>
      </c>
      <c r="E27" s="13" t="str">
        <f>MID(OverheadCalculation1[[#This Row],[GrantData]],FIND("-",OverheadCalculation1[[#This Row],[GrantData]])+6,4)</f>
        <v>5768</v>
      </c>
    </row>
    <row r="28" spans="1:5" x14ac:dyDescent="0.2">
      <c r="A28" t="s">
        <v>202</v>
      </c>
      <c r="B28" t="s">
        <v>203</v>
      </c>
      <c r="C28" t="s">
        <v>204</v>
      </c>
      <c r="D28" s="14" t="str">
        <f>FIXED(LEFT('Step C'!$C28,FIND(".",'Step C'!$C28)+2),2)</f>
        <v>288.11</v>
      </c>
      <c r="E28" s="13" t="str">
        <f>MID(OverheadCalculation1[[#This Row],[GrantData]],FIND("-",OverheadCalculation1[[#This Row],[GrantData]])+6,4)</f>
        <v>5279</v>
      </c>
    </row>
    <row r="29" spans="1:5" x14ac:dyDescent="0.2">
      <c r="A29" t="s">
        <v>272</v>
      </c>
      <c r="B29" t="s">
        <v>273</v>
      </c>
      <c r="C29" t="s">
        <v>274</v>
      </c>
      <c r="D29" s="14" t="str">
        <f>FIXED(LEFT('Step C'!$C29,FIND(".",'Step C'!$C29)+2),2)</f>
        <v>176.11</v>
      </c>
      <c r="E29" s="13" t="str">
        <f>MID(OverheadCalculation1[[#This Row],[GrantData]],FIND("-",OverheadCalculation1[[#This Row],[GrantData]])+6,4)</f>
        <v>5556</v>
      </c>
    </row>
    <row r="30" spans="1:5" x14ac:dyDescent="0.2">
      <c r="A30" t="s">
        <v>246</v>
      </c>
      <c r="B30" t="s">
        <v>247</v>
      </c>
      <c r="C30" t="s">
        <v>248</v>
      </c>
      <c r="D30" s="14" t="str">
        <f>FIXED(LEFT('Step C'!$C30,FIND(".",'Step C'!$C30)+2),2)</f>
        <v>35.86</v>
      </c>
      <c r="E30" s="13" t="str">
        <f>MID(OverheadCalculation1[[#This Row],[GrantData]],FIND("-",OverheadCalculation1[[#This Row],[GrantData]])+6,4)</f>
        <v>5279</v>
      </c>
    </row>
    <row r="31" spans="1:5" x14ac:dyDescent="0.2">
      <c r="A31" t="s">
        <v>154</v>
      </c>
      <c r="B31" t="s">
        <v>155</v>
      </c>
      <c r="C31" t="s">
        <v>156</v>
      </c>
      <c r="D31" s="14" t="str">
        <f>FIXED(LEFT('Step C'!$C31,FIND(".",'Step C'!$C31)+2),2)</f>
        <v>225.86</v>
      </c>
      <c r="E31" s="13" t="str">
        <f>MID(OverheadCalculation1[[#This Row],[GrantData]],FIND("-",OverheadCalculation1[[#This Row],[GrantData]])+6,4)</f>
        <v>5556</v>
      </c>
    </row>
    <row r="32" spans="1:5" x14ac:dyDescent="0.2">
      <c r="A32" t="s">
        <v>275</v>
      </c>
      <c r="B32" t="s">
        <v>276</v>
      </c>
      <c r="C32" t="s">
        <v>277</v>
      </c>
      <c r="D32" s="14" t="str">
        <f>FIXED(LEFT('Step C'!$C32,FIND(".",'Step C'!$C32)+2),2)</f>
        <v>41.64</v>
      </c>
      <c r="E32" s="13" t="str">
        <f>MID(OverheadCalculation1[[#This Row],[GrantData]],FIND("-",OverheadCalculation1[[#This Row],[GrantData]])+6,4)</f>
        <v>5556</v>
      </c>
    </row>
    <row r="33" spans="1:5" x14ac:dyDescent="0.2">
      <c r="A33" t="s">
        <v>216</v>
      </c>
      <c r="B33" t="s">
        <v>217</v>
      </c>
      <c r="C33" t="s">
        <v>218</v>
      </c>
      <c r="D33" s="14" t="str">
        <f>FIXED(LEFT('Step C'!$C33,FIND(".",'Step C'!$C33)+2),2)</f>
        <v>156.41</v>
      </c>
      <c r="E33" s="13" t="str">
        <f>MID(OverheadCalculation1[[#This Row],[GrantData]],FIND("-",OverheadCalculation1[[#This Row],[GrantData]])+6,4)</f>
        <v>5556</v>
      </c>
    </row>
    <row r="34" spans="1:5" x14ac:dyDescent="0.2">
      <c r="A34" t="s">
        <v>199</v>
      </c>
      <c r="B34" t="s">
        <v>200</v>
      </c>
      <c r="C34" t="s">
        <v>201</v>
      </c>
      <c r="D34" s="14" t="str">
        <f>FIXED(LEFT('Step C'!$C34,FIND(".",'Step C'!$C34)+2),2)</f>
        <v>576.11</v>
      </c>
      <c r="E34" s="13" t="str">
        <f>MID(OverheadCalculation1[[#This Row],[GrantData]],FIND("-",OverheadCalculation1[[#This Row],[GrantData]])+6,4)</f>
        <v>5279</v>
      </c>
    </row>
    <row r="35" spans="1:5" x14ac:dyDescent="0.2">
      <c r="A35" t="s">
        <v>208</v>
      </c>
      <c r="B35" t="s">
        <v>209</v>
      </c>
      <c r="C35" t="s">
        <v>210</v>
      </c>
      <c r="D35" s="14" t="str">
        <f>FIXED(LEFT('Step C'!$C35,FIND(".",'Step C'!$C35)+2),2)</f>
        <v>354.28</v>
      </c>
      <c r="E35" s="13" t="str">
        <f>MID(OverheadCalculation1[[#This Row],[GrantData]],FIND("-",OverheadCalculation1[[#This Row],[GrantData]])+6,4)</f>
        <v>5933</v>
      </c>
    </row>
    <row r="36" spans="1:5" x14ac:dyDescent="0.2">
      <c r="A36" t="s">
        <v>142</v>
      </c>
      <c r="B36" t="s">
        <v>143</v>
      </c>
      <c r="C36" t="s">
        <v>144</v>
      </c>
      <c r="D36" s="14" t="str">
        <f>FIXED(LEFT('Step C'!$C36,FIND(".",'Step C'!$C36)+2),2)</f>
        <v>669.11</v>
      </c>
      <c r="E36" s="13" t="str">
        <f>MID(OverheadCalculation1[[#This Row],[GrantData]],FIND("-",OverheadCalculation1[[#This Row],[GrantData]])+6,4)</f>
        <v>5342</v>
      </c>
    </row>
    <row r="37" spans="1:5" x14ac:dyDescent="0.2">
      <c r="A37" t="s">
        <v>211</v>
      </c>
      <c r="B37" t="s">
        <v>209</v>
      </c>
      <c r="C37" t="s">
        <v>212</v>
      </c>
      <c r="D37" s="14" t="str">
        <f>FIXED(LEFT('Step C'!$C37,FIND(".",'Step C'!$C37)+2),2)</f>
        <v>55.86</v>
      </c>
      <c r="E37" s="13" t="str">
        <f>MID(OverheadCalculation1[[#This Row],[GrantData]],FIND("-",OverheadCalculation1[[#This Row],[GrantData]])+6,4)</f>
        <v>5933</v>
      </c>
    </row>
    <row r="38" spans="1:5" x14ac:dyDescent="0.2">
      <c r="A38" t="s">
        <v>148</v>
      </c>
      <c r="B38" t="s">
        <v>149</v>
      </c>
      <c r="C38" t="s">
        <v>150</v>
      </c>
      <c r="D38" s="14" t="str">
        <f>FIXED(LEFT('Step C'!$C38,FIND(".",'Step C'!$C38)+2),2)</f>
        <v>1,040.58</v>
      </c>
      <c r="E38" s="13" t="str">
        <f>MID(OverheadCalculation1[[#This Row],[GrantData]],FIND("-",OverheadCalculation1[[#This Row],[GrantData]])+6,4)</f>
        <v>5063</v>
      </c>
    </row>
    <row r="39" spans="1:5" x14ac:dyDescent="0.2">
      <c r="A39" t="s">
        <v>213</v>
      </c>
      <c r="B39" t="s">
        <v>214</v>
      </c>
      <c r="C39" t="s">
        <v>215</v>
      </c>
      <c r="D39" s="14" t="str">
        <f>FIXED(LEFT('Step C'!$C39,FIND(".",'Step C'!$C39)+2),2)</f>
        <v>70.95</v>
      </c>
      <c r="E39" s="13" t="str">
        <f>MID(OverheadCalculation1[[#This Row],[GrantData]],FIND("-",OverheadCalculation1[[#This Row],[GrantData]])+6,4)</f>
        <v>5556</v>
      </c>
    </row>
    <row r="40" spans="1:5" x14ac:dyDescent="0.2">
      <c r="A40" t="s">
        <v>160</v>
      </c>
      <c r="B40" t="s">
        <v>161</v>
      </c>
      <c r="C40" t="s">
        <v>162</v>
      </c>
      <c r="D40" s="14" t="str">
        <f>FIXED(LEFT('Step C'!$C40,FIND(".",'Step C'!$C40)+2),2)</f>
        <v>1,120.11</v>
      </c>
      <c r="E40" s="13" t="str">
        <f>MID(OverheadCalculation1[[#This Row],[GrantData]],FIND("-",OverheadCalculation1[[#This Row],[GrantData]])+6,4)</f>
        <v>5178</v>
      </c>
    </row>
    <row r="41" spans="1:5" x14ac:dyDescent="0.2">
      <c r="A41" t="s">
        <v>136</v>
      </c>
      <c r="B41" t="s">
        <v>137</v>
      </c>
      <c r="C41" t="s">
        <v>138</v>
      </c>
      <c r="D41" s="14" t="str">
        <f>FIXED(LEFT('Step C'!$C41,FIND(".",'Step C'!$C41)+2),2)</f>
        <v>62.34</v>
      </c>
      <c r="E41" s="13" t="str">
        <f>MID(OverheadCalculation1[[#This Row],[GrantData]],FIND("-",OverheadCalculation1[[#This Row],[GrantData]])+6,4)</f>
        <v>5556</v>
      </c>
    </row>
    <row r="42" spans="1:5" x14ac:dyDescent="0.2">
      <c r="A42" t="s">
        <v>196</v>
      </c>
      <c r="B42" t="s">
        <v>197</v>
      </c>
      <c r="C42" t="s">
        <v>198</v>
      </c>
      <c r="D42" s="14" t="str">
        <f>FIXED(LEFT('Step C'!$C42,FIND(".",'Step C'!$C42)+2),2)</f>
        <v>76.31</v>
      </c>
      <c r="E42" s="13" t="str">
        <f>MID(OverheadCalculation1[[#This Row],[GrantData]],FIND("-",OverheadCalculation1[[#This Row],[GrantData]])+6,4)</f>
        <v>5178</v>
      </c>
    </row>
    <row r="43" spans="1:5" x14ac:dyDescent="0.2">
      <c r="A43" t="s">
        <v>169</v>
      </c>
      <c r="B43" t="s">
        <v>170</v>
      </c>
      <c r="C43" t="s">
        <v>171</v>
      </c>
      <c r="D43" s="14" t="str">
        <f>FIXED(LEFT('Step C'!$C43,FIND(".",'Step C'!$C43)+2),2)</f>
        <v>469.11</v>
      </c>
      <c r="E43" s="13" t="str">
        <f>MID(OverheadCalculation1[[#This Row],[GrantData]],FIND("-",OverheadCalculation1[[#This Row],[GrantData]])+6,4)</f>
        <v>5178</v>
      </c>
    </row>
    <row r="44" spans="1:5" x14ac:dyDescent="0.2">
      <c r="A44" t="s">
        <v>231</v>
      </c>
      <c r="B44" t="s">
        <v>232</v>
      </c>
      <c r="C44" t="s">
        <v>233</v>
      </c>
      <c r="D44" s="14" t="str">
        <f>FIXED(LEFT('Step C'!$C44,FIND(".",'Step C'!$C44)+2),2)</f>
        <v>173.66</v>
      </c>
      <c r="E44" s="13" t="str">
        <f>MID(OverheadCalculation1[[#This Row],[GrantData]],FIND("-",OverheadCalculation1[[#This Row],[GrantData]])+6,4)</f>
        <v>5063</v>
      </c>
    </row>
    <row r="45" spans="1:5" x14ac:dyDescent="0.2">
      <c r="A45" t="s">
        <v>281</v>
      </c>
      <c r="B45" t="s">
        <v>279</v>
      </c>
      <c r="C45" t="s">
        <v>282</v>
      </c>
      <c r="D45" s="14" t="str">
        <f>FIXED(LEFT('Step C'!$C45,FIND(".",'Step C'!$C45)+2),2)</f>
        <v>446.13</v>
      </c>
      <c r="E45" s="13" t="str">
        <f>MID(OverheadCalculation1[[#This Row],[GrantData]],FIND("-",OverheadCalculation1[[#This Row],[GrantData]])+6,4)</f>
        <v>5063</v>
      </c>
    </row>
    <row r="46" spans="1:5" x14ac:dyDescent="0.2">
      <c r="A46" t="s">
        <v>219</v>
      </c>
      <c r="B46" t="s">
        <v>220</v>
      </c>
      <c r="C46" t="s">
        <v>221</v>
      </c>
      <c r="D46" s="14" t="str">
        <f>FIXED(LEFT('Step C'!$C46,FIND(".",'Step C'!$C46)+2),2)</f>
        <v>1,567.11</v>
      </c>
      <c r="E46" s="13" t="str">
        <f>MID(OverheadCalculation1[[#This Row],[GrantData]],FIND("-",OverheadCalculation1[[#This Row],[GrantData]])+6,4)</f>
        <v>5063</v>
      </c>
    </row>
    <row r="47" spans="1:5" x14ac:dyDescent="0.2">
      <c r="A47" t="s">
        <v>222</v>
      </c>
      <c r="B47" t="s">
        <v>223</v>
      </c>
      <c r="C47" t="s">
        <v>224</v>
      </c>
      <c r="D47" s="14" t="str">
        <f>FIXED(LEFT('Step C'!$C47,FIND(".",'Step C'!$C47)+2),2)</f>
        <v>35.55</v>
      </c>
      <c r="E47" s="13" t="str">
        <f>MID(OverheadCalculation1[[#This Row],[GrantData]],FIND("-",OverheadCalculation1[[#This Row],[GrantData]])+6,4)</f>
        <v>5063</v>
      </c>
    </row>
    <row r="48" spans="1:5" x14ac:dyDescent="0.2">
      <c r="A48" t="s">
        <v>172</v>
      </c>
      <c r="B48" t="s">
        <v>173</v>
      </c>
      <c r="C48" t="s">
        <v>174</v>
      </c>
      <c r="D48" s="14" t="str">
        <f>FIXED(LEFT('Step C'!$C48,FIND(".",'Step C'!$C48)+2),2)</f>
        <v>142.01</v>
      </c>
      <c r="E48" s="13" t="str">
        <f>MID(OverheadCalculation1[[#This Row],[GrantData]],FIND("-",OverheadCalculation1[[#This Row],[GrantData]])+6,4)</f>
        <v>5178</v>
      </c>
    </row>
    <row r="49" spans="1:5" x14ac:dyDescent="0.2">
      <c r="A49" t="s">
        <v>283</v>
      </c>
      <c r="B49" t="s">
        <v>284</v>
      </c>
      <c r="C49" t="s">
        <v>285</v>
      </c>
      <c r="D49" s="14" t="str">
        <f>FIXED(LEFT('Step C'!$C49,FIND(".",'Step C'!$C49)+2),2)</f>
        <v>79.47</v>
      </c>
      <c r="E49" s="13" t="str">
        <f>MID(OverheadCalculation1[[#This Row],[GrantData]],FIND("-",OverheadCalculation1[[#This Row],[GrantData]])+6,4)</f>
        <v>5178</v>
      </c>
    </row>
    <row r="50" spans="1:5" x14ac:dyDescent="0.2">
      <c r="A50" t="s">
        <v>205</v>
      </c>
      <c r="B50" t="s">
        <v>206</v>
      </c>
      <c r="C50" t="s">
        <v>207</v>
      </c>
      <c r="D50" s="14" t="str">
        <f>FIXED(LEFT('Step C'!$C50,FIND(".",'Step C'!$C50)+2),2)</f>
        <v>8.88</v>
      </c>
      <c r="E50" s="13" t="str">
        <f>MID(OverheadCalculation1[[#This Row],[GrantData]],FIND("-",OverheadCalculation1[[#This Row],[GrantData]])+6,4)</f>
        <v>5178</v>
      </c>
    </row>
    <row r="51" spans="1:5" x14ac:dyDescent="0.2">
      <c r="A51" t="s">
        <v>225</v>
      </c>
      <c r="B51" t="s">
        <v>226</v>
      </c>
      <c r="C51" t="s">
        <v>227</v>
      </c>
      <c r="D51" s="14" t="str">
        <f>FIXED(LEFT('Step C'!$C51,FIND(".",'Step C'!$C51)+2),2)</f>
        <v>67.95</v>
      </c>
      <c r="E51" s="13" t="str">
        <f>MID(OverheadCalculation1[[#This Row],[GrantData]],FIND("-",OverheadCalculation1[[#This Row],[GrantData]])+6,4)</f>
        <v>5063</v>
      </c>
    </row>
    <row r="52" spans="1:5" x14ac:dyDescent="0.2">
      <c r="A52" t="s">
        <v>228</v>
      </c>
      <c r="B52" t="s">
        <v>229</v>
      </c>
      <c r="C52" t="s">
        <v>230</v>
      </c>
      <c r="D52" s="14" t="str">
        <f>FIXED(LEFT('Step C'!$C52,FIND(".",'Step C'!$C52)+2),2)</f>
        <v>301.56</v>
      </c>
      <c r="E52" s="13" t="str">
        <f>MID(OverheadCalculation1[[#This Row],[GrantData]],FIND("-",OverheadCalculation1[[#This Row],[GrantData]])+6,4)</f>
        <v>5063</v>
      </c>
    </row>
    <row r="53" spans="1:5" x14ac:dyDescent="0.2">
      <c r="A53" s="34" t="str">
        <f ca="1">"COUNT = "&amp;SUBTOTAL(103,ResearchData[LastName])</f>
        <v>COUNT = 51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/>
  </sheetViews>
  <sheetFormatPr defaultRowHeight="12.75" x14ac:dyDescent="0.2"/>
  <cols>
    <col min="1" max="2" width="20.7109375" customWidth="1"/>
    <col min="3" max="3" width="34.7109375" customWidth="1"/>
    <col min="4" max="4" width="15.7109375" customWidth="1"/>
    <col min="5" max="5" width="10.7109375" customWidth="1"/>
    <col min="6" max="6" width="19.5703125" customWidth="1"/>
  </cols>
  <sheetData>
    <row r="1" spans="1:19" ht="13.5" thickBot="1" x14ac:dyDescent="0.25">
      <c r="A1" t="s">
        <v>130</v>
      </c>
      <c r="B1" t="s">
        <v>131</v>
      </c>
      <c r="C1" t="s">
        <v>132</v>
      </c>
      <c r="D1" t="s">
        <v>286</v>
      </c>
      <c r="E1" s="8" t="s">
        <v>287</v>
      </c>
      <c r="F1" s="8" t="s">
        <v>288</v>
      </c>
      <c r="I1" s="7" t="s">
        <v>75</v>
      </c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3.5" thickTop="1" x14ac:dyDescent="0.2">
      <c r="A2" t="s">
        <v>234</v>
      </c>
      <c r="B2" t="s">
        <v>235</v>
      </c>
      <c r="C2" t="s">
        <v>236</v>
      </c>
      <c r="D2" s="14" t="str">
        <f>FIXED(LEFT('Step C'!$C2,FIND(".",'Step C'!$C2)+2),2)</f>
        <v>1,410.11</v>
      </c>
      <c r="E2" s="13" t="str">
        <f>MID(OverheadCalculation2[[#This Row],[GrantData]],FIND("-",OverheadCalculation2[[#This Row],[GrantData]])+6,4)</f>
        <v>5556</v>
      </c>
      <c r="F2" t="str">
        <f>LOOKUP(OverheadCalculation2[[#This Row],[GrantNbr]],OverheadRates!$A$2:$A$11,OverheadRates!$B$2:$B$11)</f>
        <v>Volunteer Programs</v>
      </c>
      <c r="I2" s="7" t="s">
        <v>305</v>
      </c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">
      <c r="A3" t="s">
        <v>139</v>
      </c>
      <c r="B3" t="s">
        <v>140</v>
      </c>
      <c r="C3" t="s">
        <v>141</v>
      </c>
      <c r="D3" s="14" t="str">
        <f>FIXED(LEFT('Step C'!$C3,FIND(".",'Step C'!$C3)+2),2)</f>
        <v>47.36</v>
      </c>
      <c r="E3" s="13" t="str">
        <f>MID(OverheadCalculation2[[#This Row],[GrantData]],FIND("-",OverheadCalculation2[[#This Row],[GrantData]])+6,4)</f>
        <v>5178</v>
      </c>
      <c r="F3" t="str">
        <f>LOOKUP(OverheadCalculation2[[#This Row],[GrantNbr]],OverheadRates!$A$2:$A$11,OverheadRates!$B$2:$B$11)</f>
        <v>Robotics</v>
      </c>
    </row>
    <row r="4" spans="1:19" x14ac:dyDescent="0.2">
      <c r="A4" t="s">
        <v>175</v>
      </c>
      <c r="B4" t="s">
        <v>176</v>
      </c>
      <c r="C4" t="s">
        <v>177</v>
      </c>
      <c r="D4" s="14" t="str">
        <f>FIXED(LEFT('Step C'!$C4,FIND(".",'Step C'!$C4)+2),2)</f>
        <v>63.36</v>
      </c>
      <c r="E4" s="13" t="str">
        <f>MID(OverheadCalculation2[[#This Row],[GrantData]],FIND("-",OverheadCalculation2[[#This Row],[GrantData]])+6,4)</f>
        <v>5178</v>
      </c>
      <c r="F4" t="str">
        <f>LOOKUP(OverheadCalculation2[[#This Row],[GrantNbr]],OverheadRates!$A$2:$A$11,OverheadRates!$B$2:$B$11)</f>
        <v>Robotics</v>
      </c>
    </row>
    <row r="5" spans="1:19" x14ac:dyDescent="0.2">
      <c r="A5" t="s">
        <v>145</v>
      </c>
      <c r="B5" t="s">
        <v>146</v>
      </c>
      <c r="C5" t="s">
        <v>147</v>
      </c>
      <c r="D5" s="14" t="str">
        <f>FIXED(LEFT('Step C'!$C5,FIND(".",'Step C'!$C5)+2),2)</f>
        <v>1,025.11</v>
      </c>
      <c r="E5" s="13" t="str">
        <f>MID(OverheadCalculation2[[#This Row],[GrantData]],FIND("-",OverheadCalculation2[[#This Row],[GrantData]])+6,4)</f>
        <v>5149</v>
      </c>
      <c r="F5" t="str">
        <f>LOOKUP(OverheadCalculation2[[#This Row],[GrantNbr]],OverheadRates!$A$2:$A$11,OverheadRates!$B$2:$B$11)</f>
        <v>BioFuel</v>
      </c>
    </row>
    <row r="6" spans="1:19" x14ac:dyDescent="0.2">
      <c r="A6" t="s">
        <v>237</v>
      </c>
      <c r="B6" t="s">
        <v>238</v>
      </c>
      <c r="C6" t="s">
        <v>239</v>
      </c>
      <c r="D6" s="14" t="str">
        <f>FIXED(LEFT('Step C'!$C6,FIND(".",'Step C'!$C6)+2),2)</f>
        <v>241.26</v>
      </c>
      <c r="E6" s="13" t="str">
        <f>MID(OverheadCalculation2[[#This Row],[GrantData]],FIND("-",OverheadCalculation2[[#This Row],[GrantData]])+6,4)</f>
        <v>5556</v>
      </c>
      <c r="F6" t="str">
        <f>LOOKUP(OverheadCalculation2[[#This Row],[GrantNbr]],OverheadRates!$A$2:$A$11,OverheadRates!$B$2:$B$11)</f>
        <v>Volunteer Programs</v>
      </c>
    </row>
    <row r="7" spans="1:19" x14ac:dyDescent="0.2">
      <c r="A7" t="s">
        <v>240</v>
      </c>
      <c r="B7" t="s">
        <v>241</v>
      </c>
      <c r="C7" t="s">
        <v>242</v>
      </c>
      <c r="D7" s="14" t="str">
        <f>FIXED(LEFT('Step C'!$C7,FIND(".",'Step C'!$C7)+2),2)</f>
        <v>146.26</v>
      </c>
      <c r="E7" s="13" t="str">
        <f>MID(OverheadCalculation2[[#This Row],[GrantData]],FIND("-",OverheadCalculation2[[#This Row],[GrantData]])+6,4)</f>
        <v>5556</v>
      </c>
      <c r="F7" t="str">
        <f>LOOKUP(OverheadCalculation2[[#This Row],[GrantNbr]],OverheadRates!$A$2:$A$11,OverheadRates!$B$2:$B$11)</f>
        <v>Volunteer Programs</v>
      </c>
    </row>
    <row r="8" spans="1:19" x14ac:dyDescent="0.2">
      <c r="A8" t="s">
        <v>157</v>
      </c>
      <c r="B8" t="s">
        <v>158</v>
      </c>
      <c r="C8" t="s">
        <v>159</v>
      </c>
      <c r="D8" s="14" t="str">
        <f>FIXED(LEFT('Step C'!$C8,FIND(".",'Step C'!$C8)+2),2)</f>
        <v>133.76</v>
      </c>
      <c r="E8" s="13" t="str">
        <f>MID(OverheadCalculation2[[#This Row],[GrantData]],FIND("-",OverheadCalculation2[[#This Row],[GrantData]])+6,4)</f>
        <v>5361</v>
      </c>
      <c r="F8" t="str">
        <f>LOOKUP(OverheadCalculation2[[#This Row],[GrantNbr]],OverheadRates!$A$2:$A$11,OverheadRates!$B$2:$B$11)</f>
        <v>Math Instruction</v>
      </c>
    </row>
    <row r="9" spans="1:19" x14ac:dyDescent="0.2">
      <c r="A9" t="s">
        <v>178</v>
      </c>
      <c r="B9" t="s">
        <v>179</v>
      </c>
      <c r="C9" t="s">
        <v>180</v>
      </c>
      <c r="D9" s="14" t="str">
        <f>FIXED(LEFT('Step C'!$C9,FIND(".",'Step C'!$C9)+2),2)</f>
        <v>694.45</v>
      </c>
      <c r="E9" s="13" t="str">
        <f>MID(OverheadCalculation2[[#This Row],[GrantData]],FIND("-",OverheadCalculation2[[#This Row],[GrantData]])+6,4)</f>
        <v>5149</v>
      </c>
      <c r="F9" t="str">
        <f>LOOKUP(OverheadCalculation2[[#This Row],[GrantNbr]],OverheadRates!$A$2:$A$11,OverheadRates!$B$2:$B$11)</f>
        <v>BioFuel</v>
      </c>
    </row>
    <row r="10" spans="1:19" x14ac:dyDescent="0.2">
      <c r="A10" t="s">
        <v>181</v>
      </c>
      <c r="B10" t="s">
        <v>182</v>
      </c>
      <c r="C10" t="s">
        <v>183</v>
      </c>
      <c r="D10" s="14" t="str">
        <f>FIXED(LEFT('Step C'!$C10,FIND(".",'Step C'!$C10)+2),2)</f>
        <v>1,242.41</v>
      </c>
      <c r="E10" s="13" t="str">
        <f>MID(OverheadCalculation2[[#This Row],[GrantData]],FIND("-",OverheadCalculation2[[#This Row],[GrantData]])+6,4)</f>
        <v>5956</v>
      </c>
      <c r="F10" t="str">
        <f>LOOKUP(OverheadCalculation2[[#This Row],[GrantNbr]],OverheadRates!$A$2:$A$11,OverheadRates!$B$2:$B$11)</f>
        <v>Building Levees</v>
      </c>
    </row>
    <row r="11" spans="1:19" x14ac:dyDescent="0.2">
      <c r="A11" t="s">
        <v>151</v>
      </c>
      <c r="B11" t="s">
        <v>152</v>
      </c>
      <c r="C11" t="s">
        <v>153</v>
      </c>
      <c r="D11" s="14" t="str">
        <f>FIXED(LEFT('Step C'!$C11,FIND(".",'Step C'!$C11)+2),2)</f>
        <v>121.69</v>
      </c>
      <c r="E11" s="13" t="str">
        <f>MID(OverheadCalculation2[[#This Row],[GrantData]],FIND("-",OverheadCalculation2[[#This Row],[GrantData]])+6,4)</f>
        <v>5556</v>
      </c>
      <c r="F11" t="str">
        <f>LOOKUP(OverheadCalculation2[[#This Row],[GrantNbr]],OverheadRates!$A$2:$A$11,OverheadRates!$B$2:$B$11)</f>
        <v>Volunteer Programs</v>
      </c>
    </row>
    <row r="12" spans="1:19" x14ac:dyDescent="0.2">
      <c r="A12" t="s">
        <v>184</v>
      </c>
      <c r="B12" t="s">
        <v>185</v>
      </c>
      <c r="C12" t="s">
        <v>186</v>
      </c>
      <c r="D12" s="14" t="str">
        <f>FIXED(LEFT('Step C'!$C12,FIND(".",'Step C'!$C12)+2),2)</f>
        <v>71.72</v>
      </c>
      <c r="E12" s="13" t="str">
        <f>MID(OverheadCalculation2[[#This Row],[GrantData]],FIND("-",OverheadCalculation2[[#This Row],[GrantData]])+6,4)</f>
        <v>5956</v>
      </c>
      <c r="F12" t="str">
        <f>LOOKUP(OverheadCalculation2[[#This Row],[GrantNbr]],OverheadRates!$A$2:$A$11,OverheadRates!$B$2:$B$11)</f>
        <v>Building Levees</v>
      </c>
    </row>
    <row r="13" spans="1:19" x14ac:dyDescent="0.2">
      <c r="A13" t="s">
        <v>187</v>
      </c>
      <c r="B13" t="s">
        <v>188</v>
      </c>
      <c r="C13" t="s">
        <v>189</v>
      </c>
      <c r="D13" s="14" t="str">
        <f>FIXED(LEFT('Step C'!$C13,FIND(".",'Step C'!$C13)+2),2)</f>
        <v>669.26</v>
      </c>
      <c r="E13" s="13" t="str">
        <f>MID(OverheadCalculation2[[#This Row],[GrantData]],FIND("-",OverheadCalculation2[[#This Row],[GrantData]])+6,4)</f>
        <v>5956</v>
      </c>
      <c r="F13" t="str">
        <f>LOOKUP(OverheadCalculation2[[#This Row],[GrantNbr]],OverheadRates!$A$2:$A$11,OverheadRates!$B$2:$B$11)</f>
        <v>Building Levees</v>
      </c>
    </row>
    <row r="14" spans="1:19" x14ac:dyDescent="0.2">
      <c r="A14" t="s">
        <v>190</v>
      </c>
      <c r="B14" t="s">
        <v>191</v>
      </c>
      <c r="C14" t="s">
        <v>192</v>
      </c>
      <c r="D14" s="14" t="str">
        <f>FIXED(LEFT('Step C'!$C14,FIND(".",'Step C'!$C14)+2),2)</f>
        <v>180.11</v>
      </c>
      <c r="E14" s="13" t="str">
        <f>MID(OverheadCalculation2[[#This Row],[GrantData]],FIND("-",OverheadCalculation2[[#This Row],[GrantData]])+6,4)</f>
        <v>5956</v>
      </c>
      <c r="F14" t="str">
        <f>LOOKUP(OverheadCalculation2[[#This Row],[GrantNbr]],OverheadRates!$A$2:$A$11,OverheadRates!$B$2:$B$11)</f>
        <v>Building Levees</v>
      </c>
    </row>
    <row r="15" spans="1:19" x14ac:dyDescent="0.2">
      <c r="A15" t="s">
        <v>252</v>
      </c>
      <c r="B15" t="s">
        <v>253</v>
      </c>
      <c r="C15" t="s">
        <v>254</v>
      </c>
      <c r="D15" s="14" t="str">
        <f>FIXED(LEFT('Step C'!$C15,FIND(".",'Step C'!$C15)+2),2)</f>
        <v>347.22</v>
      </c>
      <c r="E15" s="13" t="str">
        <f>MID(OverheadCalculation2[[#This Row],[GrantData]],FIND("-",OverheadCalculation2[[#This Row],[GrantData]])+6,4)</f>
        <v>5556</v>
      </c>
      <c r="F15" t="str">
        <f>LOOKUP(OverheadCalculation2[[#This Row],[GrantNbr]],OverheadRates!$A$2:$A$11,OverheadRates!$B$2:$B$11)</f>
        <v>Volunteer Programs</v>
      </c>
    </row>
    <row r="16" spans="1:19" x14ac:dyDescent="0.2">
      <c r="A16" t="s">
        <v>163</v>
      </c>
      <c r="B16" t="s">
        <v>164</v>
      </c>
      <c r="C16" t="s">
        <v>165</v>
      </c>
      <c r="D16" s="14" t="str">
        <f>FIXED(LEFT('Step C'!$C16,FIND(".",'Step C'!$C16)+2),2)</f>
        <v>167.42</v>
      </c>
      <c r="E16" s="13" t="str">
        <f>MID(OverheadCalculation2[[#This Row],[GrantData]],FIND("-",OverheadCalculation2[[#This Row],[GrantData]])+6,4)</f>
        <v>5342</v>
      </c>
      <c r="F16" t="str">
        <f>LOOKUP(OverheadCalculation2[[#This Row],[GrantNbr]],OverheadRates!$A$2:$A$11,OverheadRates!$B$2:$B$11)</f>
        <v>Stop Smoking</v>
      </c>
    </row>
    <row r="17" spans="1:6" x14ac:dyDescent="0.2">
      <c r="A17" t="s">
        <v>243</v>
      </c>
      <c r="B17" t="s">
        <v>244</v>
      </c>
      <c r="C17" t="s">
        <v>245</v>
      </c>
      <c r="D17" s="14" t="str">
        <f>FIXED(LEFT('Step C'!$C17,FIND(".",'Step C'!$C17)+2),2)</f>
        <v>301.14</v>
      </c>
      <c r="E17" s="13" t="str">
        <f>MID(OverheadCalculation2[[#This Row],[GrantData]],FIND("-",OverheadCalculation2[[#This Row],[GrantData]])+6,4)</f>
        <v>5556</v>
      </c>
      <c r="F17" t="str">
        <f>LOOKUP(OverheadCalculation2[[#This Row],[GrantNbr]],OverheadRates!$A$2:$A$11,OverheadRates!$B$2:$B$11)</f>
        <v>Volunteer Programs</v>
      </c>
    </row>
    <row r="18" spans="1:6" x14ac:dyDescent="0.2">
      <c r="A18" t="s">
        <v>193</v>
      </c>
      <c r="B18" t="s">
        <v>194</v>
      </c>
      <c r="C18" t="s">
        <v>195</v>
      </c>
      <c r="D18" s="14" t="str">
        <f>FIXED(LEFT('Step C'!$C18,FIND(".",'Step C'!$C18)+2),2)</f>
        <v>200.11</v>
      </c>
      <c r="E18" s="13" t="str">
        <f>MID(OverheadCalculation2[[#This Row],[GrantData]],FIND("-",OverheadCalculation2[[#This Row],[GrantData]])+6,4)</f>
        <v>5342</v>
      </c>
      <c r="F18" t="str">
        <f>LOOKUP(OverheadCalculation2[[#This Row],[GrantNbr]],OverheadRates!$A$2:$A$11,OverheadRates!$B$2:$B$11)</f>
        <v>Stop Smoking</v>
      </c>
    </row>
    <row r="19" spans="1:6" x14ac:dyDescent="0.2">
      <c r="A19" t="s">
        <v>249</v>
      </c>
      <c r="B19" t="s">
        <v>250</v>
      </c>
      <c r="C19" t="s">
        <v>251</v>
      </c>
      <c r="D19" s="14" t="str">
        <f>FIXED(LEFT('Step C'!$C19,FIND(".",'Step C'!$C19)+2),2)</f>
        <v>75.11</v>
      </c>
      <c r="E19" s="13" t="str">
        <f>MID(OverheadCalculation2[[#This Row],[GrantData]],FIND("-",OverheadCalculation2[[#This Row],[GrantData]])+6,4)</f>
        <v>5556</v>
      </c>
      <c r="F19" t="str">
        <f>LOOKUP(OverheadCalculation2[[#This Row],[GrantNbr]],OverheadRates!$A$2:$A$11,OverheadRates!$B$2:$B$11)</f>
        <v>Volunteer Programs</v>
      </c>
    </row>
    <row r="20" spans="1:6" x14ac:dyDescent="0.2">
      <c r="A20" t="s">
        <v>255</v>
      </c>
      <c r="B20" t="s">
        <v>256</v>
      </c>
      <c r="C20" t="s">
        <v>257</v>
      </c>
      <c r="D20" s="14" t="str">
        <f>FIXED(LEFT('Step C'!$C20,FIND(".",'Step C'!$C20)+2),2)</f>
        <v>93.66</v>
      </c>
      <c r="E20" s="13" t="str">
        <f>MID(OverheadCalculation2[[#This Row],[GrantData]],FIND("-",OverheadCalculation2[[#This Row],[GrantData]])+6,4)</f>
        <v>5556</v>
      </c>
      <c r="F20" t="str">
        <f>LOOKUP(OverheadCalculation2[[#This Row],[GrantNbr]],OverheadRates!$A$2:$A$11,OverheadRates!$B$2:$B$11)</f>
        <v>Volunteer Programs</v>
      </c>
    </row>
    <row r="21" spans="1:6" x14ac:dyDescent="0.2">
      <c r="A21" t="s">
        <v>258</v>
      </c>
      <c r="B21" t="s">
        <v>256</v>
      </c>
      <c r="C21" t="s">
        <v>259</v>
      </c>
      <c r="D21" s="14" t="str">
        <f>FIXED(LEFT('Step C'!$C21,FIND(".",'Step C'!$C21)+2),2)</f>
        <v>1,704.55</v>
      </c>
      <c r="E21" s="13" t="str">
        <f>MID(OverheadCalculation2[[#This Row],[GrantData]],FIND("-",OverheadCalculation2[[#This Row],[GrantData]])+6,4)</f>
        <v>5768</v>
      </c>
      <c r="F21" t="str">
        <f>LOOKUP(OverheadCalculation2[[#This Row],[GrantNbr]],OverheadRates!$A$2:$A$11,OverheadRates!$B$2:$B$11)</f>
        <v>Graphic Images</v>
      </c>
    </row>
    <row r="22" spans="1:6" x14ac:dyDescent="0.2">
      <c r="A22" t="s">
        <v>260</v>
      </c>
      <c r="B22" t="s">
        <v>261</v>
      </c>
      <c r="C22" t="s">
        <v>262</v>
      </c>
      <c r="D22" s="14" t="str">
        <f>FIXED(LEFT('Step C'!$C22,FIND(".",'Step C'!$C22)+2),2)</f>
        <v>6.11</v>
      </c>
      <c r="E22" s="13" t="str">
        <f>MID(OverheadCalculation2[[#This Row],[GrantData]],FIND("-",OverheadCalculation2[[#This Row],[GrantData]])+6,4)</f>
        <v>5768</v>
      </c>
      <c r="F22" t="str">
        <f>LOOKUP(OverheadCalculation2[[#This Row],[GrantNbr]],OverheadRates!$A$2:$A$11,OverheadRates!$B$2:$B$11)</f>
        <v>Graphic Images</v>
      </c>
    </row>
    <row r="23" spans="1:6" x14ac:dyDescent="0.2">
      <c r="A23" t="s">
        <v>263</v>
      </c>
      <c r="B23" t="s">
        <v>264</v>
      </c>
      <c r="C23" t="s">
        <v>265</v>
      </c>
      <c r="D23" s="14" t="str">
        <f>FIXED(LEFT('Step C'!$C23,FIND(".",'Step C'!$C23)+2),2)</f>
        <v>255.11</v>
      </c>
      <c r="E23" s="13" t="str">
        <f>MID(OverheadCalculation2[[#This Row],[GrantData]],FIND("-",OverheadCalculation2[[#This Row],[GrantData]])+6,4)</f>
        <v>5768</v>
      </c>
      <c r="F23" t="str">
        <f>LOOKUP(OverheadCalculation2[[#This Row],[GrantNbr]],OverheadRates!$A$2:$A$11,OverheadRates!$B$2:$B$11)</f>
        <v>Graphic Images</v>
      </c>
    </row>
    <row r="24" spans="1:6" x14ac:dyDescent="0.2">
      <c r="A24" t="s">
        <v>266</v>
      </c>
      <c r="B24" t="s">
        <v>267</v>
      </c>
      <c r="C24" t="s">
        <v>268</v>
      </c>
      <c r="D24" s="14" t="str">
        <f>FIXED(LEFT('Step C'!$C24,FIND(".",'Step C'!$C24)+2),2)</f>
        <v>20.76</v>
      </c>
      <c r="E24" s="13" t="str">
        <f>MID(OverheadCalculation2[[#This Row],[GrantData]],FIND("-",OverheadCalculation2[[#This Row],[GrantData]])+6,4)</f>
        <v>5768</v>
      </c>
      <c r="F24" t="str">
        <f>LOOKUP(OverheadCalculation2[[#This Row],[GrantNbr]],OverheadRates!$A$2:$A$11,OverheadRates!$B$2:$B$11)</f>
        <v>Graphic Images</v>
      </c>
    </row>
    <row r="25" spans="1:6" x14ac:dyDescent="0.2">
      <c r="A25" t="s">
        <v>278</v>
      </c>
      <c r="B25" t="s">
        <v>279</v>
      </c>
      <c r="C25" t="s">
        <v>280</v>
      </c>
      <c r="D25" s="14" t="str">
        <f>FIXED(LEFT('Step C'!$C25,FIND(".",'Step C'!$C25)+2),2)</f>
        <v>59.25</v>
      </c>
      <c r="E25" s="13" t="str">
        <f>MID(OverheadCalculation2[[#This Row],[GrantData]],FIND("-",OverheadCalculation2[[#This Row],[GrantData]])+6,4)</f>
        <v>5768</v>
      </c>
      <c r="F25" t="str">
        <f>LOOKUP(OverheadCalculation2[[#This Row],[GrantNbr]],OverheadRates!$A$2:$A$11,OverheadRates!$B$2:$B$11)</f>
        <v>Graphic Images</v>
      </c>
    </row>
    <row r="26" spans="1:6" x14ac:dyDescent="0.2">
      <c r="A26" t="s">
        <v>166</v>
      </c>
      <c r="B26" t="s">
        <v>167</v>
      </c>
      <c r="C26" t="s">
        <v>168</v>
      </c>
      <c r="D26" s="14" t="str">
        <f>FIXED(LEFT('Step C'!$C26,FIND(".",'Step C'!$C26)+2),2)</f>
        <v>151.01</v>
      </c>
      <c r="E26" s="13" t="str">
        <f>MID(OverheadCalculation2[[#This Row],[GrantData]],FIND("-",OverheadCalculation2[[#This Row],[GrantData]])+6,4)</f>
        <v>5279</v>
      </c>
      <c r="F26" t="str">
        <f>LOOKUP(OverheadCalculation2[[#This Row],[GrantNbr]],OverheadRates!$A$2:$A$11,OverheadRates!$B$2:$B$11)</f>
        <v>Applied Materials</v>
      </c>
    </row>
    <row r="27" spans="1:6" x14ac:dyDescent="0.2">
      <c r="A27" t="s">
        <v>269</v>
      </c>
      <c r="B27" t="s">
        <v>270</v>
      </c>
      <c r="C27" t="s">
        <v>271</v>
      </c>
      <c r="D27" s="14" t="str">
        <f>FIXED(LEFT('Step C'!$C27,FIND(".",'Step C'!$C27)+2),2)</f>
        <v>172.11</v>
      </c>
      <c r="E27" s="13" t="str">
        <f>MID(OverheadCalculation2[[#This Row],[GrantData]],FIND("-",OverheadCalculation2[[#This Row],[GrantData]])+6,4)</f>
        <v>5768</v>
      </c>
      <c r="F27" t="str">
        <f>LOOKUP(OverheadCalculation2[[#This Row],[GrantNbr]],OverheadRates!$A$2:$A$11,OverheadRates!$B$2:$B$11)</f>
        <v>Graphic Images</v>
      </c>
    </row>
    <row r="28" spans="1:6" x14ac:dyDescent="0.2">
      <c r="A28" t="s">
        <v>202</v>
      </c>
      <c r="B28" t="s">
        <v>203</v>
      </c>
      <c r="C28" t="s">
        <v>204</v>
      </c>
      <c r="D28" s="14" t="str">
        <f>FIXED(LEFT('Step C'!$C28,FIND(".",'Step C'!$C28)+2),2)</f>
        <v>288.11</v>
      </c>
      <c r="E28" s="13" t="str">
        <f>MID(OverheadCalculation2[[#This Row],[GrantData]],FIND("-",OverheadCalculation2[[#This Row],[GrantData]])+6,4)</f>
        <v>5279</v>
      </c>
      <c r="F28" t="str">
        <f>LOOKUP(OverheadCalculation2[[#This Row],[GrantNbr]],OverheadRates!$A$2:$A$11,OverheadRates!$B$2:$B$11)</f>
        <v>Applied Materials</v>
      </c>
    </row>
    <row r="29" spans="1:6" x14ac:dyDescent="0.2">
      <c r="A29" t="s">
        <v>272</v>
      </c>
      <c r="B29" t="s">
        <v>273</v>
      </c>
      <c r="C29" t="s">
        <v>274</v>
      </c>
      <c r="D29" s="14" t="str">
        <f>FIXED(LEFT('Step C'!$C29,FIND(".",'Step C'!$C29)+2),2)</f>
        <v>176.11</v>
      </c>
      <c r="E29" s="13" t="str">
        <f>MID(OverheadCalculation2[[#This Row],[GrantData]],FIND("-",OverheadCalculation2[[#This Row],[GrantData]])+6,4)</f>
        <v>5556</v>
      </c>
      <c r="F29" t="str">
        <f>LOOKUP(OverheadCalculation2[[#This Row],[GrantNbr]],OverheadRates!$A$2:$A$11,OverheadRates!$B$2:$B$11)</f>
        <v>Volunteer Programs</v>
      </c>
    </row>
    <row r="30" spans="1:6" x14ac:dyDescent="0.2">
      <c r="A30" t="s">
        <v>246</v>
      </c>
      <c r="B30" t="s">
        <v>247</v>
      </c>
      <c r="C30" t="s">
        <v>248</v>
      </c>
      <c r="D30" s="14" t="str">
        <f>FIXED(LEFT('Step C'!$C30,FIND(".",'Step C'!$C30)+2),2)</f>
        <v>35.86</v>
      </c>
      <c r="E30" s="13" t="str">
        <f>MID(OverheadCalculation2[[#This Row],[GrantData]],FIND("-",OverheadCalculation2[[#This Row],[GrantData]])+6,4)</f>
        <v>5279</v>
      </c>
      <c r="F30" t="str">
        <f>LOOKUP(OverheadCalculation2[[#This Row],[GrantNbr]],OverheadRates!$A$2:$A$11,OverheadRates!$B$2:$B$11)</f>
        <v>Applied Materials</v>
      </c>
    </row>
    <row r="31" spans="1:6" x14ac:dyDescent="0.2">
      <c r="A31" t="s">
        <v>154</v>
      </c>
      <c r="B31" t="s">
        <v>155</v>
      </c>
      <c r="C31" t="s">
        <v>156</v>
      </c>
      <c r="D31" s="14" t="str">
        <f>FIXED(LEFT('Step C'!$C31,FIND(".",'Step C'!$C31)+2),2)</f>
        <v>225.86</v>
      </c>
      <c r="E31" s="13" t="str">
        <f>MID(OverheadCalculation2[[#This Row],[GrantData]],FIND("-",OverheadCalculation2[[#This Row],[GrantData]])+6,4)</f>
        <v>5556</v>
      </c>
      <c r="F31" t="str">
        <f>LOOKUP(OverheadCalculation2[[#This Row],[GrantNbr]],OverheadRates!$A$2:$A$11,OverheadRates!$B$2:$B$11)</f>
        <v>Volunteer Programs</v>
      </c>
    </row>
    <row r="32" spans="1:6" x14ac:dyDescent="0.2">
      <c r="A32" t="s">
        <v>275</v>
      </c>
      <c r="B32" t="s">
        <v>276</v>
      </c>
      <c r="C32" t="s">
        <v>277</v>
      </c>
      <c r="D32" s="14" t="str">
        <f>FIXED(LEFT('Step C'!$C32,FIND(".",'Step C'!$C32)+2),2)</f>
        <v>41.64</v>
      </c>
      <c r="E32" s="13" t="str">
        <f>MID(OverheadCalculation2[[#This Row],[GrantData]],FIND("-",OverheadCalculation2[[#This Row],[GrantData]])+6,4)</f>
        <v>5556</v>
      </c>
      <c r="F32" t="str">
        <f>LOOKUP(OverheadCalculation2[[#This Row],[GrantNbr]],OverheadRates!$A$2:$A$11,OverheadRates!$B$2:$B$11)</f>
        <v>Volunteer Programs</v>
      </c>
    </row>
    <row r="33" spans="1:6" x14ac:dyDescent="0.2">
      <c r="A33" t="s">
        <v>216</v>
      </c>
      <c r="B33" t="s">
        <v>217</v>
      </c>
      <c r="C33" t="s">
        <v>218</v>
      </c>
      <c r="D33" s="14" t="str">
        <f>FIXED(LEFT('Step C'!$C33,FIND(".",'Step C'!$C33)+2),2)</f>
        <v>156.41</v>
      </c>
      <c r="E33" s="13" t="str">
        <f>MID(OverheadCalculation2[[#This Row],[GrantData]],FIND("-",OverheadCalculation2[[#This Row],[GrantData]])+6,4)</f>
        <v>5556</v>
      </c>
      <c r="F33" t="str">
        <f>LOOKUP(OverheadCalculation2[[#This Row],[GrantNbr]],OverheadRates!$A$2:$A$11,OverheadRates!$B$2:$B$11)</f>
        <v>Volunteer Programs</v>
      </c>
    </row>
    <row r="34" spans="1:6" x14ac:dyDescent="0.2">
      <c r="A34" t="s">
        <v>199</v>
      </c>
      <c r="B34" t="s">
        <v>200</v>
      </c>
      <c r="C34" t="s">
        <v>201</v>
      </c>
      <c r="D34" s="14" t="str">
        <f>FIXED(LEFT('Step C'!$C34,FIND(".",'Step C'!$C34)+2),2)</f>
        <v>576.11</v>
      </c>
      <c r="E34" s="13" t="str">
        <f>MID(OverheadCalculation2[[#This Row],[GrantData]],FIND("-",OverheadCalculation2[[#This Row],[GrantData]])+6,4)</f>
        <v>5279</v>
      </c>
      <c r="F34" t="str">
        <f>LOOKUP(OverheadCalculation2[[#This Row],[GrantNbr]],OverheadRates!$A$2:$A$11,OverheadRates!$B$2:$B$11)</f>
        <v>Applied Materials</v>
      </c>
    </row>
    <row r="35" spans="1:6" x14ac:dyDescent="0.2">
      <c r="A35" t="s">
        <v>208</v>
      </c>
      <c r="B35" t="s">
        <v>209</v>
      </c>
      <c r="C35" t="s">
        <v>210</v>
      </c>
      <c r="D35" s="14" t="str">
        <f>FIXED(LEFT('Step C'!$C35,FIND(".",'Step C'!$C35)+2),2)</f>
        <v>354.28</v>
      </c>
      <c r="E35" s="13" t="str">
        <f>MID(OverheadCalculation2[[#This Row],[GrantData]],FIND("-",OverheadCalculation2[[#This Row],[GrantData]])+6,4)</f>
        <v>5933</v>
      </c>
      <c r="F35" t="str">
        <f>LOOKUP(OverheadCalculation2[[#This Row],[GrantNbr]],OverheadRates!$A$2:$A$11,OverheadRates!$B$2:$B$11)</f>
        <v>State History</v>
      </c>
    </row>
    <row r="36" spans="1:6" x14ac:dyDescent="0.2">
      <c r="A36" t="s">
        <v>142</v>
      </c>
      <c r="B36" t="s">
        <v>143</v>
      </c>
      <c r="C36" t="s">
        <v>144</v>
      </c>
      <c r="D36" s="14" t="str">
        <f>FIXED(LEFT('Step C'!$C36,FIND(".",'Step C'!$C36)+2),2)</f>
        <v>669.11</v>
      </c>
      <c r="E36" s="13" t="str">
        <f>MID(OverheadCalculation2[[#This Row],[GrantData]],FIND("-",OverheadCalculation2[[#This Row],[GrantData]])+6,4)</f>
        <v>5342</v>
      </c>
      <c r="F36" t="str">
        <f>LOOKUP(OverheadCalculation2[[#This Row],[GrantNbr]],OverheadRates!$A$2:$A$11,OverheadRates!$B$2:$B$11)</f>
        <v>Stop Smoking</v>
      </c>
    </row>
    <row r="37" spans="1:6" x14ac:dyDescent="0.2">
      <c r="A37" t="s">
        <v>211</v>
      </c>
      <c r="B37" t="s">
        <v>209</v>
      </c>
      <c r="C37" t="s">
        <v>212</v>
      </c>
      <c r="D37" s="14" t="str">
        <f>FIXED(LEFT('Step C'!$C37,FIND(".",'Step C'!$C37)+2),2)</f>
        <v>55.86</v>
      </c>
      <c r="E37" s="13" t="str">
        <f>MID(OverheadCalculation2[[#This Row],[GrantData]],FIND("-",OverheadCalculation2[[#This Row],[GrantData]])+6,4)</f>
        <v>5933</v>
      </c>
      <c r="F37" t="str">
        <f>LOOKUP(OverheadCalculation2[[#This Row],[GrantNbr]],OverheadRates!$A$2:$A$11,OverheadRates!$B$2:$B$11)</f>
        <v>State History</v>
      </c>
    </row>
    <row r="38" spans="1:6" x14ac:dyDescent="0.2">
      <c r="A38" t="s">
        <v>148</v>
      </c>
      <c r="B38" t="s">
        <v>149</v>
      </c>
      <c r="C38" t="s">
        <v>150</v>
      </c>
      <c r="D38" s="14" t="str">
        <f>FIXED(LEFT('Step C'!$C38,FIND(".",'Step C'!$C38)+2),2)</f>
        <v>1,040.58</v>
      </c>
      <c r="E38" s="13" t="str">
        <f>MID(OverheadCalculation2[[#This Row],[GrantData]],FIND("-",OverheadCalculation2[[#This Row],[GrantData]])+6,4)</f>
        <v>5063</v>
      </c>
      <c r="F38" t="str">
        <f>LOOKUP(OverheadCalculation2[[#This Row],[GrantNbr]],OverheadRates!$A$2:$A$11,OverheadRates!$B$2:$B$11)</f>
        <v>Chemistry</v>
      </c>
    </row>
    <row r="39" spans="1:6" x14ac:dyDescent="0.2">
      <c r="A39" t="s">
        <v>213</v>
      </c>
      <c r="B39" t="s">
        <v>214</v>
      </c>
      <c r="C39" t="s">
        <v>215</v>
      </c>
      <c r="D39" s="14" t="str">
        <f>FIXED(LEFT('Step C'!$C39,FIND(".",'Step C'!$C39)+2),2)</f>
        <v>70.95</v>
      </c>
      <c r="E39" s="13" t="str">
        <f>MID(OverheadCalculation2[[#This Row],[GrantData]],FIND("-",OverheadCalculation2[[#This Row],[GrantData]])+6,4)</f>
        <v>5556</v>
      </c>
      <c r="F39" t="str">
        <f>LOOKUP(OverheadCalculation2[[#This Row],[GrantNbr]],OverheadRates!$A$2:$A$11,OverheadRates!$B$2:$B$11)</f>
        <v>Volunteer Programs</v>
      </c>
    </row>
    <row r="40" spans="1:6" x14ac:dyDescent="0.2">
      <c r="A40" t="s">
        <v>160</v>
      </c>
      <c r="B40" t="s">
        <v>161</v>
      </c>
      <c r="C40" t="s">
        <v>162</v>
      </c>
      <c r="D40" s="14" t="str">
        <f>FIXED(LEFT('Step C'!$C40,FIND(".",'Step C'!$C40)+2),2)</f>
        <v>1,120.11</v>
      </c>
      <c r="E40" s="13" t="str">
        <f>MID(OverheadCalculation2[[#This Row],[GrantData]],FIND("-",OverheadCalculation2[[#This Row],[GrantData]])+6,4)</f>
        <v>5178</v>
      </c>
      <c r="F40" t="str">
        <f>LOOKUP(OverheadCalculation2[[#This Row],[GrantNbr]],OverheadRates!$A$2:$A$11,OverheadRates!$B$2:$B$11)</f>
        <v>Robotics</v>
      </c>
    </row>
    <row r="41" spans="1:6" x14ac:dyDescent="0.2">
      <c r="A41" t="s">
        <v>136</v>
      </c>
      <c r="B41" t="s">
        <v>137</v>
      </c>
      <c r="C41" t="s">
        <v>138</v>
      </c>
      <c r="D41" s="14" t="str">
        <f>FIXED(LEFT('Step C'!$C41,FIND(".",'Step C'!$C41)+2),2)</f>
        <v>62.34</v>
      </c>
      <c r="E41" s="13" t="str">
        <f>MID(OverheadCalculation2[[#This Row],[GrantData]],FIND("-",OverheadCalculation2[[#This Row],[GrantData]])+6,4)</f>
        <v>5556</v>
      </c>
      <c r="F41" t="str">
        <f>LOOKUP(OverheadCalculation2[[#This Row],[GrantNbr]],OverheadRates!$A$2:$A$11,OverheadRates!$B$2:$B$11)</f>
        <v>Volunteer Programs</v>
      </c>
    </row>
    <row r="42" spans="1:6" x14ac:dyDescent="0.2">
      <c r="A42" t="s">
        <v>196</v>
      </c>
      <c r="B42" t="s">
        <v>197</v>
      </c>
      <c r="C42" t="s">
        <v>198</v>
      </c>
      <c r="D42" s="14" t="str">
        <f>FIXED(LEFT('Step C'!$C42,FIND(".",'Step C'!$C42)+2),2)</f>
        <v>76.31</v>
      </c>
      <c r="E42" s="13" t="str">
        <f>MID(OverheadCalculation2[[#This Row],[GrantData]],FIND("-",OverheadCalculation2[[#This Row],[GrantData]])+6,4)</f>
        <v>5178</v>
      </c>
      <c r="F42" t="str">
        <f>LOOKUP(OverheadCalculation2[[#This Row],[GrantNbr]],OverheadRates!$A$2:$A$11,OverheadRates!$B$2:$B$11)</f>
        <v>Robotics</v>
      </c>
    </row>
    <row r="43" spans="1:6" x14ac:dyDescent="0.2">
      <c r="A43" t="s">
        <v>169</v>
      </c>
      <c r="B43" t="s">
        <v>170</v>
      </c>
      <c r="C43" t="s">
        <v>171</v>
      </c>
      <c r="D43" s="14" t="str">
        <f>FIXED(LEFT('Step C'!$C43,FIND(".",'Step C'!$C43)+2),2)</f>
        <v>469.11</v>
      </c>
      <c r="E43" s="13" t="str">
        <f>MID(OverheadCalculation2[[#This Row],[GrantData]],FIND("-",OverheadCalculation2[[#This Row],[GrantData]])+6,4)</f>
        <v>5178</v>
      </c>
      <c r="F43" t="str">
        <f>LOOKUP(OverheadCalculation2[[#This Row],[GrantNbr]],OverheadRates!$A$2:$A$11,OverheadRates!$B$2:$B$11)</f>
        <v>Robotics</v>
      </c>
    </row>
    <row r="44" spans="1:6" x14ac:dyDescent="0.2">
      <c r="A44" t="s">
        <v>231</v>
      </c>
      <c r="B44" t="s">
        <v>232</v>
      </c>
      <c r="C44" t="s">
        <v>233</v>
      </c>
      <c r="D44" s="14" t="str">
        <f>FIXED(LEFT('Step C'!$C44,FIND(".",'Step C'!$C44)+2),2)</f>
        <v>173.66</v>
      </c>
      <c r="E44" s="13" t="str">
        <f>MID(OverheadCalculation2[[#This Row],[GrantData]],FIND("-",OverheadCalculation2[[#This Row],[GrantData]])+6,4)</f>
        <v>5063</v>
      </c>
      <c r="F44" t="str">
        <f>LOOKUP(OverheadCalculation2[[#This Row],[GrantNbr]],OverheadRates!$A$2:$A$11,OverheadRates!$B$2:$B$11)</f>
        <v>Chemistry</v>
      </c>
    </row>
    <row r="45" spans="1:6" x14ac:dyDescent="0.2">
      <c r="A45" t="s">
        <v>281</v>
      </c>
      <c r="B45" t="s">
        <v>279</v>
      </c>
      <c r="C45" t="s">
        <v>282</v>
      </c>
      <c r="D45" s="14" t="str">
        <f>FIXED(LEFT('Step C'!$C45,FIND(".",'Step C'!$C45)+2),2)</f>
        <v>446.13</v>
      </c>
      <c r="E45" s="13" t="str">
        <f>MID(OverheadCalculation2[[#This Row],[GrantData]],FIND("-",OverheadCalculation2[[#This Row],[GrantData]])+6,4)</f>
        <v>5063</v>
      </c>
      <c r="F45" t="str">
        <f>LOOKUP(OverheadCalculation2[[#This Row],[GrantNbr]],OverheadRates!$A$2:$A$11,OverheadRates!$B$2:$B$11)</f>
        <v>Chemistry</v>
      </c>
    </row>
    <row r="46" spans="1:6" x14ac:dyDescent="0.2">
      <c r="A46" t="s">
        <v>219</v>
      </c>
      <c r="B46" t="s">
        <v>220</v>
      </c>
      <c r="C46" t="s">
        <v>221</v>
      </c>
      <c r="D46" s="14" t="str">
        <f>FIXED(LEFT('Step C'!$C46,FIND(".",'Step C'!$C46)+2),2)</f>
        <v>1,567.11</v>
      </c>
      <c r="E46" s="13" t="str">
        <f>MID(OverheadCalculation2[[#This Row],[GrantData]],FIND("-",OverheadCalculation2[[#This Row],[GrantData]])+6,4)</f>
        <v>5063</v>
      </c>
      <c r="F46" t="str">
        <f>LOOKUP(OverheadCalculation2[[#This Row],[GrantNbr]],OverheadRates!$A$2:$A$11,OverheadRates!$B$2:$B$11)</f>
        <v>Chemistry</v>
      </c>
    </row>
    <row r="47" spans="1:6" x14ac:dyDescent="0.2">
      <c r="A47" t="s">
        <v>222</v>
      </c>
      <c r="B47" t="s">
        <v>223</v>
      </c>
      <c r="C47" t="s">
        <v>224</v>
      </c>
      <c r="D47" s="14" t="str">
        <f>FIXED(LEFT('Step C'!$C47,FIND(".",'Step C'!$C47)+2),2)</f>
        <v>35.55</v>
      </c>
      <c r="E47" s="13" t="str">
        <f>MID(OverheadCalculation2[[#This Row],[GrantData]],FIND("-",OverheadCalculation2[[#This Row],[GrantData]])+6,4)</f>
        <v>5063</v>
      </c>
      <c r="F47" t="str">
        <f>LOOKUP(OverheadCalculation2[[#This Row],[GrantNbr]],OverheadRates!$A$2:$A$11,OverheadRates!$B$2:$B$11)</f>
        <v>Chemistry</v>
      </c>
    </row>
    <row r="48" spans="1:6" x14ac:dyDescent="0.2">
      <c r="A48" t="s">
        <v>172</v>
      </c>
      <c r="B48" t="s">
        <v>173</v>
      </c>
      <c r="C48" t="s">
        <v>174</v>
      </c>
      <c r="D48" s="14" t="str">
        <f>FIXED(LEFT('Step C'!$C48,FIND(".",'Step C'!$C48)+2),2)</f>
        <v>142.01</v>
      </c>
      <c r="E48" s="13" t="str">
        <f>MID(OverheadCalculation2[[#This Row],[GrantData]],FIND("-",OverheadCalculation2[[#This Row],[GrantData]])+6,4)</f>
        <v>5178</v>
      </c>
      <c r="F48" t="str">
        <f>LOOKUP(OverheadCalculation2[[#This Row],[GrantNbr]],OverheadRates!$A$2:$A$11,OverheadRates!$B$2:$B$11)</f>
        <v>Robotics</v>
      </c>
    </row>
    <row r="49" spans="1:6" x14ac:dyDescent="0.2">
      <c r="A49" t="s">
        <v>283</v>
      </c>
      <c r="B49" t="s">
        <v>284</v>
      </c>
      <c r="C49" t="s">
        <v>285</v>
      </c>
      <c r="D49" s="14" t="str">
        <f>FIXED(LEFT('Step C'!$C49,FIND(".",'Step C'!$C49)+2),2)</f>
        <v>79.47</v>
      </c>
      <c r="E49" s="13" t="str">
        <f>MID(OverheadCalculation2[[#This Row],[GrantData]],FIND("-",OverheadCalculation2[[#This Row],[GrantData]])+6,4)</f>
        <v>5178</v>
      </c>
      <c r="F49" t="str">
        <f>LOOKUP(OverheadCalculation2[[#This Row],[GrantNbr]],OverheadRates!$A$2:$A$11,OverheadRates!$B$2:$B$11)</f>
        <v>Robotics</v>
      </c>
    </row>
    <row r="50" spans="1:6" x14ac:dyDescent="0.2">
      <c r="A50" t="s">
        <v>205</v>
      </c>
      <c r="B50" t="s">
        <v>206</v>
      </c>
      <c r="C50" t="s">
        <v>207</v>
      </c>
      <c r="D50" s="14" t="str">
        <f>FIXED(LEFT('Step C'!$C50,FIND(".",'Step C'!$C50)+2),2)</f>
        <v>8.88</v>
      </c>
      <c r="E50" s="13" t="str">
        <f>MID(OverheadCalculation2[[#This Row],[GrantData]],FIND("-",OverheadCalculation2[[#This Row],[GrantData]])+6,4)</f>
        <v>5178</v>
      </c>
      <c r="F50" t="str">
        <f>LOOKUP(OverheadCalculation2[[#This Row],[GrantNbr]],OverheadRates!$A$2:$A$11,OverheadRates!$B$2:$B$11)</f>
        <v>Robotics</v>
      </c>
    </row>
    <row r="51" spans="1:6" x14ac:dyDescent="0.2">
      <c r="A51" t="s">
        <v>225</v>
      </c>
      <c r="B51" t="s">
        <v>226</v>
      </c>
      <c r="C51" t="s">
        <v>227</v>
      </c>
      <c r="D51" s="14" t="str">
        <f>FIXED(LEFT('Step C'!$C51,FIND(".",'Step C'!$C51)+2),2)</f>
        <v>67.95</v>
      </c>
      <c r="E51" s="13" t="str">
        <f>MID(OverheadCalculation2[[#This Row],[GrantData]],FIND("-",OverheadCalculation2[[#This Row],[GrantData]])+6,4)</f>
        <v>5063</v>
      </c>
      <c r="F51" t="str">
        <f>LOOKUP(OverheadCalculation2[[#This Row],[GrantNbr]],OverheadRates!$A$2:$A$11,OverheadRates!$B$2:$B$11)</f>
        <v>Chemistry</v>
      </c>
    </row>
    <row r="52" spans="1:6" x14ac:dyDescent="0.2">
      <c r="A52" t="s">
        <v>228</v>
      </c>
      <c r="B52" t="s">
        <v>229</v>
      </c>
      <c r="C52" t="s">
        <v>230</v>
      </c>
      <c r="D52" s="14" t="str">
        <f>FIXED(LEFT('Step C'!$C52,FIND(".",'Step C'!$C52)+2),2)</f>
        <v>301.56</v>
      </c>
      <c r="E52" s="13" t="str">
        <f>MID(OverheadCalculation2[[#This Row],[GrantData]],FIND("-",OverheadCalculation2[[#This Row],[GrantData]])+6,4)</f>
        <v>5063</v>
      </c>
      <c r="F52" t="str">
        <f>LOOKUP(OverheadCalculation2[[#This Row],[GrantNbr]],OverheadRates!$A$2:$A$11,OverheadRates!$B$2:$B$11)</f>
        <v>Chemistry</v>
      </c>
    </row>
    <row r="53" spans="1:6" x14ac:dyDescent="0.2">
      <c r="A53" s="34" t="str">
        <f ca="1">"COUNT = "&amp;SUBTOTAL(103,ResearchData[LastName])</f>
        <v>COUNT = 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workbookViewId="0"/>
  </sheetViews>
  <sheetFormatPr defaultRowHeight="12.75" x14ac:dyDescent="0.2"/>
  <cols>
    <col min="1" max="2" width="20.7109375" customWidth="1"/>
    <col min="3" max="3" width="34.7109375" customWidth="1"/>
    <col min="4" max="4" width="15.7109375" customWidth="1"/>
    <col min="5" max="5" width="10.7109375" customWidth="1"/>
    <col min="6" max="6" width="19.5703125" customWidth="1"/>
    <col min="7" max="7" width="15.7109375" customWidth="1"/>
  </cols>
  <sheetData>
    <row r="1" spans="1:22" ht="13.5" thickBot="1" x14ac:dyDescent="0.25">
      <c r="A1" t="s">
        <v>130</v>
      </c>
      <c r="B1" t="s">
        <v>131</v>
      </c>
      <c r="C1" t="s">
        <v>132</v>
      </c>
      <c r="D1" t="s">
        <v>286</v>
      </c>
      <c r="E1" s="8" t="s">
        <v>287</v>
      </c>
      <c r="F1" s="8" t="s">
        <v>288</v>
      </c>
      <c r="G1" s="8" t="s">
        <v>289</v>
      </c>
      <c r="J1" s="7" t="s">
        <v>75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3.5" thickTop="1" x14ac:dyDescent="0.2">
      <c r="A2" t="s">
        <v>234</v>
      </c>
      <c r="B2" t="s">
        <v>235</v>
      </c>
      <c r="C2" t="s">
        <v>236</v>
      </c>
      <c r="D2" s="14" t="str">
        <f>FIXED(LEFT('Step C'!$C2,FIND(".",'Step C'!$C2)+2),2)</f>
        <v>1,410.11</v>
      </c>
      <c r="E2" s="13" t="str">
        <f>MID(OverheadCalculation3[[#This Row],[GrantData]],FIND("-",OverheadCalculation3[[#This Row],[GrantData]])+6,4)</f>
        <v>5556</v>
      </c>
      <c r="F2" t="str">
        <f>LOOKUP(OverheadCalculation3[[#This Row],[GrantNbr]],OverheadRates!$A$2:$A$11,OverheadRates!$B$2:$B$11)</f>
        <v>Volunteer Programs</v>
      </c>
      <c r="G2" s="14" t="str">
        <f>FIXED(LOOKUP(OverheadCalculation3[[#This Row],[GrantNbr]],OverheadRates!$A$2:$A$11,OverheadRates!$C$2:$C$11)*OverheadCalculation3[[#This Row],[Salary]],2)</f>
        <v>282.02</v>
      </c>
      <c r="J2" s="7" t="s">
        <v>303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t="s">
        <v>139</v>
      </c>
      <c r="B3" t="s">
        <v>140</v>
      </c>
      <c r="C3" t="s">
        <v>141</v>
      </c>
      <c r="D3" s="14" t="str">
        <f>FIXED(LEFT('Step C'!$C3,FIND(".",'Step C'!$C3)+2),2)</f>
        <v>47.36</v>
      </c>
      <c r="E3" s="13" t="str">
        <f>MID(OverheadCalculation3[[#This Row],[GrantData]],FIND("-",OverheadCalculation3[[#This Row],[GrantData]])+6,4)</f>
        <v>5178</v>
      </c>
      <c r="F3" t="str">
        <f>LOOKUP(OverheadCalculation3[[#This Row],[GrantNbr]],OverheadRates!$A$2:$A$11,OverheadRates!$B$2:$B$11)</f>
        <v>Robotics</v>
      </c>
      <c r="G3" s="14" t="str">
        <f>FIXED(LOOKUP(OverheadCalculation3[[#This Row],[GrantNbr]],OverheadRates!$A$2:$A$11,OverheadRates!$C$2:$C$11)*OverheadCalculation3[[#This Row],[Salary]],2)</f>
        <v>14.21</v>
      </c>
    </row>
    <row r="4" spans="1:22" x14ac:dyDescent="0.2">
      <c r="A4" t="s">
        <v>175</v>
      </c>
      <c r="B4" t="s">
        <v>176</v>
      </c>
      <c r="C4" t="s">
        <v>177</v>
      </c>
      <c r="D4" s="14" t="str">
        <f>FIXED(LEFT('Step C'!$C4,FIND(".",'Step C'!$C4)+2),2)</f>
        <v>63.36</v>
      </c>
      <c r="E4" s="13" t="str">
        <f>MID(OverheadCalculation3[[#This Row],[GrantData]],FIND("-",OverheadCalculation3[[#This Row],[GrantData]])+6,4)</f>
        <v>5178</v>
      </c>
      <c r="F4" t="str">
        <f>LOOKUP(OverheadCalculation3[[#This Row],[GrantNbr]],OverheadRates!$A$2:$A$11,OverheadRates!$B$2:$B$11)</f>
        <v>Robotics</v>
      </c>
      <c r="G4" s="14" t="str">
        <f>FIXED(LOOKUP(OverheadCalculation3[[#This Row],[GrantNbr]],OverheadRates!$A$2:$A$11,OverheadRates!$C$2:$C$11)*OverheadCalculation3[[#This Row],[Salary]],2)</f>
        <v>19.01</v>
      </c>
    </row>
    <row r="5" spans="1:22" x14ac:dyDescent="0.2">
      <c r="A5" t="s">
        <v>145</v>
      </c>
      <c r="B5" t="s">
        <v>146</v>
      </c>
      <c r="C5" t="s">
        <v>147</v>
      </c>
      <c r="D5" s="14" t="str">
        <f>FIXED(LEFT('Step C'!$C5,FIND(".",'Step C'!$C5)+2),2)</f>
        <v>1,025.11</v>
      </c>
      <c r="E5" s="13" t="str">
        <f>MID(OverheadCalculation3[[#This Row],[GrantData]],FIND("-",OverheadCalculation3[[#This Row],[GrantData]])+6,4)</f>
        <v>5149</v>
      </c>
      <c r="F5" t="str">
        <f>LOOKUP(OverheadCalculation3[[#This Row],[GrantNbr]],OverheadRates!$A$2:$A$11,OverheadRates!$B$2:$B$11)</f>
        <v>BioFuel</v>
      </c>
      <c r="G5" s="14" t="str">
        <f>FIXED(LOOKUP(OverheadCalculation3[[#This Row],[GrantNbr]],OverheadRates!$A$2:$A$11,OverheadRates!$C$2:$C$11)*OverheadCalculation3[[#This Row],[Salary]],2)</f>
        <v>307.53</v>
      </c>
    </row>
    <row r="6" spans="1:22" x14ac:dyDescent="0.2">
      <c r="A6" t="s">
        <v>237</v>
      </c>
      <c r="B6" t="s">
        <v>238</v>
      </c>
      <c r="C6" t="s">
        <v>239</v>
      </c>
      <c r="D6" s="14" t="str">
        <f>FIXED(LEFT('Step C'!$C6,FIND(".",'Step C'!$C6)+2),2)</f>
        <v>241.26</v>
      </c>
      <c r="E6" s="13" t="str">
        <f>MID(OverheadCalculation3[[#This Row],[GrantData]],FIND("-",OverheadCalculation3[[#This Row],[GrantData]])+6,4)</f>
        <v>5556</v>
      </c>
      <c r="F6" t="str">
        <f>LOOKUP(OverheadCalculation3[[#This Row],[GrantNbr]],OverheadRates!$A$2:$A$11,OverheadRates!$B$2:$B$11)</f>
        <v>Volunteer Programs</v>
      </c>
      <c r="G6" s="14" t="str">
        <f>FIXED(LOOKUP(OverheadCalculation3[[#This Row],[GrantNbr]],OverheadRates!$A$2:$A$11,OverheadRates!$C$2:$C$11)*OverheadCalculation3[[#This Row],[Salary]],2)</f>
        <v>48.25</v>
      </c>
    </row>
    <row r="7" spans="1:22" x14ac:dyDescent="0.2">
      <c r="A7" t="s">
        <v>240</v>
      </c>
      <c r="B7" t="s">
        <v>241</v>
      </c>
      <c r="C7" t="s">
        <v>242</v>
      </c>
      <c r="D7" s="14" t="str">
        <f>FIXED(LEFT('Step C'!$C7,FIND(".",'Step C'!$C7)+2),2)</f>
        <v>146.26</v>
      </c>
      <c r="E7" s="13" t="str">
        <f>MID(OverheadCalculation3[[#This Row],[GrantData]],FIND("-",OverheadCalculation3[[#This Row],[GrantData]])+6,4)</f>
        <v>5556</v>
      </c>
      <c r="F7" t="str">
        <f>LOOKUP(OverheadCalculation3[[#This Row],[GrantNbr]],OverheadRates!$A$2:$A$11,OverheadRates!$B$2:$B$11)</f>
        <v>Volunteer Programs</v>
      </c>
      <c r="G7" s="14" t="str">
        <f>FIXED(LOOKUP(OverheadCalculation3[[#This Row],[GrantNbr]],OverheadRates!$A$2:$A$11,OverheadRates!$C$2:$C$11)*OverheadCalculation3[[#This Row],[Salary]],2)</f>
        <v>29.25</v>
      </c>
    </row>
    <row r="8" spans="1:22" x14ac:dyDescent="0.2">
      <c r="A8" t="s">
        <v>157</v>
      </c>
      <c r="B8" t="s">
        <v>158</v>
      </c>
      <c r="C8" t="s">
        <v>159</v>
      </c>
      <c r="D8" s="14" t="str">
        <f>FIXED(LEFT('Step C'!$C8,FIND(".",'Step C'!$C8)+2),2)</f>
        <v>133.76</v>
      </c>
      <c r="E8" s="13" t="str">
        <f>MID(OverheadCalculation3[[#This Row],[GrantData]],FIND("-",OverheadCalculation3[[#This Row],[GrantData]])+6,4)</f>
        <v>5361</v>
      </c>
      <c r="F8" t="str">
        <f>LOOKUP(OverheadCalculation3[[#This Row],[GrantNbr]],OverheadRates!$A$2:$A$11,OverheadRates!$B$2:$B$11)</f>
        <v>Math Instruction</v>
      </c>
      <c r="G8" s="14" t="str">
        <f>FIXED(LOOKUP(OverheadCalculation3[[#This Row],[GrantNbr]],OverheadRates!$A$2:$A$11,OverheadRates!$C$2:$C$11)*OverheadCalculation3[[#This Row],[Salary]],2)</f>
        <v>53.50</v>
      </c>
    </row>
    <row r="9" spans="1:22" x14ac:dyDescent="0.2">
      <c r="A9" t="s">
        <v>178</v>
      </c>
      <c r="B9" t="s">
        <v>179</v>
      </c>
      <c r="C9" t="s">
        <v>180</v>
      </c>
      <c r="D9" s="14" t="str">
        <f>FIXED(LEFT('Step C'!$C9,FIND(".",'Step C'!$C9)+2),2)</f>
        <v>694.45</v>
      </c>
      <c r="E9" s="13" t="str">
        <f>MID(OverheadCalculation3[[#This Row],[GrantData]],FIND("-",OverheadCalculation3[[#This Row],[GrantData]])+6,4)</f>
        <v>5149</v>
      </c>
      <c r="F9" t="str">
        <f>LOOKUP(OverheadCalculation3[[#This Row],[GrantNbr]],OverheadRates!$A$2:$A$11,OverheadRates!$B$2:$B$11)</f>
        <v>BioFuel</v>
      </c>
      <c r="G9" s="14" t="str">
        <f>FIXED(LOOKUP(OverheadCalculation3[[#This Row],[GrantNbr]],OverheadRates!$A$2:$A$11,OverheadRates!$C$2:$C$11)*OverheadCalculation3[[#This Row],[Salary]],2)</f>
        <v>208.34</v>
      </c>
    </row>
    <row r="10" spans="1:22" x14ac:dyDescent="0.2">
      <c r="A10" t="s">
        <v>181</v>
      </c>
      <c r="B10" t="s">
        <v>182</v>
      </c>
      <c r="C10" t="s">
        <v>183</v>
      </c>
      <c r="D10" s="14" t="str">
        <f>FIXED(LEFT('Step C'!$C10,FIND(".",'Step C'!$C10)+2),2)</f>
        <v>1,242.41</v>
      </c>
      <c r="E10" s="13" t="str">
        <f>MID(OverheadCalculation3[[#This Row],[GrantData]],FIND("-",OverheadCalculation3[[#This Row],[GrantData]])+6,4)</f>
        <v>5956</v>
      </c>
      <c r="F10" t="str">
        <f>LOOKUP(OverheadCalculation3[[#This Row],[GrantNbr]],OverheadRates!$A$2:$A$11,OverheadRates!$B$2:$B$11)</f>
        <v>Building Levees</v>
      </c>
      <c r="G10" s="14" t="str">
        <f>FIXED(LOOKUP(OverheadCalculation3[[#This Row],[GrantNbr]],OverheadRates!$A$2:$A$11,OverheadRates!$C$2:$C$11)*OverheadCalculation3[[#This Row],[Salary]],2)</f>
        <v>372.72</v>
      </c>
    </row>
    <row r="11" spans="1:22" x14ac:dyDescent="0.2">
      <c r="A11" t="s">
        <v>151</v>
      </c>
      <c r="B11" t="s">
        <v>152</v>
      </c>
      <c r="C11" t="s">
        <v>153</v>
      </c>
      <c r="D11" s="14" t="str">
        <f>FIXED(LEFT('Step C'!$C11,FIND(".",'Step C'!$C11)+2),2)</f>
        <v>121.69</v>
      </c>
      <c r="E11" s="13" t="str">
        <f>MID(OverheadCalculation3[[#This Row],[GrantData]],FIND("-",OverheadCalculation3[[#This Row],[GrantData]])+6,4)</f>
        <v>5556</v>
      </c>
      <c r="F11" t="str">
        <f>LOOKUP(OverheadCalculation3[[#This Row],[GrantNbr]],OverheadRates!$A$2:$A$11,OverheadRates!$B$2:$B$11)</f>
        <v>Volunteer Programs</v>
      </c>
      <c r="G11" s="14" t="str">
        <f>FIXED(LOOKUP(OverheadCalculation3[[#This Row],[GrantNbr]],OverheadRates!$A$2:$A$11,OverheadRates!$C$2:$C$11)*OverheadCalculation3[[#This Row],[Salary]],2)</f>
        <v>24.34</v>
      </c>
    </row>
    <row r="12" spans="1:22" x14ac:dyDescent="0.2">
      <c r="A12" t="s">
        <v>184</v>
      </c>
      <c r="B12" t="s">
        <v>185</v>
      </c>
      <c r="C12" t="s">
        <v>186</v>
      </c>
      <c r="D12" s="14" t="str">
        <f>FIXED(LEFT('Step C'!$C12,FIND(".",'Step C'!$C12)+2),2)</f>
        <v>71.72</v>
      </c>
      <c r="E12" s="13" t="str">
        <f>MID(OverheadCalculation3[[#This Row],[GrantData]],FIND("-",OverheadCalculation3[[#This Row],[GrantData]])+6,4)</f>
        <v>5956</v>
      </c>
      <c r="F12" t="str">
        <f>LOOKUP(OverheadCalculation3[[#This Row],[GrantNbr]],OverheadRates!$A$2:$A$11,OverheadRates!$B$2:$B$11)</f>
        <v>Building Levees</v>
      </c>
      <c r="G12" s="14" t="str">
        <f>FIXED(LOOKUP(OverheadCalculation3[[#This Row],[GrantNbr]],OverheadRates!$A$2:$A$11,OverheadRates!$C$2:$C$11)*OverheadCalculation3[[#This Row],[Salary]],2)</f>
        <v>21.52</v>
      </c>
    </row>
    <row r="13" spans="1:22" x14ac:dyDescent="0.2">
      <c r="A13" t="s">
        <v>187</v>
      </c>
      <c r="B13" t="s">
        <v>188</v>
      </c>
      <c r="C13" t="s">
        <v>189</v>
      </c>
      <c r="D13" s="14" t="str">
        <f>FIXED(LEFT('Step C'!$C13,FIND(".",'Step C'!$C13)+2),2)</f>
        <v>669.26</v>
      </c>
      <c r="E13" s="13" t="str">
        <f>MID(OverheadCalculation3[[#This Row],[GrantData]],FIND("-",OverheadCalculation3[[#This Row],[GrantData]])+6,4)</f>
        <v>5956</v>
      </c>
      <c r="F13" t="str">
        <f>LOOKUP(OverheadCalculation3[[#This Row],[GrantNbr]],OverheadRates!$A$2:$A$11,OverheadRates!$B$2:$B$11)</f>
        <v>Building Levees</v>
      </c>
      <c r="G13" s="14" t="str">
        <f>FIXED(LOOKUP(OverheadCalculation3[[#This Row],[GrantNbr]],OverheadRates!$A$2:$A$11,OverheadRates!$C$2:$C$11)*OverheadCalculation3[[#This Row],[Salary]],2)</f>
        <v>200.78</v>
      </c>
    </row>
    <row r="14" spans="1:22" x14ac:dyDescent="0.2">
      <c r="A14" t="s">
        <v>190</v>
      </c>
      <c r="B14" t="s">
        <v>191</v>
      </c>
      <c r="C14" t="s">
        <v>192</v>
      </c>
      <c r="D14" s="14" t="str">
        <f>FIXED(LEFT('Step C'!$C14,FIND(".",'Step C'!$C14)+2),2)</f>
        <v>180.11</v>
      </c>
      <c r="E14" s="13" t="str">
        <f>MID(OverheadCalculation3[[#This Row],[GrantData]],FIND("-",OverheadCalculation3[[#This Row],[GrantData]])+6,4)</f>
        <v>5956</v>
      </c>
      <c r="F14" t="str">
        <f>LOOKUP(OverheadCalculation3[[#This Row],[GrantNbr]],OverheadRates!$A$2:$A$11,OverheadRates!$B$2:$B$11)</f>
        <v>Building Levees</v>
      </c>
      <c r="G14" s="14" t="str">
        <f>FIXED(LOOKUP(OverheadCalculation3[[#This Row],[GrantNbr]],OverheadRates!$A$2:$A$11,OverheadRates!$C$2:$C$11)*OverheadCalculation3[[#This Row],[Salary]],2)</f>
        <v>54.03</v>
      </c>
    </row>
    <row r="15" spans="1:22" x14ac:dyDescent="0.2">
      <c r="A15" t="s">
        <v>252</v>
      </c>
      <c r="B15" t="s">
        <v>253</v>
      </c>
      <c r="C15" t="s">
        <v>254</v>
      </c>
      <c r="D15" s="14" t="str">
        <f>FIXED(LEFT('Step C'!$C15,FIND(".",'Step C'!$C15)+2),2)</f>
        <v>347.22</v>
      </c>
      <c r="E15" s="13" t="str">
        <f>MID(OverheadCalculation3[[#This Row],[GrantData]],FIND("-",OverheadCalculation3[[#This Row],[GrantData]])+6,4)</f>
        <v>5556</v>
      </c>
      <c r="F15" t="str">
        <f>LOOKUP(OverheadCalculation3[[#This Row],[GrantNbr]],OverheadRates!$A$2:$A$11,OverheadRates!$B$2:$B$11)</f>
        <v>Volunteer Programs</v>
      </c>
      <c r="G15" s="14" t="str">
        <f>FIXED(LOOKUP(OverheadCalculation3[[#This Row],[GrantNbr]],OverheadRates!$A$2:$A$11,OverheadRates!$C$2:$C$11)*OverheadCalculation3[[#This Row],[Salary]],2)</f>
        <v>69.44</v>
      </c>
    </row>
    <row r="16" spans="1:22" x14ac:dyDescent="0.2">
      <c r="A16" t="s">
        <v>163</v>
      </c>
      <c r="B16" t="s">
        <v>164</v>
      </c>
      <c r="C16" t="s">
        <v>165</v>
      </c>
      <c r="D16" s="14" t="str">
        <f>FIXED(LEFT('Step C'!$C16,FIND(".",'Step C'!$C16)+2),2)</f>
        <v>167.42</v>
      </c>
      <c r="E16" s="13" t="str">
        <f>MID(OverheadCalculation3[[#This Row],[GrantData]],FIND("-",OverheadCalculation3[[#This Row],[GrantData]])+6,4)</f>
        <v>5342</v>
      </c>
      <c r="F16" t="str">
        <f>LOOKUP(OverheadCalculation3[[#This Row],[GrantNbr]],OverheadRates!$A$2:$A$11,OverheadRates!$B$2:$B$11)</f>
        <v>Stop Smoking</v>
      </c>
      <c r="G16" s="14" t="str">
        <f>FIXED(LOOKUP(OverheadCalculation3[[#This Row],[GrantNbr]],OverheadRates!$A$2:$A$11,OverheadRates!$C$2:$C$11)*OverheadCalculation3[[#This Row],[Salary]],2)</f>
        <v>50.23</v>
      </c>
    </row>
    <row r="17" spans="1:7" x14ac:dyDescent="0.2">
      <c r="A17" t="s">
        <v>243</v>
      </c>
      <c r="B17" t="s">
        <v>244</v>
      </c>
      <c r="C17" t="s">
        <v>245</v>
      </c>
      <c r="D17" s="14" t="str">
        <f>FIXED(LEFT('Step C'!$C17,FIND(".",'Step C'!$C17)+2),2)</f>
        <v>301.14</v>
      </c>
      <c r="E17" s="13" t="str">
        <f>MID(OverheadCalculation3[[#This Row],[GrantData]],FIND("-",OverheadCalculation3[[#This Row],[GrantData]])+6,4)</f>
        <v>5556</v>
      </c>
      <c r="F17" t="str">
        <f>LOOKUP(OverheadCalculation3[[#This Row],[GrantNbr]],OverheadRates!$A$2:$A$11,OverheadRates!$B$2:$B$11)</f>
        <v>Volunteer Programs</v>
      </c>
      <c r="G17" s="14" t="str">
        <f>FIXED(LOOKUP(OverheadCalculation3[[#This Row],[GrantNbr]],OverheadRates!$A$2:$A$11,OverheadRates!$C$2:$C$11)*OverheadCalculation3[[#This Row],[Salary]],2)</f>
        <v>60.23</v>
      </c>
    </row>
    <row r="18" spans="1:7" x14ac:dyDescent="0.2">
      <c r="A18" t="s">
        <v>193</v>
      </c>
      <c r="B18" t="s">
        <v>194</v>
      </c>
      <c r="C18" t="s">
        <v>195</v>
      </c>
      <c r="D18" s="14" t="str">
        <f>FIXED(LEFT('Step C'!$C18,FIND(".",'Step C'!$C18)+2),2)</f>
        <v>200.11</v>
      </c>
      <c r="E18" s="13" t="str">
        <f>MID(OverheadCalculation3[[#This Row],[GrantData]],FIND("-",OverheadCalculation3[[#This Row],[GrantData]])+6,4)</f>
        <v>5342</v>
      </c>
      <c r="F18" t="str">
        <f>LOOKUP(OverheadCalculation3[[#This Row],[GrantNbr]],OverheadRates!$A$2:$A$11,OverheadRates!$B$2:$B$11)</f>
        <v>Stop Smoking</v>
      </c>
      <c r="G18" s="14" t="str">
        <f>FIXED(LOOKUP(OverheadCalculation3[[#This Row],[GrantNbr]],OverheadRates!$A$2:$A$11,OverheadRates!$C$2:$C$11)*OverheadCalculation3[[#This Row],[Salary]],2)</f>
        <v>60.03</v>
      </c>
    </row>
    <row r="19" spans="1:7" x14ac:dyDescent="0.2">
      <c r="A19" t="s">
        <v>249</v>
      </c>
      <c r="B19" t="s">
        <v>250</v>
      </c>
      <c r="C19" t="s">
        <v>251</v>
      </c>
      <c r="D19" s="14" t="str">
        <f>FIXED(LEFT('Step C'!$C19,FIND(".",'Step C'!$C19)+2),2)</f>
        <v>75.11</v>
      </c>
      <c r="E19" s="13" t="str">
        <f>MID(OverheadCalculation3[[#This Row],[GrantData]],FIND("-",OverheadCalculation3[[#This Row],[GrantData]])+6,4)</f>
        <v>5556</v>
      </c>
      <c r="F19" t="str">
        <f>LOOKUP(OverheadCalculation3[[#This Row],[GrantNbr]],OverheadRates!$A$2:$A$11,OverheadRates!$B$2:$B$11)</f>
        <v>Volunteer Programs</v>
      </c>
      <c r="G19" s="14" t="str">
        <f>FIXED(LOOKUP(OverheadCalculation3[[#This Row],[GrantNbr]],OverheadRates!$A$2:$A$11,OverheadRates!$C$2:$C$11)*OverheadCalculation3[[#This Row],[Salary]],2)</f>
        <v>15.02</v>
      </c>
    </row>
    <row r="20" spans="1:7" x14ac:dyDescent="0.2">
      <c r="A20" t="s">
        <v>255</v>
      </c>
      <c r="B20" t="s">
        <v>256</v>
      </c>
      <c r="C20" t="s">
        <v>257</v>
      </c>
      <c r="D20" s="14" t="str">
        <f>FIXED(LEFT('Step C'!$C20,FIND(".",'Step C'!$C20)+2),2)</f>
        <v>93.66</v>
      </c>
      <c r="E20" s="13" t="str">
        <f>MID(OverheadCalculation3[[#This Row],[GrantData]],FIND("-",OverheadCalculation3[[#This Row],[GrantData]])+6,4)</f>
        <v>5556</v>
      </c>
      <c r="F20" t="str">
        <f>LOOKUP(OverheadCalculation3[[#This Row],[GrantNbr]],OverheadRates!$A$2:$A$11,OverheadRates!$B$2:$B$11)</f>
        <v>Volunteer Programs</v>
      </c>
      <c r="G20" s="14" t="str">
        <f>FIXED(LOOKUP(OverheadCalculation3[[#This Row],[GrantNbr]],OverheadRates!$A$2:$A$11,OverheadRates!$C$2:$C$11)*OverheadCalculation3[[#This Row],[Salary]],2)</f>
        <v>18.73</v>
      </c>
    </row>
    <row r="21" spans="1:7" x14ac:dyDescent="0.2">
      <c r="A21" t="s">
        <v>258</v>
      </c>
      <c r="B21" t="s">
        <v>256</v>
      </c>
      <c r="C21" t="s">
        <v>259</v>
      </c>
      <c r="D21" s="14" t="str">
        <f>FIXED(LEFT('Step C'!$C21,FIND(".",'Step C'!$C21)+2),2)</f>
        <v>1,704.55</v>
      </c>
      <c r="E21" s="13" t="str">
        <f>MID(OverheadCalculation3[[#This Row],[GrantData]],FIND("-",OverheadCalculation3[[#This Row],[GrantData]])+6,4)</f>
        <v>5768</v>
      </c>
      <c r="F21" t="str">
        <f>LOOKUP(OverheadCalculation3[[#This Row],[GrantNbr]],OverheadRates!$A$2:$A$11,OverheadRates!$B$2:$B$11)</f>
        <v>Graphic Images</v>
      </c>
      <c r="G21" s="14" t="str">
        <f>FIXED(LOOKUP(OverheadCalculation3[[#This Row],[GrantNbr]],OverheadRates!$A$2:$A$11,OverheadRates!$C$2:$C$11)*OverheadCalculation3[[#This Row],[Salary]],2)</f>
        <v>681.82</v>
      </c>
    </row>
    <row r="22" spans="1:7" x14ac:dyDescent="0.2">
      <c r="A22" t="s">
        <v>260</v>
      </c>
      <c r="B22" t="s">
        <v>261</v>
      </c>
      <c r="C22" t="s">
        <v>262</v>
      </c>
      <c r="D22" s="14" t="str">
        <f>FIXED(LEFT('Step C'!$C22,FIND(".",'Step C'!$C22)+2),2)</f>
        <v>6.11</v>
      </c>
      <c r="E22" s="13" t="str">
        <f>MID(OverheadCalculation3[[#This Row],[GrantData]],FIND("-",OverheadCalculation3[[#This Row],[GrantData]])+6,4)</f>
        <v>5768</v>
      </c>
      <c r="F22" t="str">
        <f>LOOKUP(OverheadCalculation3[[#This Row],[GrantNbr]],OverheadRates!$A$2:$A$11,OverheadRates!$B$2:$B$11)</f>
        <v>Graphic Images</v>
      </c>
      <c r="G22" s="14" t="str">
        <f>FIXED(LOOKUP(OverheadCalculation3[[#This Row],[GrantNbr]],OverheadRates!$A$2:$A$11,OverheadRates!$C$2:$C$11)*OverheadCalculation3[[#This Row],[Salary]],2)</f>
        <v>2.44</v>
      </c>
    </row>
    <row r="23" spans="1:7" x14ac:dyDescent="0.2">
      <c r="A23" t="s">
        <v>263</v>
      </c>
      <c r="B23" t="s">
        <v>264</v>
      </c>
      <c r="C23" t="s">
        <v>265</v>
      </c>
      <c r="D23" s="14" t="str">
        <f>FIXED(LEFT('Step C'!$C23,FIND(".",'Step C'!$C23)+2),2)</f>
        <v>255.11</v>
      </c>
      <c r="E23" s="13" t="str">
        <f>MID(OverheadCalculation3[[#This Row],[GrantData]],FIND("-",OverheadCalculation3[[#This Row],[GrantData]])+6,4)</f>
        <v>5768</v>
      </c>
      <c r="F23" t="str">
        <f>LOOKUP(OverheadCalculation3[[#This Row],[GrantNbr]],OverheadRates!$A$2:$A$11,OverheadRates!$B$2:$B$11)</f>
        <v>Graphic Images</v>
      </c>
      <c r="G23" s="14" t="str">
        <f>FIXED(LOOKUP(OverheadCalculation3[[#This Row],[GrantNbr]],OverheadRates!$A$2:$A$11,OverheadRates!$C$2:$C$11)*OverheadCalculation3[[#This Row],[Salary]],2)</f>
        <v>102.04</v>
      </c>
    </row>
    <row r="24" spans="1:7" x14ac:dyDescent="0.2">
      <c r="A24" t="s">
        <v>266</v>
      </c>
      <c r="B24" t="s">
        <v>267</v>
      </c>
      <c r="C24" t="s">
        <v>268</v>
      </c>
      <c r="D24" s="14" t="str">
        <f>FIXED(LEFT('Step C'!$C24,FIND(".",'Step C'!$C24)+2),2)</f>
        <v>20.76</v>
      </c>
      <c r="E24" s="13" t="str">
        <f>MID(OverheadCalculation3[[#This Row],[GrantData]],FIND("-",OverheadCalculation3[[#This Row],[GrantData]])+6,4)</f>
        <v>5768</v>
      </c>
      <c r="F24" t="str">
        <f>LOOKUP(OverheadCalculation3[[#This Row],[GrantNbr]],OverheadRates!$A$2:$A$11,OverheadRates!$B$2:$B$11)</f>
        <v>Graphic Images</v>
      </c>
      <c r="G24" s="14" t="str">
        <f>FIXED(LOOKUP(OverheadCalculation3[[#This Row],[GrantNbr]],OverheadRates!$A$2:$A$11,OverheadRates!$C$2:$C$11)*OverheadCalculation3[[#This Row],[Salary]],2)</f>
        <v>8.30</v>
      </c>
    </row>
    <row r="25" spans="1:7" x14ac:dyDescent="0.2">
      <c r="A25" t="s">
        <v>278</v>
      </c>
      <c r="B25" t="s">
        <v>279</v>
      </c>
      <c r="C25" t="s">
        <v>280</v>
      </c>
      <c r="D25" s="14" t="str">
        <f>FIXED(LEFT('Step C'!$C25,FIND(".",'Step C'!$C25)+2),2)</f>
        <v>59.25</v>
      </c>
      <c r="E25" s="13" t="str">
        <f>MID(OverheadCalculation3[[#This Row],[GrantData]],FIND("-",OverheadCalculation3[[#This Row],[GrantData]])+6,4)</f>
        <v>5768</v>
      </c>
      <c r="F25" t="str">
        <f>LOOKUP(OverheadCalculation3[[#This Row],[GrantNbr]],OverheadRates!$A$2:$A$11,OverheadRates!$B$2:$B$11)</f>
        <v>Graphic Images</v>
      </c>
      <c r="G25" s="14" t="str">
        <f>FIXED(LOOKUP(OverheadCalculation3[[#This Row],[GrantNbr]],OverheadRates!$A$2:$A$11,OverheadRates!$C$2:$C$11)*OverheadCalculation3[[#This Row],[Salary]],2)</f>
        <v>23.70</v>
      </c>
    </row>
    <row r="26" spans="1:7" x14ac:dyDescent="0.2">
      <c r="A26" t="s">
        <v>166</v>
      </c>
      <c r="B26" t="s">
        <v>167</v>
      </c>
      <c r="C26" t="s">
        <v>168</v>
      </c>
      <c r="D26" s="14" t="str">
        <f>FIXED(LEFT('Step C'!$C26,FIND(".",'Step C'!$C26)+2),2)</f>
        <v>151.01</v>
      </c>
      <c r="E26" s="13" t="str">
        <f>MID(OverheadCalculation3[[#This Row],[GrantData]],FIND("-",OverheadCalculation3[[#This Row],[GrantData]])+6,4)</f>
        <v>5279</v>
      </c>
      <c r="F26" t="str">
        <f>LOOKUP(OverheadCalculation3[[#This Row],[GrantNbr]],OverheadRates!$A$2:$A$11,OverheadRates!$B$2:$B$11)</f>
        <v>Applied Materials</v>
      </c>
      <c r="G26" s="14" t="str">
        <f>FIXED(LOOKUP(OverheadCalculation3[[#This Row],[GrantNbr]],OverheadRates!$A$2:$A$11,OverheadRates!$C$2:$C$11)*OverheadCalculation3[[#This Row],[Salary]],2)</f>
        <v>60.40</v>
      </c>
    </row>
    <row r="27" spans="1:7" x14ac:dyDescent="0.2">
      <c r="A27" t="s">
        <v>269</v>
      </c>
      <c r="B27" t="s">
        <v>270</v>
      </c>
      <c r="C27" t="s">
        <v>271</v>
      </c>
      <c r="D27" s="14" t="str">
        <f>FIXED(LEFT('Step C'!$C27,FIND(".",'Step C'!$C27)+2),2)</f>
        <v>172.11</v>
      </c>
      <c r="E27" s="13" t="str">
        <f>MID(OverheadCalculation3[[#This Row],[GrantData]],FIND("-",OverheadCalculation3[[#This Row],[GrantData]])+6,4)</f>
        <v>5768</v>
      </c>
      <c r="F27" t="str">
        <f>LOOKUP(OverheadCalculation3[[#This Row],[GrantNbr]],OverheadRates!$A$2:$A$11,OverheadRates!$B$2:$B$11)</f>
        <v>Graphic Images</v>
      </c>
      <c r="G27" s="14" t="str">
        <f>FIXED(LOOKUP(OverheadCalculation3[[#This Row],[GrantNbr]],OverheadRates!$A$2:$A$11,OverheadRates!$C$2:$C$11)*OverheadCalculation3[[#This Row],[Salary]],2)</f>
        <v>68.84</v>
      </c>
    </row>
    <row r="28" spans="1:7" x14ac:dyDescent="0.2">
      <c r="A28" t="s">
        <v>202</v>
      </c>
      <c r="B28" t="s">
        <v>203</v>
      </c>
      <c r="C28" t="s">
        <v>204</v>
      </c>
      <c r="D28" s="14" t="str">
        <f>FIXED(LEFT('Step C'!$C28,FIND(".",'Step C'!$C28)+2),2)</f>
        <v>288.11</v>
      </c>
      <c r="E28" s="13" t="str">
        <f>MID(OverheadCalculation3[[#This Row],[GrantData]],FIND("-",OverheadCalculation3[[#This Row],[GrantData]])+6,4)</f>
        <v>5279</v>
      </c>
      <c r="F28" t="str">
        <f>LOOKUP(OverheadCalculation3[[#This Row],[GrantNbr]],OverheadRates!$A$2:$A$11,OverheadRates!$B$2:$B$11)</f>
        <v>Applied Materials</v>
      </c>
      <c r="G28" s="14" t="str">
        <f>FIXED(LOOKUP(OverheadCalculation3[[#This Row],[GrantNbr]],OverheadRates!$A$2:$A$11,OverheadRates!$C$2:$C$11)*OverheadCalculation3[[#This Row],[Salary]],2)</f>
        <v>115.24</v>
      </c>
    </row>
    <row r="29" spans="1:7" x14ac:dyDescent="0.2">
      <c r="A29" t="s">
        <v>272</v>
      </c>
      <c r="B29" t="s">
        <v>273</v>
      </c>
      <c r="C29" t="s">
        <v>274</v>
      </c>
      <c r="D29" s="14" t="str">
        <f>FIXED(LEFT('Step C'!$C29,FIND(".",'Step C'!$C29)+2),2)</f>
        <v>176.11</v>
      </c>
      <c r="E29" s="13" t="str">
        <f>MID(OverheadCalculation3[[#This Row],[GrantData]],FIND("-",OverheadCalculation3[[#This Row],[GrantData]])+6,4)</f>
        <v>5556</v>
      </c>
      <c r="F29" t="str">
        <f>LOOKUP(OverheadCalculation3[[#This Row],[GrantNbr]],OverheadRates!$A$2:$A$11,OverheadRates!$B$2:$B$11)</f>
        <v>Volunteer Programs</v>
      </c>
      <c r="G29" s="14" t="str">
        <f>FIXED(LOOKUP(OverheadCalculation3[[#This Row],[GrantNbr]],OverheadRates!$A$2:$A$11,OverheadRates!$C$2:$C$11)*OverheadCalculation3[[#This Row],[Salary]],2)</f>
        <v>35.22</v>
      </c>
    </row>
    <row r="30" spans="1:7" x14ac:dyDescent="0.2">
      <c r="A30" t="s">
        <v>246</v>
      </c>
      <c r="B30" t="s">
        <v>247</v>
      </c>
      <c r="C30" t="s">
        <v>248</v>
      </c>
      <c r="D30" s="14" t="str">
        <f>FIXED(LEFT('Step C'!$C30,FIND(".",'Step C'!$C30)+2),2)</f>
        <v>35.86</v>
      </c>
      <c r="E30" s="13" t="str">
        <f>MID(OverheadCalculation3[[#This Row],[GrantData]],FIND("-",OverheadCalculation3[[#This Row],[GrantData]])+6,4)</f>
        <v>5279</v>
      </c>
      <c r="F30" t="str">
        <f>LOOKUP(OverheadCalculation3[[#This Row],[GrantNbr]],OverheadRates!$A$2:$A$11,OverheadRates!$B$2:$B$11)</f>
        <v>Applied Materials</v>
      </c>
      <c r="G30" s="14" t="str">
        <f>FIXED(LOOKUP(OverheadCalculation3[[#This Row],[GrantNbr]],OverheadRates!$A$2:$A$11,OverheadRates!$C$2:$C$11)*OverheadCalculation3[[#This Row],[Salary]],2)</f>
        <v>14.34</v>
      </c>
    </row>
    <row r="31" spans="1:7" x14ac:dyDescent="0.2">
      <c r="A31" t="s">
        <v>154</v>
      </c>
      <c r="B31" t="s">
        <v>155</v>
      </c>
      <c r="C31" t="s">
        <v>156</v>
      </c>
      <c r="D31" s="14" t="str">
        <f>FIXED(LEFT('Step C'!$C31,FIND(".",'Step C'!$C31)+2),2)</f>
        <v>225.86</v>
      </c>
      <c r="E31" s="13" t="str">
        <f>MID(OverheadCalculation3[[#This Row],[GrantData]],FIND("-",OverheadCalculation3[[#This Row],[GrantData]])+6,4)</f>
        <v>5556</v>
      </c>
      <c r="F31" t="str">
        <f>LOOKUP(OverheadCalculation3[[#This Row],[GrantNbr]],OverheadRates!$A$2:$A$11,OverheadRates!$B$2:$B$11)</f>
        <v>Volunteer Programs</v>
      </c>
      <c r="G31" s="14" t="str">
        <f>FIXED(LOOKUP(OverheadCalculation3[[#This Row],[GrantNbr]],OverheadRates!$A$2:$A$11,OverheadRates!$C$2:$C$11)*OverheadCalculation3[[#This Row],[Salary]],2)</f>
        <v>45.17</v>
      </c>
    </row>
    <row r="32" spans="1:7" x14ac:dyDescent="0.2">
      <c r="A32" t="s">
        <v>275</v>
      </c>
      <c r="B32" t="s">
        <v>276</v>
      </c>
      <c r="C32" t="s">
        <v>277</v>
      </c>
      <c r="D32" s="14" t="str">
        <f>FIXED(LEFT('Step C'!$C32,FIND(".",'Step C'!$C32)+2),2)</f>
        <v>41.64</v>
      </c>
      <c r="E32" s="13" t="str">
        <f>MID(OverheadCalculation3[[#This Row],[GrantData]],FIND("-",OverheadCalculation3[[#This Row],[GrantData]])+6,4)</f>
        <v>5556</v>
      </c>
      <c r="F32" t="str">
        <f>LOOKUP(OverheadCalculation3[[#This Row],[GrantNbr]],OverheadRates!$A$2:$A$11,OverheadRates!$B$2:$B$11)</f>
        <v>Volunteer Programs</v>
      </c>
      <c r="G32" s="14" t="str">
        <f>FIXED(LOOKUP(OverheadCalculation3[[#This Row],[GrantNbr]],OverheadRates!$A$2:$A$11,OverheadRates!$C$2:$C$11)*OverheadCalculation3[[#This Row],[Salary]],2)</f>
        <v>8.33</v>
      </c>
    </row>
    <row r="33" spans="1:7" x14ac:dyDescent="0.2">
      <c r="A33" t="s">
        <v>216</v>
      </c>
      <c r="B33" t="s">
        <v>217</v>
      </c>
      <c r="C33" t="s">
        <v>218</v>
      </c>
      <c r="D33" s="14" t="str">
        <f>FIXED(LEFT('Step C'!$C33,FIND(".",'Step C'!$C33)+2),2)</f>
        <v>156.41</v>
      </c>
      <c r="E33" s="13" t="str">
        <f>MID(OverheadCalculation3[[#This Row],[GrantData]],FIND("-",OverheadCalculation3[[#This Row],[GrantData]])+6,4)</f>
        <v>5556</v>
      </c>
      <c r="F33" t="str">
        <f>LOOKUP(OverheadCalculation3[[#This Row],[GrantNbr]],OverheadRates!$A$2:$A$11,OverheadRates!$B$2:$B$11)</f>
        <v>Volunteer Programs</v>
      </c>
      <c r="G33" s="14" t="str">
        <f>FIXED(LOOKUP(OverheadCalculation3[[#This Row],[GrantNbr]],OverheadRates!$A$2:$A$11,OverheadRates!$C$2:$C$11)*OverheadCalculation3[[#This Row],[Salary]],2)</f>
        <v>31.28</v>
      </c>
    </row>
    <row r="34" spans="1:7" x14ac:dyDescent="0.2">
      <c r="A34" t="s">
        <v>199</v>
      </c>
      <c r="B34" t="s">
        <v>200</v>
      </c>
      <c r="C34" t="s">
        <v>201</v>
      </c>
      <c r="D34" s="14" t="str">
        <f>FIXED(LEFT('Step C'!$C34,FIND(".",'Step C'!$C34)+2),2)</f>
        <v>576.11</v>
      </c>
      <c r="E34" s="13" t="str">
        <f>MID(OverheadCalculation3[[#This Row],[GrantData]],FIND("-",OverheadCalculation3[[#This Row],[GrantData]])+6,4)</f>
        <v>5279</v>
      </c>
      <c r="F34" t="str">
        <f>LOOKUP(OverheadCalculation3[[#This Row],[GrantNbr]],OverheadRates!$A$2:$A$11,OverheadRates!$B$2:$B$11)</f>
        <v>Applied Materials</v>
      </c>
      <c r="G34" s="14" t="str">
        <f>FIXED(LOOKUP(OverheadCalculation3[[#This Row],[GrantNbr]],OverheadRates!$A$2:$A$11,OverheadRates!$C$2:$C$11)*OverheadCalculation3[[#This Row],[Salary]],2)</f>
        <v>230.44</v>
      </c>
    </row>
    <row r="35" spans="1:7" x14ac:dyDescent="0.2">
      <c r="A35" t="s">
        <v>208</v>
      </c>
      <c r="B35" t="s">
        <v>209</v>
      </c>
      <c r="C35" t="s">
        <v>210</v>
      </c>
      <c r="D35" s="14" t="str">
        <f>FIXED(LEFT('Step C'!$C35,FIND(".",'Step C'!$C35)+2),2)</f>
        <v>354.28</v>
      </c>
      <c r="E35" s="13" t="str">
        <f>MID(OverheadCalculation3[[#This Row],[GrantData]],FIND("-",OverheadCalculation3[[#This Row],[GrantData]])+6,4)</f>
        <v>5933</v>
      </c>
      <c r="F35" t="str">
        <f>LOOKUP(OverheadCalculation3[[#This Row],[GrantNbr]],OverheadRates!$A$2:$A$11,OverheadRates!$B$2:$B$11)</f>
        <v>State History</v>
      </c>
      <c r="G35" s="14" t="str">
        <f>FIXED(LOOKUP(OverheadCalculation3[[#This Row],[GrantNbr]],OverheadRates!$A$2:$A$11,OverheadRates!$C$2:$C$11)*OverheadCalculation3[[#This Row],[Salary]],2)</f>
        <v>88.57</v>
      </c>
    </row>
    <row r="36" spans="1:7" x14ac:dyDescent="0.2">
      <c r="A36" t="s">
        <v>142</v>
      </c>
      <c r="B36" t="s">
        <v>143</v>
      </c>
      <c r="C36" t="s">
        <v>144</v>
      </c>
      <c r="D36" s="14" t="str">
        <f>FIXED(LEFT('Step C'!$C36,FIND(".",'Step C'!$C36)+2),2)</f>
        <v>669.11</v>
      </c>
      <c r="E36" s="13" t="str">
        <f>MID(OverheadCalculation3[[#This Row],[GrantData]],FIND("-",OverheadCalculation3[[#This Row],[GrantData]])+6,4)</f>
        <v>5342</v>
      </c>
      <c r="F36" t="str">
        <f>LOOKUP(OverheadCalculation3[[#This Row],[GrantNbr]],OverheadRates!$A$2:$A$11,OverheadRates!$B$2:$B$11)</f>
        <v>Stop Smoking</v>
      </c>
      <c r="G36" s="14" t="str">
        <f>FIXED(LOOKUP(OverheadCalculation3[[#This Row],[GrantNbr]],OverheadRates!$A$2:$A$11,OverheadRates!$C$2:$C$11)*OverheadCalculation3[[#This Row],[Salary]],2)</f>
        <v>200.73</v>
      </c>
    </row>
    <row r="37" spans="1:7" x14ac:dyDescent="0.2">
      <c r="A37" t="s">
        <v>211</v>
      </c>
      <c r="B37" t="s">
        <v>209</v>
      </c>
      <c r="C37" t="s">
        <v>212</v>
      </c>
      <c r="D37" s="14" t="str">
        <f>FIXED(LEFT('Step C'!$C37,FIND(".",'Step C'!$C37)+2),2)</f>
        <v>55.86</v>
      </c>
      <c r="E37" s="13" t="str">
        <f>MID(OverheadCalculation3[[#This Row],[GrantData]],FIND("-",OverheadCalculation3[[#This Row],[GrantData]])+6,4)</f>
        <v>5933</v>
      </c>
      <c r="F37" t="str">
        <f>LOOKUP(OverheadCalculation3[[#This Row],[GrantNbr]],OverheadRates!$A$2:$A$11,OverheadRates!$B$2:$B$11)</f>
        <v>State History</v>
      </c>
      <c r="G37" s="14" t="str">
        <f>FIXED(LOOKUP(OverheadCalculation3[[#This Row],[GrantNbr]],OverheadRates!$A$2:$A$11,OverheadRates!$C$2:$C$11)*OverheadCalculation3[[#This Row],[Salary]],2)</f>
        <v>13.97</v>
      </c>
    </row>
    <row r="38" spans="1:7" x14ac:dyDescent="0.2">
      <c r="A38" t="s">
        <v>148</v>
      </c>
      <c r="B38" t="s">
        <v>149</v>
      </c>
      <c r="C38" t="s">
        <v>150</v>
      </c>
      <c r="D38" s="14" t="str">
        <f>FIXED(LEFT('Step C'!$C38,FIND(".",'Step C'!$C38)+2),2)</f>
        <v>1,040.58</v>
      </c>
      <c r="E38" s="13" t="str">
        <f>MID(OverheadCalculation3[[#This Row],[GrantData]],FIND("-",OverheadCalculation3[[#This Row],[GrantData]])+6,4)</f>
        <v>5063</v>
      </c>
      <c r="F38" t="str">
        <f>LOOKUP(OverheadCalculation3[[#This Row],[GrantNbr]],OverheadRates!$A$2:$A$11,OverheadRates!$B$2:$B$11)</f>
        <v>Chemistry</v>
      </c>
      <c r="G38" s="14" t="str">
        <f>FIXED(LOOKUP(OverheadCalculation3[[#This Row],[GrantNbr]],OverheadRates!$A$2:$A$11,OverheadRates!$C$2:$C$11)*OverheadCalculation3[[#This Row],[Salary]],2)</f>
        <v>312.17</v>
      </c>
    </row>
    <row r="39" spans="1:7" x14ac:dyDescent="0.2">
      <c r="A39" t="s">
        <v>213</v>
      </c>
      <c r="B39" t="s">
        <v>214</v>
      </c>
      <c r="C39" t="s">
        <v>215</v>
      </c>
      <c r="D39" s="14" t="str">
        <f>FIXED(LEFT('Step C'!$C39,FIND(".",'Step C'!$C39)+2),2)</f>
        <v>70.95</v>
      </c>
      <c r="E39" s="13" t="str">
        <f>MID(OverheadCalculation3[[#This Row],[GrantData]],FIND("-",OverheadCalculation3[[#This Row],[GrantData]])+6,4)</f>
        <v>5556</v>
      </c>
      <c r="F39" t="str">
        <f>LOOKUP(OverheadCalculation3[[#This Row],[GrantNbr]],OverheadRates!$A$2:$A$11,OverheadRates!$B$2:$B$11)</f>
        <v>Volunteer Programs</v>
      </c>
      <c r="G39" s="14" t="str">
        <f>FIXED(LOOKUP(OverheadCalculation3[[#This Row],[GrantNbr]],OverheadRates!$A$2:$A$11,OverheadRates!$C$2:$C$11)*OverheadCalculation3[[#This Row],[Salary]],2)</f>
        <v>14.19</v>
      </c>
    </row>
    <row r="40" spans="1:7" x14ac:dyDescent="0.2">
      <c r="A40" t="s">
        <v>160</v>
      </c>
      <c r="B40" t="s">
        <v>161</v>
      </c>
      <c r="C40" t="s">
        <v>162</v>
      </c>
      <c r="D40" s="14" t="str">
        <f>FIXED(LEFT('Step C'!$C40,FIND(".",'Step C'!$C40)+2),2)</f>
        <v>1,120.11</v>
      </c>
      <c r="E40" s="13" t="str">
        <f>MID(OverheadCalculation3[[#This Row],[GrantData]],FIND("-",OverheadCalculation3[[#This Row],[GrantData]])+6,4)</f>
        <v>5178</v>
      </c>
      <c r="F40" t="str">
        <f>LOOKUP(OverheadCalculation3[[#This Row],[GrantNbr]],OverheadRates!$A$2:$A$11,OverheadRates!$B$2:$B$11)</f>
        <v>Robotics</v>
      </c>
      <c r="G40" s="14" t="str">
        <f>FIXED(LOOKUP(OverheadCalculation3[[#This Row],[GrantNbr]],OverheadRates!$A$2:$A$11,OverheadRates!$C$2:$C$11)*OverheadCalculation3[[#This Row],[Salary]],2)</f>
        <v>336.03</v>
      </c>
    </row>
    <row r="41" spans="1:7" x14ac:dyDescent="0.2">
      <c r="A41" t="s">
        <v>136</v>
      </c>
      <c r="B41" t="s">
        <v>137</v>
      </c>
      <c r="C41" t="s">
        <v>138</v>
      </c>
      <c r="D41" s="14" t="str">
        <f>FIXED(LEFT('Step C'!$C41,FIND(".",'Step C'!$C41)+2),2)</f>
        <v>62.34</v>
      </c>
      <c r="E41" s="13" t="str">
        <f>MID(OverheadCalculation3[[#This Row],[GrantData]],FIND("-",OverheadCalculation3[[#This Row],[GrantData]])+6,4)</f>
        <v>5556</v>
      </c>
      <c r="F41" t="str">
        <f>LOOKUP(OverheadCalculation3[[#This Row],[GrantNbr]],OverheadRates!$A$2:$A$11,OverheadRates!$B$2:$B$11)</f>
        <v>Volunteer Programs</v>
      </c>
      <c r="G41" s="14" t="str">
        <f>FIXED(LOOKUP(OverheadCalculation3[[#This Row],[GrantNbr]],OverheadRates!$A$2:$A$11,OverheadRates!$C$2:$C$11)*OverheadCalculation3[[#This Row],[Salary]],2)</f>
        <v>12.47</v>
      </c>
    </row>
    <row r="42" spans="1:7" x14ac:dyDescent="0.2">
      <c r="A42" t="s">
        <v>196</v>
      </c>
      <c r="B42" t="s">
        <v>197</v>
      </c>
      <c r="C42" t="s">
        <v>198</v>
      </c>
      <c r="D42" s="14" t="str">
        <f>FIXED(LEFT('Step C'!$C42,FIND(".",'Step C'!$C42)+2),2)</f>
        <v>76.31</v>
      </c>
      <c r="E42" s="13" t="str">
        <f>MID(OverheadCalculation3[[#This Row],[GrantData]],FIND("-",OverheadCalculation3[[#This Row],[GrantData]])+6,4)</f>
        <v>5178</v>
      </c>
      <c r="F42" t="str">
        <f>LOOKUP(OverheadCalculation3[[#This Row],[GrantNbr]],OverheadRates!$A$2:$A$11,OverheadRates!$B$2:$B$11)</f>
        <v>Robotics</v>
      </c>
      <c r="G42" s="14" t="str">
        <f>FIXED(LOOKUP(OverheadCalculation3[[#This Row],[GrantNbr]],OverheadRates!$A$2:$A$11,OverheadRates!$C$2:$C$11)*OverheadCalculation3[[#This Row],[Salary]],2)</f>
        <v>22.89</v>
      </c>
    </row>
    <row r="43" spans="1:7" x14ac:dyDescent="0.2">
      <c r="A43" t="s">
        <v>169</v>
      </c>
      <c r="B43" t="s">
        <v>170</v>
      </c>
      <c r="C43" t="s">
        <v>171</v>
      </c>
      <c r="D43" s="14" t="str">
        <f>FIXED(LEFT('Step C'!$C43,FIND(".",'Step C'!$C43)+2),2)</f>
        <v>469.11</v>
      </c>
      <c r="E43" s="13" t="str">
        <f>MID(OverheadCalculation3[[#This Row],[GrantData]],FIND("-",OverheadCalculation3[[#This Row],[GrantData]])+6,4)</f>
        <v>5178</v>
      </c>
      <c r="F43" t="str">
        <f>LOOKUP(OverheadCalculation3[[#This Row],[GrantNbr]],OverheadRates!$A$2:$A$11,OverheadRates!$B$2:$B$11)</f>
        <v>Robotics</v>
      </c>
      <c r="G43" s="14" t="str">
        <f>FIXED(LOOKUP(OverheadCalculation3[[#This Row],[GrantNbr]],OverheadRates!$A$2:$A$11,OverheadRates!$C$2:$C$11)*OverheadCalculation3[[#This Row],[Salary]],2)</f>
        <v>140.73</v>
      </c>
    </row>
    <row r="44" spans="1:7" x14ac:dyDescent="0.2">
      <c r="A44" t="s">
        <v>231</v>
      </c>
      <c r="B44" t="s">
        <v>232</v>
      </c>
      <c r="C44" t="s">
        <v>233</v>
      </c>
      <c r="D44" s="14" t="str">
        <f>FIXED(LEFT('Step C'!$C44,FIND(".",'Step C'!$C44)+2),2)</f>
        <v>173.66</v>
      </c>
      <c r="E44" s="13" t="str">
        <f>MID(OverheadCalculation3[[#This Row],[GrantData]],FIND("-",OverheadCalculation3[[#This Row],[GrantData]])+6,4)</f>
        <v>5063</v>
      </c>
      <c r="F44" t="str">
        <f>LOOKUP(OverheadCalculation3[[#This Row],[GrantNbr]],OverheadRates!$A$2:$A$11,OverheadRates!$B$2:$B$11)</f>
        <v>Chemistry</v>
      </c>
      <c r="G44" s="14" t="str">
        <f>FIXED(LOOKUP(OverheadCalculation3[[#This Row],[GrantNbr]],OverheadRates!$A$2:$A$11,OverheadRates!$C$2:$C$11)*OverheadCalculation3[[#This Row],[Salary]],2)</f>
        <v>52.10</v>
      </c>
    </row>
    <row r="45" spans="1:7" x14ac:dyDescent="0.2">
      <c r="A45" t="s">
        <v>281</v>
      </c>
      <c r="B45" t="s">
        <v>279</v>
      </c>
      <c r="C45" t="s">
        <v>282</v>
      </c>
      <c r="D45" s="14" t="str">
        <f>FIXED(LEFT('Step C'!$C45,FIND(".",'Step C'!$C45)+2),2)</f>
        <v>446.13</v>
      </c>
      <c r="E45" s="13" t="str">
        <f>MID(OverheadCalculation3[[#This Row],[GrantData]],FIND("-",OverheadCalculation3[[#This Row],[GrantData]])+6,4)</f>
        <v>5063</v>
      </c>
      <c r="F45" t="str">
        <f>LOOKUP(OverheadCalculation3[[#This Row],[GrantNbr]],OverheadRates!$A$2:$A$11,OverheadRates!$B$2:$B$11)</f>
        <v>Chemistry</v>
      </c>
      <c r="G45" s="14" t="str">
        <f>FIXED(LOOKUP(OverheadCalculation3[[#This Row],[GrantNbr]],OverheadRates!$A$2:$A$11,OverheadRates!$C$2:$C$11)*OverheadCalculation3[[#This Row],[Salary]],2)</f>
        <v>133.84</v>
      </c>
    </row>
    <row r="46" spans="1:7" x14ac:dyDescent="0.2">
      <c r="A46" t="s">
        <v>219</v>
      </c>
      <c r="B46" t="s">
        <v>220</v>
      </c>
      <c r="C46" t="s">
        <v>221</v>
      </c>
      <c r="D46" s="14" t="str">
        <f>FIXED(LEFT('Step C'!$C46,FIND(".",'Step C'!$C46)+2),2)</f>
        <v>1,567.11</v>
      </c>
      <c r="E46" s="13" t="str">
        <f>MID(OverheadCalculation3[[#This Row],[GrantData]],FIND("-",OverheadCalculation3[[#This Row],[GrantData]])+6,4)</f>
        <v>5063</v>
      </c>
      <c r="F46" t="str">
        <f>LOOKUP(OverheadCalculation3[[#This Row],[GrantNbr]],OverheadRates!$A$2:$A$11,OverheadRates!$B$2:$B$11)</f>
        <v>Chemistry</v>
      </c>
      <c r="G46" s="14" t="str">
        <f>FIXED(LOOKUP(OverheadCalculation3[[#This Row],[GrantNbr]],OverheadRates!$A$2:$A$11,OverheadRates!$C$2:$C$11)*OverheadCalculation3[[#This Row],[Salary]],2)</f>
        <v>470.13</v>
      </c>
    </row>
    <row r="47" spans="1:7" x14ac:dyDescent="0.2">
      <c r="A47" t="s">
        <v>222</v>
      </c>
      <c r="B47" t="s">
        <v>223</v>
      </c>
      <c r="C47" t="s">
        <v>224</v>
      </c>
      <c r="D47" s="14" t="str">
        <f>FIXED(LEFT('Step C'!$C47,FIND(".",'Step C'!$C47)+2),2)</f>
        <v>35.55</v>
      </c>
      <c r="E47" s="13" t="str">
        <f>MID(OverheadCalculation3[[#This Row],[GrantData]],FIND("-",OverheadCalculation3[[#This Row],[GrantData]])+6,4)</f>
        <v>5063</v>
      </c>
      <c r="F47" t="str">
        <f>LOOKUP(OverheadCalculation3[[#This Row],[GrantNbr]],OverheadRates!$A$2:$A$11,OverheadRates!$B$2:$B$11)</f>
        <v>Chemistry</v>
      </c>
      <c r="G47" s="14" t="str">
        <f>FIXED(LOOKUP(OverheadCalculation3[[#This Row],[GrantNbr]],OverheadRates!$A$2:$A$11,OverheadRates!$C$2:$C$11)*OverheadCalculation3[[#This Row],[Salary]],2)</f>
        <v>10.67</v>
      </c>
    </row>
    <row r="48" spans="1:7" x14ac:dyDescent="0.2">
      <c r="A48" t="s">
        <v>172</v>
      </c>
      <c r="B48" t="s">
        <v>173</v>
      </c>
      <c r="C48" t="s">
        <v>174</v>
      </c>
      <c r="D48" s="14" t="str">
        <f>FIXED(LEFT('Step C'!$C48,FIND(".",'Step C'!$C48)+2),2)</f>
        <v>142.01</v>
      </c>
      <c r="E48" s="13" t="str">
        <f>MID(OverheadCalculation3[[#This Row],[GrantData]],FIND("-",OverheadCalculation3[[#This Row],[GrantData]])+6,4)</f>
        <v>5178</v>
      </c>
      <c r="F48" t="str">
        <f>LOOKUP(OverheadCalculation3[[#This Row],[GrantNbr]],OverheadRates!$A$2:$A$11,OverheadRates!$B$2:$B$11)</f>
        <v>Robotics</v>
      </c>
      <c r="G48" s="14" t="str">
        <f>FIXED(LOOKUP(OverheadCalculation3[[#This Row],[GrantNbr]],OverheadRates!$A$2:$A$11,OverheadRates!$C$2:$C$11)*OverheadCalculation3[[#This Row],[Salary]],2)</f>
        <v>42.60</v>
      </c>
    </row>
    <row r="49" spans="1:7" x14ac:dyDescent="0.2">
      <c r="A49" t="s">
        <v>283</v>
      </c>
      <c r="B49" t="s">
        <v>284</v>
      </c>
      <c r="C49" t="s">
        <v>285</v>
      </c>
      <c r="D49" s="14" t="str">
        <f>FIXED(LEFT('Step C'!$C49,FIND(".",'Step C'!$C49)+2),2)</f>
        <v>79.47</v>
      </c>
      <c r="E49" s="13" t="str">
        <f>MID(OverheadCalculation3[[#This Row],[GrantData]],FIND("-",OverheadCalculation3[[#This Row],[GrantData]])+6,4)</f>
        <v>5178</v>
      </c>
      <c r="F49" t="str">
        <f>LOOKUP(OverheadCalculation3[[#This Row],[GrantNbr]],OverheadRates!$A$2:$A$11,OverheadRates!$B$2:$B$11)</f>
        <v>Robotics</v>
      </c>
      <c r="G49" s="14" t="str">
        <f>FIXED(LOOKUP(OverheadCalculation3[[#This Row],[GrantNbr]],OverheadRates!$A$2:$A$11,OverheadRates!$C$2:$C$11)*OverheadCalculation3[[#This Row],[Salary]],2)</f>
        <v>23.84</v>
      </c>
    </row>
    <row r="50" spans="1:7" x14ac:dyDescent="0.2">
      <c r="A50" t="s">
        <v>205</v>
      </c>
      <c r="B50" t="s">
        <v>206</v>
      </c>
      <c r="C50" t="s">
        <v>207</v>
      </c>
      <c r="D50" s="14" t="str">
        <f>FIXED(LEFT('Step C'!$C50,FIND(".",'Step C'!$C50)+2),2)</f>
        <v>8.88</v>
      </c>
      <c r="E50" s="13" t="str">
        <f>MID(OverheadCalculation3[[#This Row],[GrantData]],FIND("-",OverheadCalculation3[[#This Row],[GrantData]])+6,4)</f>
        <v>5178</v>
      </c>
      <c r="F50" t="str">
        <f>LOOKUP(OverheadCalculation3[[#This Row],[GrantNbr]],OverheadRates!$A$2:$A$11,OverheadRates!$B$2:$B$11)</f>
        <v>Robotics</v>
      </c>
      <c r="G50" s="14" t="str">
        <f>FIXED(LOOKUP(OverheadCalculation3[[#This Row],[GrantNbr]],OverheadRates!$A$2:$A$11,OverheadRates!$C$2:$C$11)*OverheadCalculation3[[#This Row],[Salary]],2)</f>
        <v>2.66</v>
      </c>
    </row>
    <row r="51" spans="1:7" x14ac:dyDescent="0.2">
      <c r="A51" t="s">
        <v>225</v>
      </c>
      <c r="B51" t="s">
        <v>226</v>
      </c>
      <c r="C51" t="s">
        <v>227</v>
      </c>
      <c r="D51" s="14" t="str">
        <f>FIXED(LEFT('Step C'!$C51,FIND(".",'Step C'!$C51)+2),2)</f>
        <v>67.95</v>
      </c>
      <c r="E51" s="13" t="str">
        <f>MID(OverheadCalculation3[[#This Row],[GrantData]],FIND("-",OverheadCalculation3[[#This Row],[GrantData]])+6,4)</f>
        <v>5063</v>
      </c>
      <c r="F51" t="str">
        <f>LOOKUP(OverheadCalculation3[[#This Row],[GrantNbr]],OverheadRates!$A$2:$A$11,OverheadRates!$B$2:$B$11)</f>
        <v>Chemistry</v>
      </c>
      <c r="G51" s="14" t="str">
        <f>FIXED(LOOKUP(OverheadCalculation3[[#This Row],[GrantNbr]],OverheadRates!$A$2:$A$11,OverheadRates!$C$2:$C$11)*OverheadCalculation3[[#This Row],[Salary]],2)</f>
        <v>20.39</v>
      </c>
    </row>
    <row r="52" spans="1:7" x14ac:dyDescent="0.2">
      <c r="A52" t="s">
        <v>228</v>
      </c>
      <c r="B52" t="s">
        <v>229</v>
      </c>
      <c r="C52" t="s">
        <v>230</v>
      </c>
      <c r="D52" s="14" t="str">
        <f>FIXED(LEFT('Step C'!$C52,FIND(".",'Step C'!$C52)+2),2)</f>
        <v>301.56</v>
      </c>
      <c r="E52" s="13" t="str">
        <f>MID(OverheadCalculation3[[#This Row],[GrantData]],FIND("-",OverheadCalculation3[[#This Row],[GrantData]])+6,4)</f>
        <v>5063</v>
      </c>
      <c r="F52" t="str">
        <f>LOOKUP(OverheadCalculation3[[#This Row],[GrantNbr]],OverheadRates!$A$2:$A$11,OverheadRates!$B$2:$B$11)</f>
        <v>Chemistry</v>
      </c>
      <c r="G52" s="14" t="str">
        <f>FIXED(LOOKUP(OverheadCalculation3[[#This Row],[GrantNbr]],OverheadRates!$A$2:$A$11,OverheadRates!$C$2:$C$11)*OverheadCalculation3[[#This Row],[Salary]],2)</f>
        <v>90.47</v>
      </c>
    </row>
    <row r="53" spans="1:7" x14ac:dyDescent="0.2">
      <c r="A53" s="34" t="str">
        <f ca="1">"COUNT = "&amp;SUBTOTAL(103,ResearchData[LastName])</f>
        <v>COUNT = 51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RowHeight="12.75" x14ac:dyDescent="0.2"/>
  <cols>
    <col min="1" max="2" width="20.7109375" customWidth="1"/>
    <col min="3" max="3" width="34.7109375" customWidth="1"/>
    <col min="4" max="4" width="15.7109375" customWidth="1"/>
    <col min="5" max="5" width="11.28515625" customWidth="1"/>
    <col min="6" max="6" width="19.5703125" customWidth="1"/>
    <col min="7" max="7" width="15.7109375" customWidth="1"/>
  </cols>
  <sheetData>
    <row r="1" spans="1:17" x14ac:dyDescent="0.2">
      <c r="A1" t="s">
        <v>130</v>
      </c>
      <c r="B1" t="s">
        <v>131</v>
      </c>
      <c r="C1" t="s">
        <v>132</v>
      </c>
      <c r="D1" t="s">
        <v>286</v>
      </c>
      <c r="E1" t="s">
        <v>287</v>
      </c>
      <c r="F1" t="s">
        <v>288</v>
      </c>
      <c r="G1" t="s">
        <v>289</v>
      </c>
      <c r="J1" s="7" t="s">
        <v>75</v>
      </c>
      <c r="K1" s="7"/>
      <c r="L1" s="7"/>
      <c r="M1" s="7"/>
      <c r="N1" s="7"/>
      <c r="O1" s="7"/>
      <c r="P1" s="7"/>
      <c r="Q1" s="7"/>
    </row>
    <row r="2" spans="1:17" x14ac:dyDescent="0.2">
      <c r="A2" t="s">
        <v>219</v>
      </c>
      <c r="B2" t="s">
        <v>220</v>
      </c>
      <c r="C2" t="s">
        <v>221</v>
      </c>
      <c r="D2" s="15">
        <v>1567.11</v>
      </c>
      <c r="E2" s="18">
        <v>5063</v>
      </c>
      <c r="F2" t="s">
        <v>2</v>
      </c>
      <c r="G2" s="15">
        <v>470.13</v>
      </c>
      <c r="J2" s="7" t="s">
        <v>306</v>
      </c>
      <c r="K2" s="7"/>
      <c r="L2" s="7"/>
      <c r="M2" s="7"/>
      <c r="N2" s="7"/>
      <c r="O2" s="7"/>
      <c r="P2" s="7"/>
      <c r="Q2" s="7"/>
    </row>
    <row r="3" spans="1:17" x14ac:dyDescent="0.2">
      <c r="A3" t="s">
        <v>148</v>
      </c>
      <c r="B3" t="s">
        <v>149</v>
      </c>
      <c r="C3" t="s">
        <v>150</v>
      </c>
      <c r="D3" s="15">
        <v>1040.58</v>
      </c>
      <c r="E3" s="18">
        <v>5063</v>
      </c>
      <c r="F3" t="s">
        <v>2</v>
      </c>
      <c r="G3" s="15">
        <v>312.17</v>
      </c>
      <c r="J3" s="7" t="s">
        <v>307</v>
      </c>
      <c r="K3" s="7"/>
      <c r="L3" s="7"/>
      <c r="M3" s="7"/>
      <c r="N3" s="7"/>
      <c r="O3" s="7"/>
      <c r="P3" s="7"/>
      <c r="Q3" s="7"/>
    </row>
    <row r="4" spans="1:17" x14ac:dyDescent="0.2">
      <c r="A4" t="s">
        <v>281</v>
      </c>
      <c r="B4" t="s">
        <v>279</v>
      </c>
      <c r="C4" t="s">
        <v>282</v>
      </c>
      <c r="D4" s="15">
        <v>446.13</v>
      </c>
      <c r="E4" s="18">
        <v>5063</v>
      </c>
      <c r="F4" t="s">
        <v>2</v>
      </c>
      <c r="G4" s="15">
        <v>133.84</v>
      </c>
    </row>
    <row r="5" spans="1:17" x14ac:dyDescent="0.2">
      <c r="A5" t="s">
        <v>228</v>
      </c>
      <c r="B5" t="s">
        <v>229</v>
      </c>
      <c r="C5" t="s">
        <v>230</v>
      </c>
      <c r="D5" s="15">
        <v>301.56</v>
      </c>
      <c r="E5" s="18">
        <v>5063</v>
      </c>
      <c r="F5" t="s">
        <v>2</v>
      </c>
      <c r="G5" s="15">
        <v>90.47</v>
      </c>
    </row>
    <row r="6" spans="1:17" x14ac:dyDescent="0.2">
      <c r="A6" t="s">
        <v>231</v>
      </c>
      <c r="B6" t="s">
        <v>232</v>
      </c>
      <c r="C6" t="s">
        <v>233</v>
      </c>
      <c r="D6" s="15">
        <v>173.66</v>
      </c>
      <c r="E6" s="18">
        <v>5063</v>
      </c>
      <c r="F6" t="s">
        <v>2</v>
      </c>
      <c r="G6" s="15">
        <v>52.1</v>
      </c>
    </row>
    <row r="7" spans="1:17" x14ac:dyDescent="0.2">
      <c r="A7" t="s">
        <v>225</v>
      </c>
      <c r="B7" t="s">
        <v>226</v>
      </c>
      <c r="C7" t="s">
        <v>227</v>
      </c>
      <c r="D7" s="15">
        <v>67.95</v>
      </c>
      <c r="E7" s="18">
        <v>5063</v>
      </c>
      <c r="F7" t="s">
        <v>2</v>
      </c>
      <c r="G7" s="15">
        <v>20.39</v>
      </c>
    </row>
    <row r="8" spans="1:17" x14ac:dyDescent="0.2">
      <c r="A8" t="s">
        <v>222</v>
      </c>
      <c r="B8" t="s">
        <v>223</v>
      </c>
      <c r="C8" t="s">
        <v>224</v>
      </c>
      <c r="D8" s="15">
        <v>35.549999999999997</v>
      </c>
      <c r="E8" s="18">
        <v>5063</v>
      </c>
      <c r="F8" t="s">
        <v>2</v>
      </c>
      <c r="G8" s="15">
        <v>10.67</v>
      </c>
    </row>
    <row r="9" spans="1:17" x14ac:dyDescent="0.2">
      <c r="A9" t="s">
        <v>145</v>
      </c>
      <c r="B9" t="s">
        <v>146</v>
      </c>
      <c r="C9" t="s">
        <v>147</v>
      </c>
      <c r="D9" s="15">
        <v>1025.1099999999999</v>
      </c>
      <c r="E9" s="18">
        <v>5149</v>
      </c>
      <c r="F9" t="s">
        <v>4</v>
      </c>
      <c r="G9" s="15">
        <v>307.52999999999997</v>
      </c>
    </row>
    <row r="10" spans="1:17" x14ac:dyDescent="0.2">
      <c r="A10" t="s">
        <v>178</v>
      </c>
      <c r="B10" t="s">
        <v>179</v>
      </c>
      <c r="C10" t="s">
        <v>180</v>
      </c>
      <c r="D10" s="15">
        <v>694.45</v>
      </c>
      <c r="E10" s="18">
        <v>5149</v>
      </c>
      <c r="F10" t="s">
        <v>4</v>
      </c>
      <c r="G10" s="15">
        <v>208.34</v>
      </c>
    </row>
    <row r="11" spans="1:17" x14ac:dyDescent="0.2">
      <c r="A11" t="s">
        <v>160</v>
      </c>
      <c r="B11" t="s">
        <v>161</v>
      </c>
      <c r="C11" t="s">
        <v>162</v>
      </c>
      <c r="D11" s="15">
        <v>1120.1099999999999</v>
      </c>
      <c r="E11" s="18">
        <v>5178</v>
      </c>
      <c r="F11" t="s">
        <v>6</v>
      </c>
      <c r="G11" s="15">
        <v>336.03</v>
      </c>
    </row>
    <row r="12" spans="1:17" x14ac:dyDescent="0.2">
      <c r="A12" t="s">
        <v>169</v>
      </c>
      <c r="B12" t="s">
        <v>170</v>
      </c>
      <c r="C12" t="s">
        <v>171</v>
      </c>
      <c r="D12" s="15">
        <v>469.11</v>
      </c>
      <c r="E12" s="18">
        <v>5178</v>
      </c>
      <c r="F12" t="s">
        <v>6</v>
      </c>
      <c r="G12" s="15">
        <v>140.72999999999999</v>
      </c>
    </row>
    <row r="13" spans="1:17" x14ac:dyDescent="0.2">
      <c r="A13" t="s">
        <v>172</v>
      </c>
      <c r="B13" t="s">
        <v>173</v>
      </c>
      <c r="C13" t="s">
        <v>174</v>
      </c>
      <c r="D13" s="15">
        <v>142.01</v>
      </c>
      <c r="E13" s="18">
        <v>5178</v>
      </c>
      <c r="F13" t="s">
        <v>6</v>
      </c>
      <c r="G13" s="15">
        <v>42.6</v>
      </c>
    </row>
    <row r="14" spans="1:17" x14ac:dyDescent="0.2">
      <c r="A14" t="s">
        <v>283</v>
      </c>
      <c r="B14" t="s">
        <v>284</v>
      </c>
      <c r="C14" t="s">
        <v>285</v>
      </c>
      <c r="D14" s="15">
        <v>79.47</v>
      </c>
      <c r="E14" s="18">
        <v>5178</v>
      </c>
      <c r="F14" t="s">
        <v>6</v>
      </c>
      <c r="G14" s="15">
        <v>23.84</v>
      </c>
    </row>
    <row r="15" spans="1:17" x14ac:dyDescent="0.2">
      <c r="A15" t="s">
        <v>196</v>
      </c>
      <c r="B15" t="s">
        <v>197</v>
      </c>
      <c r="C15" t="s">
        <v>198</v>
      </c>
      <c r="D15" s="15">
        <v>76.31</v>
      </c>
      <c r="E15" s="18">
        <v>5178</v>
      </c>
      <c r="F15" t="s">
        <v>6</v>
      </c>
      <c r="G15" s="15">
        <v>22.89</v>
      </c>
    </row>
    <row r="16" spans="1:17" x14ac:dyDescent="0.2">
      <c r="A16" t="s">
        <v>175</v>
      </c>
      <c r="B16" t="s">
        <v>176</v>
      </c>
      <c r="C16" t="s">
        <v>177</v>
      </c>
      <c r="D16" s="15">
        <v>63.36</v>
      </c>
      <c r="E16" s="18">
        <v>5178</v>
      </c>
      <c r="F16" t="s">
        <v>6</v>
      </c>
      <c r="G16" s="15">
        <v>19.010000000000002</v>
      </c>
    </row>
    <row r="17" spans="1:7" x14ac:dyDescent="0.2">
      <c r="A17" t="s">
        <v>139</v>
      </c>
      <c r="B17" t="s">
        <v>140</v>
      </c>
      <c r="C17" t="s">
        <v>141</v>
      </c>
      <c r="D17" s="15">
        <v>47.36</v>
      </c>
      <c r="E17" s="18">
        <v>5178</v>
      </c>
      <c r="F17" t="s">
        <v>6</v>
      </c>
      <c r="G17" s="15">
        <v>14.21</v>
      </c>
    </row>
    <row r="18" spans="1:7" x14ac:dyDescent="0.2">
      <c r="A18" t="s">
        <v>205</v>
      </c>
      <c r="B18" t="s">
        <v>206</v>
      </c>
      <c r="C18" t="s">
        <v>207</v>
      </c>
      <c r="D18" s="15">
        <v>8.8800000000000008</v>
      </c>
      <c r="E18" s="18">
        <v>5178</v>
      </c>
      <c r="F18" t="s">
        <v>6</v>
      </c>
      <c r="G18" s="15">
        <v>2.66</v>
      </c>
    </row>
    <row r="19" spans="1:7" x14ac:dyDescent="0.2">
      <c r="A19" t="s">
        <v>199</v>
      </c>
      <c r="B19" t="s">
        <v>200</v>
      </c>
      <c r="C19" t="s">
        <v>201</v>
      </c>
      <c r="D19" s="15">
        <v>576.11</v>
      </c>
      <c r="E19" s="18">
        <v>5279</v>
      </c>
      <c r="F19" t="s">
        <v>8</v>
      </c>
      <c r="G19" s="15">
        <v>230.44</v>
      </c>
    </row>
    <row r="20" spans="1:7" x14ac:dyDescent="0.2">
      <c r="A20" t="s">
        <v>202</v>
      </c>
      <c r="B20" t="s">
        <v>203</v>
      </c>
      <c r="C20" t="s">
        <v>204</v>
      </c>
      <c r="D20" s="15">
        <v>288.11</v>
      </c>
      <c r="E20" s="18">
        <v>5279</v>
      </c>
      <c r="F20" t="s">
        <v>8</v>
      </c>
      <c r="G20" s="15">
        <v>115.24</v>
      </c>
    </row>
    <row r="21" spans="1:7" x14ac:dyDescent="0.2">
      <c r="A21" t="s">
        <v>166</v>
      </c>
      <c r="B21" t="s">
        <v>167</v>
      </c>
      <c r="C21" t="s">
        <v>168</v>
      </c>
      <c r="D21" s="15">
        <v>151.01</v>
      </c>
      <c r="E21" s="18">
        <v>5279</v>
      </c>
      <c r="F21" t="s">
        <v>8</v>
      </c>
      <c r="G21" s="15">
        <v>60.4</v>
      </c>
    </row>
    <row r="22" spans="1:7" x14ac:dyDescent="0.2">
      <c r="A22" t="s">
        <v>246</v>
      </c>
      <c r="B22" t="s">
        <v>247</v>
      </c>
      <c r="C22" t="s">
        <v>248</v>
      </c>
      <c r="D22" s="15">
        <v>35.86</v>
      </c>
      <c r="E22" s="18">
        <v>5279</v>
      </c>
      <c r="F22" t="s">
        <v>8</v>
      </c>
      <c r="G22" s="15">
        <v>14.34</v>
      </c>
    </row>
    <row r="23" spans="1:7" x14ac:dyDescent="0.2">
      <c r="A23" t="s">
        <v>142</v>
      </c>
      <c r="B23" t="s">
        <v>143</v>
      </c>
      <c r="C23" t="s">
        <v>144</v>
      </c>
      <c r="D23" s="15">
        <v>669.11</v>
      </c>
      <c r="E23" s="18">
        <v>5342</v>
      </c>
      <c r="F23" t="s">
        <v>10</v>
      </c>
      <c r="G23" s="15">
        <v>200.73</v>
      </c>
    </row>
    <row r="24" spans="1:7" x14ac:dyDescent="0.2">
      <c r="A24" t="s">
        <v>193</v>
      </c>
      <c r="B24" t="s">
        <v>194</v>
      </c>
      <c r="C24" t="s">
        <v>195</v>
      </c>
      <c r="D24" s="15">
        <v>200.11</v>
      </c>
      <c r="E24" s="18">
        <v>5342</v>
      </c>
      <c r="F24" t="s">
        <v>10</v>
      </c>
      <c r="G24" s="15">
        <v>60.03</v>
      </c>
    </row>
    <row r="25" spans="1:7" x14ac:dyDescent="0.2">
      <c r="A25" t="s">
        <v>163</v>
      </c>
      <c r="B25" t="s">
        <v>164</v>
      </c>
      <c r="C25" t="s">
        <v>165</v>
      </c>
      <c r="D25" s="15">
        <v>167.42</v>
      </c>
      <c r="E25" s="18">
        <v>5342</v>
      </c>
      <c r="F25" t="s">
        <v>10</v>
      </c>
      <c r="G25" s="15">
        <v>50.23</v>
      </c>
    </row>
    <row r="26" spans="1:7" x14ac:dyDescent="0.2">
      <c r="A26" t="s">
        <v>157</v>
      </c>
      <c r="B26" t="s">
        <v>158</v>
      </c>
      <c r="C26" t="s">
        <v>159</v>
      </c>
      <c r="D26" s="15">
        <v>133.76</v>
      </c>
      <c r="E26" s="18">
        <v>5361</v>
      </c>
      <c r="F26" t="s">
        <v>12</v>
      </c>
      <c r="G26" s="15">
        <v>53.5</v>
      </c>
    </row>
    <row r="27" spans="1:7" x14ac:dyDescent="0.2">
      <c r="A27" t="s">
        <v>234</v>
      </c>
      <c r="B27" t="s">
        <v>235</v>
      </c>
      <c r="C27" t="s">
        <v>236</v>
      </c>
      <c r="D27" s="15">
        <v>1410.11</v>
      </c>
      <c r="E27" s="18">
        <v>5556</v>
      </c>
      <c r="F27" t="s">
        <v>14</v>
      </c>
      <c r="G27" s="15">
        <v>282.02</v>
      </c>
    </row>
    <row r="28" spans="1:7" x14ac:dyDescent="0.2">
      <c r="A28" t="s">
        <v>252</v>
      </c>
      <c r="B28" t="s">
        <v>253</v>
      </c>
      <c r="C28" t="s">
        <v>254</v>
      </c>
      <c r="D28" s="15">
        <v>347.22</v>
      </c>
      <c r="E28" s="18">
        <v>5556</v>
      </c>
      <c r="F28" t="s">
        <v>14</v>
      </c>
      <c r="G28" s="15">
        <v>69.44</v>
      </c>
    </row>
    <row r="29" spans="1:7" x14ac:dyDescent="0.2">
      <c r="A29" t="s">
        <v>243</v>
      </c>
      <c r="B29" t="s">
        <v>244</v>
      </c>
      <c r="C29" t="s">
        <v>245</v>
      </c>
      <c r="D29" s="15">
        <v>301.14</v>
      </c>
      <c r="E29" s="18">
        <v>5556</v>
      </c>
      <c r="F29" t="s">
        <v>14</v>
      </c>
      <c r="G29" s="15">
        <v>60.23</v>
      </c>
    </row>
    <row r="30" spans="1:7" x14ac:dyDescent="0.2">
      <c r="A30" t="s">
        <v>237</v>
      </c>
      <c r="B30" t="s">
        <v>238</v>
      </c>
      <c r="C30" t="s">
        <v>239</v>
      </c>
      <c r="D30" s="15">
        <v>241.26</v>
      </c>
      <c r="E30" s="18">
        <v>5556</v>
      </c>
      <c r="F30" t="s">
        <v>14</v>
      </c>
      <c r="G30" s="15">
        <v>48.25</v>
      </c>
    </row>
    <row r="31" spans="1:7" x14ac:dyDescent="0.2">
      <c r="A31" t="s">
        <v>154</v>
      </c>
      <c r="B31" t="s">
        <v>155</v>
      </c>
      <c r="C31" t="s">
        <v>156</v>
      </c>
      <c r="D31" s="15">
        <v>225.86</v>
      </c>
      <c r="E31" s="18">
        <v>5556</v>
      </c>
      <c r="F31" t="s">
        <v>14</v>
      </c>
      <c r="G31" s="15">
        <v>45.17</v>
      </c>
    </row>
    <row r="32" spans="1:7" x14ac:dyDescent="0.2">
      <c r="A32" t="s">
        <v>272</v>
      </c>
      <c r="B32" t="s">
        <v>273</v>
      </c>
      <c r="C32" t="s">
        <v>274</v>
      </c>
      <c r="D32" s="15">
        <v>176.11</v>
      </c>
      <c r="E32" s="18">
        <v>5556</v>
      </c>
      <c r="F32" t="s">
        <v>14</v>
      </c>
      <c r="G32" s="15">
        <v>35.22</v>
      </c>
    </row>
    <row r="33" spans="1:7" x14ac:dyDescent="0.2">
      <c r="A33" t="s">
        <v>216</v>
      </c>
      <c r="B33" t="s">
        <v>217</v>
      </c>
      <c r="C33" t="s">
        <v>218</v>
      </c>
      <c r="D33" s="15">
        <v>156.41</v>
      </c>
      <c r="E33" s="18">
        <v>5556</v>
      </c>
      <c r="F33" t="s">
        <v>14</v>
      </c>
      <c r="G33" s="15">
        <v>31.28</v>
      </c>
    </row>
    <row r="34" spans="1:7" x14ac:dyDescent="0.2">
      <c r="A34" t="s">
        <v>240</v>
      </c>
      <c r="B34" t="s">
        <v>241</v>
      </c>
      <c r="C34" t="s">
        <v>242</v>
      </c>
      <c r="D34" s="15">
        <v>146.26</v>
      </c>
      <c r="E34" s="18">
        <v>5556</v>
      </c>
      <c r="F34" t="s">
        <v>14</v>
      </c>
      <c r="G34" s="15">
        <v>29.25</v>
      </c>
    </row>
    <row r="35" spans="1:7" x14ac:dyDescent="0.2">
      <c r="A35" t="s">
        <v>151</v>
      </c>
      <c r="B35" t="s">
        <v>152</v>
      </c>
      <c r="C35" t="s">
        <v>153</v>
      </c>
      <c r="D35" s="15">
        <v>121.69</v>
      </c>
      <c r="E35" s="18">
        <v>5556</v>
      </c>
      <c r="F35" t="s">
        <v>14</v>
      </c>
      <c r="G35" s="15">
        <v>24.34</v>
      </c>
    </row>
    <row r="36" spans="1:7" x14ac:dyDescent="0.2">
      <c r="A36" t="s">
        <v>255</v>
      </c>
      <c r="B36" t="s">
        <v>256</v>
      </c>
      <c r="C36" t="s">
        <v>257</v>
      </c>
      <c r="D36" s="15">
        <v>93.66</v>
      </c>
      <c r="E36" s="18">
        <v>5556</v>
      </c>
      <c r="F36" t="s">
        <v>14</v>
      </c>
      <c r="G36" s="15">
        <v>18.73</v>
      </c>
    </row>
    <row r="37" spans="1:7" x14ac:dyDescent="0.2">
      <c r="A37" t="s">
        <v>249</v>
      </c>
      <c r="B37" t="s">
        <v>250</v>
      </c>
      <c r="C37" t="s">
        <v>251</v>
      </c>
      <c r="D37" s="15">
        <v>75.11</v>
      </c>
      <c r="E37" s="18">
        <v>5556</v>
      </c>
      <c r="F37" t="s">
        <v>14</v>
      </c>
      <c r="G37" s="15">
        <v>15.02</v>
      </c>
    </row>
    <row r="38" spans="1:7" x14ac:dyDescent="0.2">
      <c r="A38" t="s">
        <v>213</v>
      </c>
      <c r="B38" t="s">
        <v>214</v>
      </c>
      <c r="C38" t="s">
        <v>215</v>
      </c>
      <c r="D38" s="15">
        <v>70.95</v>
      </c>
      <c r="E38" s="18">
        <v>5556</v>
      </c>
      <c r="F38" t="s">
        <v>14</v>
      </c>
      <c r="G38" s="15">
        <v>14.19</v>
      </c>
    </row>
    <row r="39" spans="1:7" x14ac:dyDescent="0.2">
      <c r="A39" t="s">
        <v>136</v>
      </c>
      <c r="B39" t="s">
        <v>137</v>
      </c>
      <c r="C39" t="s">
        <v>138</v>
      </c>
      <c r="D39" s="15">
        <v>62.34</v>
      </c>
      <c r="E39" s="18">
        <v>5556</v>
      </c>
      <c r="F39" t="s">
        <v>14</v>
      </c>
      <c r="G39" s="15">
        <v>12.47</v>
      </c>
    </row>
    <row r="40" spans="1:7" x14ac:dyDescent="0.2">
      <c r="A40" t="s">
        <v>275</v>
      </c>
      <c r="B40" t="s">
        <v>276</v>
      </c>
      <c r="C40" t="s">
        <v>277</v>
      </c>
      <c r="D40" s="15">
        <v>41.64</v>
      </c>
      <c r="E40" s="18">
        <v>5556</v>
      </c>
      <c r="F40" t="s">
        <v>14</v>
      </c>
      <c r="G40" s="15">
        <v>8.33</v>
      </c>
    </row>
    <row r="41" spans="1:7" x14ac:dyDescent="0.2">
      <c r="A41" t="s">
        <v>258</v>
      </c>
      <c r="B41" t="s">
        <v>256</v>
      </c>
      <c r="C41" t="s">
        <v>259</v>
      </c>
      <c r="D41" s="15">
        <v>1704.55</v>
      </c>
      <c r="E41" s="18">
        <v>5768</v>
      </c>
      <c r="F41" t="s">
        <v>16</v>
      </c>
      <c r="G41" s="15">
        <v>681.82</v>
      </c>
    </row>
    <row r="42" spans="1:7" x14ac:dyDescent="0.2">
      <c r="A42" t="s">
        <v>263</v>
      </c>
      <c r="B42" t="s">
        <v>264</v>
      </c>
      <c r="C42" t="s">
        <v>265</v>
      </c>
      <c r="D42" s="15">
        <v>255.11</v>
      </c>
      <c r="E42" s="18">
        <v>5768</v>
      </c>
      <c r="F42" t="s">
        <v>16</v>
      </c>
      <c r="G42" s="15">
        <v>102.04</v>
      </c>
    </row>
    <row r="43" spans="1:7" x14ac:dyDescent="0.2">
      <c r="A43" t="s">
        <v>269</v>
      </c>
      <c r="B43" t="s">
        <v>270</v>
      </c>
      <c r="C43" t="s">
        <v>271</v>
      </c>
      <c r="D43" s="15">
        <v>172.11</v>
      </c>
      <c r="E43" s="18">
        <v>5768</v>
      </c>
      <c r="F43" t="s">
        <v>16</v>
      </c>
      <c r="G43" s="15">
        <v>68.84</v>
      </c>
    </row>
    <row r="44" spans="1:7" x14ac:dyDescent="0.2">
      <c r="A44" t="s">
        <v>278</v>
      </c>
      <c r="B44" t="s">
        <v>279</v>
      </c>
      <c r="C44" t="s">
        <v>280</v>
      </c>
      <c r="D44" s="15">
        <v>59.25</v>
      </c>
      <c r="E44" s="18">
        <v>5768</v>
      </c>
      <c r="F44" t="s">
        <v>16</v>
      </c>
      <c r="G44" s="15">
        <v>23.7</v>
      </c>
    </row>
    <row r="45" spans="1:7" x14ac:dyDescent="0.2">
      <c r="A45" t="s">
        <v>266</v>
      </c>
      <c r="B45" t="s">
        <v>267</v>
      </c>
      <c r="C45" t="s">
        <v>268</v>
      </c>
      <c r="D45" s="15">
        <v>20.76</v>
      </c>
      <c r="E45" s="18">
        <v>5768</v>
      </c>
      <c r="F45" t="s">
        <v>16</v>
      </c>
      <c r="G45" s="15">
        <v>8.3000000000000007</v>
      </c>
    </row>
    <row r="46" spans="1:7" x14ac:dyDescent="0.2">
      <c r="A46" t="s">
        <v>260</v>
      </c>
      <c r="B46" t="s">
        <v>261</v>
      </c>
      <c r="C46" t="s">
        <v>262</v>
      </c>
      <c r="D46" s="15">
        <v>6.11</v>
      </c>
      <c r="E46" s="18">
        <v>5768</v>
      </c>
      <c r="F46" t="s">
        <v>16</v>
      </c>
      <c r="G46" s="15">
        <v>2.44</v>
      </c>
    </row>
    <row r="47" spans="1:7" x14ac:dyDescent="0.2">
      <c r="A47" t="s">
        <v>208</v>
      </c>
      <c r="B47" t="s">
        <v>209</v>
      </c>
      <c r="C47" t="s">
        <v>210</v>
      </c>
      <c r="D47" s="15">
        <v>354.28</v>
      </c>
      <c r="E47" s="18">
        <v>5933</v>
      </c>
      <c r="F47" t="s">
        <v>18</v>
      </c>
      <c r="G47" s="15">
        <v>88.57</v>
      </c>
    </row>
    <row r="48" spans="1:7" x14ac:dyDescent="0.2">
      <c r="A48" t="s">
        <v>211</v>
      </c>
      <c r="B48" t="s">
        <v>209</v>
      </c>
      <c r="C48" t="s">
        <v>212</v>
      </c>
      <c r="D48" s="15">
        <v>55.86</v>
      </c>
      <c r="E48" s="18">
        <v>5933</v>
      </c>
      <c r="F48" t="s">
        <v>18</v>
      </c>
      <c r="G48" s="15">
        <v>13.97</v>
      </c>
    </row>
    <row r="49" spans="1:7" x14ac:dyDescent="0.2">
      <c r="A49" t="s">
        <v>181</v>
      </c>
      <c r="B49" t="s">
        <v>182</v>
      </c>
      <c r="C49" t="s">
        <v>183</v>
      </c>
      <c r="D49" s="15">
        <v>1242.4100000000001</v>
      </c>
      <c r="E49" s="18">
        <v>5956</v>
      </c>
      <c r="F49" t="s">
        <v>20</v>
      </c>
      <c r="G49" s="15">
        <v>372.72</v>
      </c>
    </row>
    <row r="50" spans="1:7" x14ac:dyDescent="0.2">
      <c r="A50" t="s">
        <v>187</v>
      </c>
      <c r="B50" t="s">
        <v>188</v>
      </c>
      <c r="C50" t="s">
        <v>189</v>
      </c>
      <c r="D50" s="15">
        <v>669.26</v>
      </c>
      <c r="E50" s="18">
        <v>5956</v>
      </c>
      <c r="F50" t="s">
        <v>20</v>
      </c>
      <c r="G50" s="15">
        <v>200.78</v>
      </c>
    </row>
    <row r="51" spans="1:7" x14ac:dyDescent="0.2">
      <c r="A51" t="s">
        <v>190</v>
      </c>
      <c r="B51" t="s">
        <v>191</v>
      </c>
      <c r="C51" t="s">
        <v>192</v>
      </c>
      <c r="D51" s="15">
        <v>180.11</v>
      </c>
      <c r="E51" s="18">
        <v>5956</v>
      </c>
      <c r="F51" t="s">
        <v>20</v>
      </c>
      <c r="G51" s="15">
        <v>54.03</v>
      </c>
    </row>
    <row r="52" spans="1:7" x14ac:dyDescent="0.2">
      <c r="A52" t="s">
        <v>184</v>
      </c>
      <c r="B52" t="s">
        <v>185</v>
      </c>
      <c r="C52" t="s">
        <v>186</v>
      </c>
      <c r="D52" s="15">
        <v>71.72</v>
      </c>
      <c r="E52" s="18">
        <v>5956</v>
      </c>
      <c r="F52" t="s">
        <v>20</v>
      </c>
      <c r="G52" s="15">
        <v>21.52</v>
      </c>
    </row>
    <row r="53" spans="1:7" x14ac:dyDescent="0.2">
      <c r="A53" s="34" t="str">
        <f ca="1">"COUNT = "&amp;SUBTOTAL(103,ResearchData[LastName])</f>
        <v>COUNT = 51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/>
  </sheetViews>
  <sheetFormatPr defaultRowHeight="12.75" outlineLevelRow="2" x14ac:dyDescent="0.2"/>
  <cols>
    <col min="1" max="2" width="20.7109375" customWidth="1"/>
    <col min="3" max="3" width="34.7109375" customWidth="1"/>
    <col min="4" max="4" width="15.7109375" customWidth="1"/>
    <col min="5" max="5" width="11.28515625" customWidth="1"/>
    <col min="6" max="6" width="19.5703125" customWidth="1"/>
    <col min="7" max="7" width="15.7109375" customWidth="1"/>
  </cols>
  <sheetData>
    <row r="1" spans="1:15" x14ac:dyDescent="0.2">
      <c r="A1" s="11" t="s">
        <v>130</v>
      </c>
      <c r="B1" s="19" t="s">
        <v>131</v>
      </c>
      <c r="C1" s="19" t="s">
        <v>132</v>
      </c>
      <c r="D1" s="19" t="s">
        <v>286</v>
      </c>
      <c r="E1" s="19" t="s">
        <v>287</v>
      </c>
      <c r="F1" s="19" t="s">
        <v>288</v>
      </c>
      <c r="G1" s="19" t="s">
        <v>289</v>
      </c>
      <c r="J1" s="6" t="s">
        <v>75</v>
      </c>
      <c r="K1" s="6"/>
      <c r="L1" s="6"/>
      <c r="M1" s="6"/>
      <c r="N1" s="6"/>
      <c r="O1" s="7"/>
    </row>
    <row r="2" spans="1:15" ht="13.5" hidden="1" outlineLevel="2" thickTop="1" x14ac:dyDescent="0.2">
      <c r="A2" s="20" t="s">
        <v>219</v>
      </c>
      <c r="B2" s="21" t="s">
        <v>220</v>
      </c>
      <c r="C2" s="21" t="s">
        <v>221</v>
      </c>
      <c r="D2" s="22">
        <v>1567.11</v>
      </c>
      <c r="E2" s="23">
        <v>5063</v>
      </c>
      <c r="F2" s="21" t="s">
        <v>2</v>
      </c>
      <c r="G2" s="22">
        <v>470.13</v>
      </c>
      <c r="J2" s="6"/>
      <c r="K2" s="6"/>
      <c r="L2" s="6"/>
      <c r="M2" s="6"/>
      <c r="N2" s="6"/>
      <c r="O2" s="7"/>
    </row>
    <row r="3" spans="1:15" hidden="1" outlineLevel="2" x14ac:dyDescent="0.2">
      <c r="A3" s="24" t="s">
        <v>148</v>
      </c>
      <c r="B3" s="12" t="s">
        <v>149</v>
      </c>
      <c r="C3" s="12" t="s">
        <v>150</v>
      </c>
      <c r="D3" s="25">
        <v>1040.58</v>
      </c>
      <c r="E3" s="26">
        <v>5063</v>
      </c>
      <c r="F3" s="12" t="s">
        <v>2</v>
      </c>
      <c r="G3" s="25">
        <v>312.17</v>
      </c>
      <c r="J3" s="6"/>
      <c r="K3" s="6"/>
      <c r="L3" s="6"/>
      <c r="M3" s="6"/>
      <c r="N3" s="6"/>
      <c r="O3" s="7"/>
    </row>
    <row r="4" spans="1:15" hidden="1" outlineLevel="2" x14ac:dyDescent="0.2">
      <c r="A4" s="27" t="s">
        <v>281</v>
      </c>
      <c r="B4" s="9" t="s">
        <v>279</v>
      </c>
      <c r="C4" s="9" t="s">
        <v>282</v>
      </c>
      <c r="D4" s="17">
        <v>446.13</v>
      </c>
      <c r="E4" s="28">
        <v>5063</v>
      </c>
      <c r="F4" s="9" t="s">
        <v>2</v>
      </c>
      <c r="G4" s="17">
        <v>133.84</v>
      </c>
      <c r="J4" s="6"/>
      <c r="K4" s="6"/>
      <c r="L4" s="6"/>
      <c r="M4" s="6"/>
      <c r="N4" s="6"/>
      <c r="O4" s="7"/>
    </row>
    <row r="5" spans="1:15" hidden="1" outlineLevel="2" x14ac:dyDescent="0.2">
      <c r="A5" s="24" t="s">
        <v>228</v>
      </c>
      <c r="B5" s="12" t="s">
        <v>229</v>
      </c>
      <c r="C5" s="12" t="s">
        <v>230</v>
      </c>
      <c r="D5" s="25">
        <v>301.56</v>
      </c>
      <c r="E5" s="26">
        <v>5063</v>
      </c>
      <c r="F5" s="12" t="s">
        <v>2</v>
      </c>
      <c r="G5" s="25">
        <v>90.47</v>
      </c>
      <c r="J5" s="6"/>
      <c r="K5" s="6"/>
      <c r="L5" s="6"/>
      <c r="M5" s="6"/>
      <c r="N5" s="6"/>
      <c r="O5" s="7"/>
    </row>
    <row r="6" spans="1:15" hidden="1" outlineLevel="2" x14ac:dyDescent="0.2">
      <c r="A6" s="27" t="s">
        <v>231</v>
      </c>
      <c r="B6" s="9" t="s">
        <v>232</v>
      </c>
      <c r="C6" s="9" t="s">
        <v>233</v>
      </c>
      <c r="D6" s="17">
        <v>173.66</v>
      </c>
      <c r="E6" s="28">
        <v>5063</v>
      </c>
      <c r="F6" s="9" t="s">
        <v>2</v>
      </c>
      <c r="G6" s="17">
        <v>52.1</v>
      </c>
      <c r="J6" s="6"/>
      <c r="K6" s="6"/>
      <c r="L6" s="6"/>
      <c r="M6" s="6"/>
      <c r="N6" s="6"/>
      <c r="O6" s="7"/>
    </row>
    <row r="7" spans="1:15" hidden="1" outlineLevel="2" x14ac:dyDescent="0.2">
      <c r="A7" s="24" t="s">
        <v>225</v>
      </c>
      <c r="B7" s="12" t="s">
        <v>226</v>
      </c>
      <c r="C7" s="12" t="s">
        <v>227</v>
      </c>
      <c r="D7" s="25">
        <v>67.95</v>
      </c>
      <c r="E7" s="26">
        <v>5063</v>
      </c>
      <c r="F7" s="12" t="s">
        <v>2</v>
      </c>
      <c r="G7" s="25">
        <v>20.39</v>
      </c>
      <c r="J7" s="6"/>
      <c r="K7" s="6"/>
      <c r="L7" s="6"/>
      <c r="M7" s="6"/>
      <c r="N7" s="6"/>
      <c r="O7" s="7"/>
    </row>
    <row r="8" spans="1:15" hidden="1" outlineLevel="2" x14ac:dyDescent="0.2">
      <c r="A8" s="27" t="s">
        <v>222</v>
      </c>
      <c r="B8" s="9" t="s">
        <v>223</v>
      </c>
      <c r="C8" s="9" t="s">
        <v>224</v>
      </c>
      <c r="D8" s="17">
        <v>35.549999999999997</v>
      </c>
      <c r="E8" s="28">
        <v>5063</v>
      </c>
      <c r="F8" s="9" t="s">
        <v>2</v>
      </c>
      <c r="G8" s="17">
        <v>10.67</v>
      </c>
      <c r="J8" s="6"/>
      <c r="K8" s="6"/>
      <c r="L8" s="6"/>
      <c r="M8" s="6"/>
      <c r="N8" s="6"/>
      <c r="O8" s="7"/>
    </row>
    <row r="9" spans="1:15" outlineLevel="1" collapsed="1" x14ac:dyDescent="0.2">
      <c r="A9" s="27"/>
      <c r="B9" s="9"/>
      <c r="C9" s="9"/>
      <c r="D9" s="17"/>
      <c r="E9" s="31" t="s">
        <v>291</v>
      </c>
      <c r="F9" s="9"/>
      <c r="G9" s="17">
        <f>SUBTOTAL(9,G2:G8)</f>
        <v>1089.7700000000002</v>
      </c>
      <c r="J9" s="6" t="s">
        <v>312</v>
      </c>
      <c r="K9" s="6"/>
      <c r="L9" s="6"/>
      <c r="M9" s="6"/>
      <c r="N9" s="6"/>
      <c r="O9" s="7"/>
    </row>
    <row r="10" spans="1:15" hidden="1" outlineLevel="2" x14ac:dyDescent="0.2">
      <c r="A10" s="24" t="s">
        <v>145</v>
      </c>
      <c r="B10" s="12" t="s">
        <v>146</v>
      </c>
      <c r="C10" s="12" t="s">
        <v>147</v>
      </c>
      <c r="D10" s="25">
        <v>1025.1099999999999</v>
      </c>
      <c r="E10" s="26">
        <v>5149</v>
      </c>
      <c r="F10" s="12" t="s">
        <v>4</v>
      </c>
      <c r="G10" s="25">
        <v>307.52999999999997</v>
      </c>
    </row>
    <row r="11" spans="1:15" hidden="1" outlineLevel="2" x14ac:dyDescent="0.2">
      <c r="A11" s="27" t="s">
        <v>178</v>
      </c>
      <c r="B11" s="9" t="s">
        <v>179</v>
      </c>
      <c r="C11" s="9" t="s">
        <v>180</v>
      </c>
      <c r="D11" s="17">
        <v>694.45</v>
      </c>
      <c r="E11" s="28">
        <v>5149</v>
      </c>
      <c r="F11" s="9" t="s">
        <v>4</v>
      </c>
      <c r="G11" s="17">
        <v>208.34</v>
      </c>
    </row>
    <row r="12" spans="1:15" outlineLevel="1" collapsed="1" x14ac:dyDescent="0.2">
      <c r="A12" s="27"/>
      <c r="B12" s="9"/>
      <c r="C12" s="9"/>
      <c r="D12" s="17"/>
      <c r="E12" s="31" t="s">
        <v>292</v>
      </c>
      <c r="F12" s="9"/>
      <c r="G12" s="17">
        <f>SUBTOTAL(9,G10:G11)</f>
        <v>515.87</v>
      </c>
    </row>
    <row r="13" spans="1:15" hidden="1" outlineLevel="2" x14ac:dyDescent="0.2">
      <c r="A13" s="24" t="s">
        <v>160</v>
      </c>
      <c r="B13" s="12" t="s">
        <v>161</v>
      </c>
      <c r="C13" s="12" t="s">
        <v>162</v>
      </c>
      <c r="D13" s="25">
        <v>1120.1099999999999</v>
      </c>
      <c r="E13" s="26">
        <v>5178</v>
      </c>
      <c r="F13" s="12" t="s">
        <v>6</v>
      </c>
      <c r="G13" s="25">
        <v>336.03</v>
      </c>
    </row>
    <row r="14" spans="1:15" hidden="1" outlineLevel="2" x14ac:dyDescent="0.2">
      <c r="A14" s="27" t="s">
        <v>169</v>
      </c>
      <c r="B14" s="9" t="s">
        <v>170</v>
      </c>
      <c r="C14" s="9" t="s">
        <v>171</v>
      </c>
      <c r="D14" s="17">
        <v>469.11</v>
      </c>
      <c r="E14" s="28">
        <v>5178</v>
      </c>
      <c r="F14" s="9" t="s">
        <v>6</v>
      </c>
      <c r="G14" s="17">
        <v>140.72999999999999</v>
      </c>
    </row>
    <row r="15" spans="1:15" hidden="1" outlineLevel="2" x14ac:dyDescent="0.2">
      <c r="A15" s="24" t="s">
        <v>172</v>
      </c>
      <c r="B15" s="12" t="s">
        <v>173</v>
      </c>
      <c r="C15" s="12" t="s">
        <v>174</v>
      </c>
      <c r="D15" s="25">
        <v>142.01</v>
      </c>
      <c r="E15" s="26">
        <v>5178</v>
      </c>
      <c r="F15" s="12" t="s">
        <v>6</v>
      </c>
      <c r="G15" s="25">
        <v>42.6</v>
      </c>
    </row>
    <row r="16" spans="1:15" hidden="1" outlineLevel="2" x14ac:dyDescent="0.2">
      <c r="A16" s="27" t="s">
        <v>283</v>
      </c>
      <c r="B16" s="9" t="s">
        <v>284</v>
      </c>
      <c r="C16" s="9" t="s">
        <v>285</v>
      </c>
      <c r="D16" s="17">
        <v>79.47</v>
      </c>
      <c r="E16" s="28">
        <v>5178</v>
      </c>
      <c r="F16" s="9" t="s">
        <v>6</v>
      </c>
      <c r="G16" s="17">
        <v>23.84</v>
      </c>
    </row>
    <row r="17" spans="1:7" hidden="1" outlineLevel="2" x14ac:dyDescent="0.2">
      <c r="A17" s="24" t="s">
        <v>196</v>
      </c>
      <c r="B17" s="12" t="s">
        <v>197</v>
      </c>
      <c r="C17" s="12" t="s">
        <v>198</v>
      </c>
      <c r="D17" s="25">
        <v>76.31</v>
      </c>
      <c r="E17" s="26">
        <v>5178</v>
      </c>
      <c r="F17" s="12" t="s">
        <v>6</v>
      </c>
      <c r="G17" s="25">
        <v>22.89</v>
      </c>
    </row>
    <row r="18" spans="1:7" hidden="1" outlineLevel="2" x14ac:dyDescent="0.2">
      <c r="A18" s="27" t="s">
        <v>175</v>
      </c>
      <c r="B18" s="9" t="s">
        <v>176</v>
      </c>
      <c r="C18" s="9" t="s">
        <v>177</v>
      </c>
      <c r="D18" s="17">
        <v>63.36</v>
      </c>
      <c r="E18" s="28">
        <v>5178</v>
      </c>
      <c r="F18" s="9" t="s">
        <v>6</v>
      </c>
      <c r="G18" s="17">
        <v>19.010000000000002</v>
      </c>
    </row>
    <row r="19" spans="1:7" hidden="1" outlineLevel="2" x14ac:dyDescent="0.2">
      <c r="A19" s="24" t="s">
        <v>139</v>
      </c>
      <c r="B19" s="12" t="s">
        <v>140</v>
      </c>
      <c r="C19" s="12" t="s">
        <v>141</v>
      </c>
      <c r="D19" s="25">
        <v>47.36</v>
      </c>
      <c r="E19" s="26">
        <v>5178</v>
      </c>
      <c r="F19" s="12" t="s">
        <v>6</v>
      </c>
      <c r="G19" s="25">
        <v>14.21</v>
      </c>
    </row>
    <row r="20" spans="1:7" hidden="1" outlineLevel="2" x14ac:dyDescent="0.2">
      <c r="A20" s="27" t="s">
        <v>205</v>
      </c>
      <c r="B20" s="9" t="s">
        <v>206</v>
      </c>
      <c r="C20" s="9" t="s">
        <v>207</v>
      </c>
      <c r="D20" s="17">
        <v>8.8800000000000008</v>
      </c>
      <c r="E20" s="28">
        <v>5178</v>
      </c>
      <c r="F20" s="9" t="s">
        <v>6</v>
      </c>
      <c r="G20" s="17">
        <v>2.66</v>
      </c>
    </row>
    <row r="21" spans="1:7" outlineLevel="1" collapsed="1" x14ac:dyDescent="0.2">
      <c r="A21" s="27"/>
      <c r="B21" s="9"/>
      <c r="C21" s="9"/>
      <c r="D21" s="17"/>
      <c r="E21" s="31" t="s">
        <v>293</v>
      </c>
      <c r="F21" s="9"/>
      <c r="G21" s="17">
        <f>SUBTOTAL(9,G13:G20)</f>
        <v>601.97</v>
      </c>
    </row>
    <row r="22" spans="1:7" hidden="1" outlineLevel="2" x14ac:dyDescent="0.2">
      <c r="A22" s="24" t="s">
        <v>199</v>
      </c>
      <c r="B22" s="12" t="s">
        <v>200</v>
      </c>
      <c r="C22" s="12" t="s">
        <v>201</v>
      </c>
      <c r="D22" s="25">
        <v>576.11</v>
      </c>
      <c r="E22" s="26">
        <v>5279</v>
      </c>
      <c r="F22" s="12" t="s">
        <v>8</v>
      </c>
      <c r="G22" s="25">
        <v>230.44</v>
      </c>
    </row>
    <row r="23" spans="1:7" hidden="1" outlineLevel="2" x14ac:dyDescent="0.2">
      <c r="A23" s="27" t="s">
        <v>202</v>
      </c>
      <c r="B23" s="9" t="s">
        <v>203</v>
      </c>
      <c r="C23" s="9" t="s">
        <v>204</v>
      </c>
      <c r="D23" s="17">
        <v>288.11</v>
      </c>
      <c r="E23" s="28">
        <v>5279</v>
      </c>
      <c r="F23" s="9" t="s">
        <v>8</v>
      </c>
      <c r="G23" s="17">
        <v>115.24</v>
      </c>
    </row>
    <row r="24" spans="1:7" hidden="1" outlineLevel="2" x14ac:dyDescent="0.2">
      <c r="A24" s="24" t="s">
        <v>166</v>
      </c>
      <c r="B24" s="12" t="s">
        <v>167</v>
      </c>
      <c r="C24" s="12" t="s">
        <v>168</v>
      </c>
      <c r="D24" s="25">
        <v>151.01</v>
      </c>
      <c r="E24" s="26">
        <v>5279</v>
      </c>
      <c r="F24" s="12" t="s">
        <v>8</v>
      </c>
      <c r="G24" s="25">
        <v>60.4</v>
      </c>
    </row>
    <row r="25" spans="1:7" hidden="1" outlineLevel="2" x14ac:dyDescent="0.2">
      <c r="A25" s="27" t="s">
        <v>246</v>
      </c>
      <c r="B25" s="9" t="s">
        <v>247</v>
      </c>
      <c r="C25" s="9" t="s">
        <v>248</v>
      </c>
      <c r="D25" s="17">
        <v>35.86</v>
      </c>
      <c r="E25" s="28">
        <v>5279</v>
      </c>
      <c r="F25" s="9" t="s">
        <v>8</v>
      </c>
      <c r="G25" s="17">
        <v>14.34</v>
      </c>
    </row>
    <row r="26" spans="1:7" outlineLevel="1" collapsed="1" x14ac:dyDescent="0.2">
      <c r="A26" s="27"/>
      <c r="B26" s="9"/>
      <c r="C26" s="9"/>
      <c r="D26" s="17"/>
      <c r="E26" s="31" t="s">
        <v>294</v>
      </c>
      <c r="F26" s="9"/>
      <c r="G26" s="17">
        <f>SUBTOTAL(9,G22:G25)</f>
        <v>420.41999999999996</v>
      </c>
    </row>
    <row r="27" spans="1:7" hidden="1" outlineLevel="2" x14ac:dyDescent="0.2">
      <c r="A27" s="24" t="s">
        <v>142</v>
      </c>
      <c r="B27" s="12" t="s">
        <v>143</v>
      </c>
      <c r="C27" s="12" t="s">
        <v>144</v>
      </c>
      <c r="D27" s="25">
        <v>669.11</v>
      </c>
      <c r="E27" s="26">
        <v>5342</v>
      </c>
      <c r="F27" s="12" t="s">
        <v>10</v>
      </c>
      <c r="G27" s="25">
        <v>200.73</v>
      </c>
    </row>
    <row r="28" spans="1:7" hidden="1" outlineLevel="2" x14ac:dyDescent="0.2">
      <c r="A28" s="27" t="s">
        <v>193</v>
      </c>
      <c r="B28" s="9" t="s">
        <v>194</v>
      </c>
      <c r="C28" s="9" t="s">
        <v>195</v>
      </c>
      <c r="D28" s="17">
        <v>200.11</v>
      </c>
      <c r="E28" s="28">
        <v>5342</v>
      </c>
      <c r="F28" s="9" t="s">
        <v>10</v>
      </c>
      <c r="G28" s="17">
        <v>60.03</v>
      </c>
    </row>
    <row r="29" spans="1:7" hidden="1" outlineLevel="2" x14ac:dyDescent="0.2">
      <c r="A29" s="24" t="s">
        <v>163</v>
      </c>
      <c r="B29" s="12" t="s">
        <v>164</v>
      </c>
      <c r="C29" s="12" t="s">
        <v>165</v>
      </c>
      <c r="D29" s="25">
        <v>167.42</v>
      </c>
      <c r="E29" s="26">
        <v>5342</v>
      </c>
      <c r="F29" s="12" t="s">
        <v>10</v>
      </c>
      <c r="G29" s="25">
        <v>50.23</v>
      </c>
    </row>
    <row r="30" spans="1:7" outlineLevel="1" collapsed="1" x14ac:dyDescent="0.2">
      <c r="A30" s="24"/>
      <c r="B30" s="12"/>
      <c r="C30" s="12"/>
      <c r="D30" s="25"/>
      <c r="E30" s="32" t="s">
        <v>295</v>
      </c>
      <c r="F30" s="12"/>
      <c r="G30" s="25">
        <f>SUBTOTAL(9,G27:G29)</f>
        <v>310.99</v>
      </c>
    </row>
    <row r="31" spans="1:7" hidden="1" outlineLevel="2" x14ac:dyDescent="0.2">
      <c r="A31" s="27" t="s">
        <v>157</v>
      </c>
      <c r="B31" s="9" t="s">
        <v>158</v>
      </c>
      <c r="C31" s="9" t="s">
        <v>159</v>
      </c>
      <c r="D31" s="17">
        <v>133.76</v>
      </c>
      <c r="E31" s="28">
        <v>5361</v>
      </c>
      <c r="F31" s="9" t="s">
        <v>12</v>
      </c>
      <c r="G31" s="17">
        <v>53.5</v>
      </c>
    </row>
    <row r="32" spans="1:7" outlineLevel="1" collapsed="1" x14ac:dyDescent="0.2">
      <c r="A32" s="27"/>
      <c r="B32" s="9"/>
      <c r="C32" s="9"/>
      <c r="D32" s="17"/>
      <c r="E32" s="31" t="s">
        <v>296</v>
      </c>
      <c r="F32" s="9"/>
      <c r="G32" s="17">
        <f>SUBTOTAL(9,G31:G31)</f>
        <v>53.5</v>
      </c>
    </row>
    <row r="33" spans="1:7" hidden="1" outlineLevel="2" x14ac:dyDescent="0.2">
      <c r="A33" s="24" t="s">
        <v>234</v>
      </c>
      <c r="B33" s="12" t="s">
        <v>235</v>
      </c>
      <c r="C33" s="12" t="s">
        <v>236</v>
      </c>
      <c r="D33" s="25">
        <v>1410.11</v>
      </c>
      <c r="E33" s="26">
        <v>5556</v>
      </c>
      <c r="F33" s="12" t="s">
        <v>14</v>
      </c>
      <c r="G33" s="25">
        <v>282.02</v>
      </c>
    </row>
    <row r="34" spans="1:7" hidden="1" outlineLevel="2" x14ac:dyDescent="0.2">
      <c r="A34" s="27" t="s">
        <v>252</v>
      </c>
      <c r="B34" s="9" t="s">
        <v>253</v>
      </c>
      <c r="C34" s="9" t="s">
        <v>254</v>
      </c>
      <c r="D34" s="17">
        <v>347.22</v>
      </c>
      <c r="E34" s="28">
        <v>5556</v>
      </c>
      <c r="F34" s="9" t="s">
        <v>14</v>
      </c>
      <c r="G34" s="17">
        <v>69.44</v>
      </c>
    </row>
    <row r="35" spans="1:7" hidden="1" outlineLevel="2" x14ac:dyDescent="0.2">
      <c r="A35" s="24" t="s">
        <v>243</v>
      </c>
      <c r="B35" s="12" t="s">
        <v>244</v>
      </c>
      <c r="C35" s="12" t="s">
        <v>245</v>
      </c>
      <c r="D35" s="25">
        <v>301.14</v>
      </c>
      <c r="E35" s="26">
        <v>5556</v>
      </c>
      <c r="F35" s="12" t="s">
        <v>14</v>
      </c>
      <c r="G35" s="25">
        <v>60.23</v>
      </c>
    </row>
    <row r="36" spans="1:7" hidden="1" outlineLevel="2" x14ac:dyDescent="0.2">
      <c r="A36" s="27" t="s">
        <v>237</v>
      </c>
      <c r="B36" s="9" t="s">
        <v>238</v>
      </c>
      <c r="C36" s="9" t="s">
        <v>239</v>
      </c>
      <c r="D36" s="17">
        <v>241.26</v>
      </c>
      <c r="E36" s="28">
        <v>5556</v>
      </c>
      <c r="F36" s="9" t="s">
        <v>14</v>
      </c>
      <c r="G36" s="17">
        <v>48.25</v>
      </c>
    </row>
    <row r="37" spans="1:7" hidden="1" outlineLevel="2" x14ac:dyDescent="0.2">
      <c r="A37" s="24" t="s">
        <v>154</v>
      </c>
      <c r="B37" s="12" t="s">
        <v>155</v>
      </c>
      <c r="C37" s="12" t="s">
        <v>156</v>
      </c>
      <c r="D37" s="25">
        <v>225.86</v>
      </c>
      <c r="E37" s="26">
        <v>5556</v>
      </c>
      <c r="F37" s="12" t="s">
        <v>14</v>
      </c>
      <c r="G37" s="25">
        <v>45.17</v>
      </c>
    </row>
    <row r="38" spans="1:7" hidden="1" outlineLevel="2" x14ac:dyDescent="0.2">
      <c r="A38" s="27" t="s">
        <v>272</v>
      </c>
      <c r="B38" s="9" t="s">
        <v>273</v>
      </c>
      <c r="C38" s="9" t="s">
        <v>274</v>
      </c>
      <c r="D38" s="17">
        <v>176.11</v>
      </c>
      <c r="E38" s="28">
        <v>5556</v>
      </c>
      <c r="F38" s="9" t="s">
        <v>14</v>
      </c>
      <c r="G38" s="17">
        <v>35.22</v>
      </c>
    </row>
    <row r="39" spans="1:7" hidden="1" outlineLevel="2" x14ac:dyDescent="0.2">
      <c r="A39" s="24" t="s">
        <v>216</v>
      </c>
      <c r="B39" s="12" t="s">
        <v>217</v>
      </c>
      <c r="C39" s="12" t="s">
        <v>218</v>
      </c>
      <c r="D39" s="25">
        <v>156.41</v>
      </c>
      <c r="E39" s="26">
        <v>5556</v>
      </c>
      <c r="F39" s="12" t="s">
        <v>14</v>
      </c>
      <c r="G39" s="25">
        <v>31.28</v>
      </c>
    </row>
    <row r="40" spans="1:7" hidden="1" outlineLevel="2" x14ac:dyDescent="0.2">
      <c r="A40" s="27" t="s">
        <v>240</v>
      </c>
      <c r="B40" s="9" t="s">
        <v>241</v>
      </c>
      <c r="C40" s="9" t="s">
        <v>242</v>
      </c>
      <c r="D40" s="17">
        <v>146.26</v>
      </c>
      <c r="E40" s="28">
        <v>5556</v>
      </c>
      <c r="F40" s="9" t="s">
        <v>14</v>
      </c>
      <c r="G40" s="17">
        <v>29.25</v>
      </c>
    </row>
    <row r="41" spans="1:7" hidden="1" outlineLevel="2" x14ac:dyDescent="0.2">
      <c r="A41" s="24" t="s">
        <v>151</v>
      </c>
      <c r="B41" s="12" t="s">
        <v>152</v>
      </c>
      <c r="C41" s="12" t="s">
        <v>153</v>
      </c>
      <c r="D41" s="25">
        <v>121.69</v>
      </c>
      <c r="E41" s="26">
        <v>5556</v>
      </c>
      <c r="F41" s="12" t="s">
        <v>14</v>
      </c>
      <c r="G41" s="25">
        <v>24.34</v>
      </c>
    </row>
    <row r="42" spans="1:7" hidden="1" outlineLevel="2" x14ac:dyDescent="0.2">
      <c r="A42" s="27" t="s">
        <v>255</v>
      </c>
      <c r="B42" s="9" t="s">
        <v>256</v>
      </c>
      <c r="C42" s="9" t="s">
        <v>257</v>
      </c>
      <c r="D42" s="17">
        <v>93.66</v>
      </c>
      <c r="E42" s="28">
        <v>5556</v>
      </c>
      <c r="F42" s="9" t="s">
        <v>14</v>
      </c>
      <c r="G42" s="17">
        <v>18.73</v>
      </c>
    </row>
    <row r="43" spans="1:7" hidden="1" outlineLevel="2" x14ac:dyDescent="0.2">
      <c r="A43" s="24" t="s">
        <v>249</v>
      </c>
      <c r="B43" s="12" t="s">
        <v>250</v>
      </c>
      <c r="C43" s="12" t="s">
        <v>251</v>
      </c>
      <c r="D43" s="25">
        <v>75.11</v>
      </c>
      <c r="E43" s="26">
        <v>5556</v>
      </c>
      <c r="F43" s="12" t="s">
        <v>14</v>
      </c>
      <c r="G43" s="25">
        <v>15.02</v>
      </c>
    </row>
    <row r="44" spans="1:7" hidden="1" outlineLevel="2" x14ac:dyDescent="0.2">
      <c r="A44" s="27" t="s">
        <v>213</v>
      </c>
      <c r="B44" s="9" t="s">
        <v>214</v>
      </c>
      <c r="C44" s="9" t="s">
        <v>215</v>
      </c>
      <c r="D44" s="17">
        <v>70.95</v>
      </c>
      <c r="E44" s="28">
        <v>5556</v>
      </c>
      <c r="F44" s="9" t="s">
        <v>14</v>
      </c>
      <c r="G44" s="17">
        <v>14.19</v>
      </c>
    </row>
    <row r="45" spans="1:7" hidden="1" outlineLevel="2" x14ac:dyDescent="0.2">
      <c r="A45" s="24" t="s">
        <v>136</v>
      </c>
      <c r="B45" s="12" t="s">
        <v>137</v>
      </c>
      <c r="C45" s="12" t="s">
        <v>138</v>
      </c>
      <c r="D45" s="25">
        <v>62.34</v>
      </c>
      <c r="E45" s="26">
        <v>5556</v>
      </c>
      <c r="F45" s="12" t="s">
        <v>14</v>
      </c>
      <c r="G45" s="25">
        <v>12.47</v>
      </c>
    </row>
    <row r="46" spans="1:7" hidden="1" outlineLevel="2" x14ac:dyDescent="0.2">
      <c r="A46" s="27" t="s">
        <v>275</v>
      </c>
      <c r="B46" s="9" t="s">
        <v>276</v>
      </c>
      <c r="C46" s="9" t="s">
        <v>277</v>
      </c>
      <c r="D46" s="17">
        <v>41.64</v>
      </c>
      <c r="E46" s="28">
        <v>5556</v>
      </c>
      <c r="F46" s="9" t="s">
        <v>14</v>
      </c>
      <c r="G46" s="17">
        <v>8.33</v>
      </c>
    </row>
    <row r="47" spans="1:7" outlineLevel="1" collapsed="1" x14ac:dyDescent="0.2">
      <c r="A47" s="27"/>
      <c r="B47" s="9"/>
      <c r="C47" s="9"/>
      <c r="D47" s="17"/>
      <c r="E47" s="31" t="s">
        <v>297</v>
      </c>
      <c r="F47" s="9"/>
      <c r="G47" s="17">
        <f>SUBTOTAL(9,G33:G46)</f>
        <v>693.94000000000017</v>
      </c>
    </row>
    <row r="48" spans="1:7" hidden="1" outlineLevel="2" x14ac:dyDescent="0.2">
      <c r="A48" s="24" t="s">
        <v>258</v>
      </c>
      <c r="B48" s="12" t="s">
        <v>256</v>
      </c>
      <c r="C48" s="12" t="s">
        <v>259</v>
      </c>
      <c r="D48" s="25">
        <v>1704.55</v>
      </c>
      <c r="E48" s="26">
        <v>5768</v>
      </c>
      <c r="F48" s="12" t="s">
        <v>16</v>
      </c>
      <c r="G48" s="25">
        <v>681.82</v>
      </c>
    </row>
    <row r="49" spans="1:7" hidden="1" outlineLevel="2" x14ac:dyDescent="0.2">
      <c r="A49" s="27" t="s">
        <v>263</v>
      </c>
      <c r="B49" s="9" t="s">
        <v>264</v>
      </c>
      <c r="C49" s="9" t="s">
        <v>265</v>
      </c>
      <c r="D49" s="17">
        <v>255.11</v>
      </c>
      <c r="E49" s="28">
        <v>5768</v>
      </c>
      <c r="F49" s="9" t="s">
        <v>16</v>
      </c>
      <c r="G49" s="17">
        <v>102.04</v>
      </c>
    </row>
    <row r="50" spans="1:7" hidden="1" outlineLevel="2" x14ac:dyDescent="0.2">
      <c r="A50" s="24" t="s">
        <v>269</v>
      </c>
      <c r="B50" s="12" t="s">
        <v>270</v>
      </c>
      <c r="C50" s="12" t="s">
        <v>271</v>
      </c>
      <c r="D50" s="25">
        <v>172.11</v>
      </c>
      <c r="E50" s="26">
        <v>5768</v>
      </c>
      <c r="F50" s="12" t="s">
        <v>16</v>
      </c>
      <c r="G50" s="25">
        <v>68.84</v>
      </c>
    </row>
    <row r="51" spans="1:7" hidden="1" outlineLevel="2" x14ac:dyDescent="0.2">
      <c r="A51" s="27" t="s">
        <v>278</v>
      </c>
      <c r="B51" s="9" t="s">
        <v>279</v>
      </c>
      <c r="C51" s="9" t="s">
        <v>280</v>
      </c>
      <c r="D51" s="17">
        <v>59.25</v>
      </c>
      <c r="E51" s="28">
        <v>5768</v>
      </c>
      <c r="F51" s="9" t="s">
        <v>16</v>
      </c>
      <c r="G51" s="17">
        <v>23.7</v>
      </c>
    </row>
    <row r="52" spans="1:7" hidden="1" outlineLevel="2" x14ac:dyDescent="0.2">
      <c r="A52" s="24" t="s">
        <v>266</v>
      </c>
      <c r="B52" s="12" t="s">
        <v>267</v>
      </c>
      <c r="C52" s="12" t="s">
        <v>268</v>
      </c>
      <c r="D52" s="25">
        <v>20.76</v>
      </c>
      <c r="E52" s="26">
        <v>5768</v>
      </c>
      <c r="F52" s="12" t="s">
        <v>16</v>
      </c>
      <c r="G52" s="25">
        <v>8.3000000000000007</v>
      </c>
    </row>
    <row r="53" spans="1:7" hidden="1" outlineLevel="2" x14ac:dyDescent="0.2">
      <c r="A53" s="27" t="s">
        <v>260</v>
      </c>
      <c r="B53" s="9" t="s">
        <v>261</v>
      </c>
      <c r="C53" s="9" t="s">
        <v>262</v>
      </c>
      <c r="D53" s="17">
        <v>6.11</v>
      </c>
      <c r="E53" s="28">
        <v>5768</v>
      </c>
      <c r="F53" s="9" t="s">
        <v>16</v>
      </c>
      <c r="G53" s="17">
        <v>2.44</v>
      </c>
    </row>
    <row r="54" spans="1:7" outlineLevel="1" collapsed="1" x14ac:dyDescent="0.2">
      <c r="A54" s="27"/>
      <c r="B54" s="9"/>
      <c r="C54" s="9"/>
      <c r="D54" s="17"/>
      <c r="E54" s="31" t="s">
        <v>298</v>
      </c>
      <c r="F54" s="9"/>
      <c r="G54" s="17">
        <f>SUBTOTAL(9,G48:G53)</f>
        <v>887.1400000000001</v>
      </c>
    </row>
    <row r="55" spans="1:7" hidden="1" outlineLevel="2" x14ac:dyDescent="0.2">
      <c r="A55" s="24" t="s">
        <v>208</v>
      </c>
      <c r="B55" s="12" t="s">
        <v>209</v>
      </c>
      <c r="C55" s="12" t="s">
        <v>210</v>
      </c>
      <c r="D55" s="25">
        <v>354.28</v>
      </c>
      <c r="E55" s="26">
        <v>5933</v>
      </c>
      <c r="F55" s="12" t="s">
        <v>18</v>
      </c>
      <c r="G55" s="25">
        <v>88.57</v>
      </c>
    </row>
    <row r="56" spans="1:7" hidden="1" outlineLevel="2" x14ac:dyDescent="0.2">
      <c r="A56" s="27" t="s">
        <v>211</v>
      </c>
      <c r="B56" s="9" t="s">
        <v>209</v>
      </c>
      <c r="C56" s="9" t="s">
        <v>212</v>
      </c>
      <c r="D56" s="17">
        <v>55.86</v>
      </c>
      <c r="E56" s="28">
        <v>5933</v>
      </c>
      <c r="F56" s="9" t="s">
        <v>18</v>
      </c>
      <c r="G56" s="17">
        <v>13.97</v>
      </c>
    </row>
    <row r="57" spans="1:7" outlineLevel="1" collapsed="1" x14ac:dyDescent="0.2">
      <c r="A57" s="27"/>
      <c r="B57" s="9"/>
      <c r="C57" s="9"/>
      <c r="D57" s="17"/>
      <c r="E57" s="31" t="s">
        <v>299</v>
      </c>
      <c r="F57" s="9"/>
      <c r="G57" s="17">
        <f>SUBTOTAL(9,G55:G56)</f>
        <v>102.53999999999999</v>
      </c>
    </row>
    <row r="58" spans="1:7" hidden="1" outlineLevel="2" x14ac:dyDescent="0.2">
      <c r="A58" s="24" t="s">
        <v>181</v>
      </c>
      <c r="B58" s="12" t="s">
        <v>182</v>
      </c>
      <c r="C58" s="12" t="s">
        <v>183</v>
      </c>
      <c r="D58" s="25">
        <v>1242.4100000000001</v>
      </c>
      <c r="E58" s="26">
        <v>5956</v>
      </c>
      <c r="F58" s="12" t="s">
        <v>20</v>
      </c>
      <c r="G58" s="25">
        <v>372.72</v>
      </c>
    </row>
    <row r="59" spans="1:7" hidden="1" outlineLevel="2" x14ac:dyDescent="0.2">
      <c r="A59" s="27" t="s">
        <v>187</v>
      </c>
      <c r="B59" s="9" t="s">
        <v>188</v>
      </c>
      <c r="C59" s="9" t="s">
        <v>189</v>
      </c>
      <c r="D59" s="17">
        <v>669.26</v>
      </c>
      <c r="E59" s="28">
        <v>5956</v>
      </c>
      <c r="F59" s="9" t="s">
        <v>20</v>
      </c>
      <c r="G59" s="17">
        <v>200.78</v>
      </c>
    </row>
    <row r="60" spans="1:7" hidden="1" outlineLevel="2" x14ac:dyDescent="0.2">
      <c r="A60" s="24" t="s">
        <v>190</v>
      </c>
      <c r="B60" s="12" t="s">
        <v>191</v>
      </c>
      <c r="C60" s="12" t="s">
        <v>192</v>
      </c>
      <c r="D60" s="25">
        <v>180.11</v>
      </c>
      <c r="E60" s="26">
        <v>5956</v>
      </c>
      <c r="F60" s="12" t="s">
        <v>20</v>
      </c>
      <c r="G60" s="25">
        <v>54.03</v>
      </c>
    </row>
    <row r="61" spans="1:7" hidden="1" outlineLevel="2" x14ac:dyDescent="0.2">
      <c r="A61" s="27" t="s">
        <v>184</v>
      </c>
      <c r="B61" s="9" t="s">
        <v>185</v>
      </c>
      <c r="C61" s="9" t="s">
        <v>186</v>
      </c>
      <c r="D61" s="17">
        <v>71.72</v>
      </c>
      <c r="E61" s="28">
        <v>5956</v>
      </c>
      <c r="F61" s="9" t="s">
        <v>20</v>
      </c>
      <c r="G61" s="17">
        <v>21.52</v>
      </c>
    </row>
    <row r="62" spans="1:7" outlineLevel="1" collapsed="1" x14ac:dyDescent="0.2">
      <c r="A62" s="16"/>
      <c r="B62" s="29"/>
      <c r="C62" s="29"/>
      <c r="D62" s="30"/>
      <c r="E62" s="33" t="s">
        <v>300</v>
      </c>
      <c r="F62" s="29"/>
      <c r="G62" s="30">
        <f>SUBTOTAL(9,G58:G61)</f>
        <v>649.04999999999995</v>
      </c>
    </row>
    <row r="63" spans="1:7" ht="13.5" thickBot="1" x14ac:dyDescent="0.25">
      <c r="A63" s="16"/>
      <c r="B63" s="29"/>
      <c r="C63" s="29"/>
      <c r="D63" s="30"/>
      <c r="E63" s="33" t="s">
        <v>290</v>
      </c>
      <c r="F63" s="29"/>
      <c r="G63" s="30">
        <f>SUBTOTAL(9,G2:G61)</f>
        <v>5325.1900000000005</v>
      </c>
    </row>
    <row r="64" spans="1:7" ht="13.5" thickTop="1" x14ac:dyDescent="0.2">
      <c r="A64" s="36" t="str">
        <f ca="1">"COUNT = "&amp;SUBTOTAL(103,ResearchData[LastName])</f>
        <v>COUNT = 51</v>
      </c>
      <c r="B64" s="10"/>
      <c r="C64" s="10"/>
      <c r="D64" s="10"/>
      <c r="E64" s="10"/>
      <c r="F64" s="10"/>
      <c r="G64" s="10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/>
  </sheetViews>
  <sheetFormatPr defaultRowHeight="12.75" x14ac:dyDescent="0.2"/>
  <cols>
    <col min="1" max="1" width="51" style="5" bestFit="1" customWidth="1"/>
    <col min="2" max="16384" width="9.140625" style="5"/>
  </cols>
  <sheetData>
    <row r="1" spans="1:1" x14ac:dyDescent="0.2">
      <c r="A1" s="5" t="s">
        <v>23</v>
      </c>
    </row>
    <row r="2" spans="1:1" x14ac:dyDescent="0.2">
      <c r="A2" s="5" t="s">
        <v>24</v>
      </c>
    </row>
    <row r="3" spans="1:1" x14ac:dyDescent="0.2">
      <c r="A3" s="5" t="s">
        <v>25</v>
      </c>
    </row>
    <row r="4" spans="1:1" x14ac:dyDescent="0.2">
      <c r="A4" s="5" t="s">
        <v>26</v>
      </c>
    </row>
    <row r="5" spans="1:1" x14ac:dyDescent="0.2">
      <c r="A5" s="5" t="s">
        <v>61</v>
      </c>
    </row>
    <row r="6" spans="1:1" x14ac:dyDescent="0.2">
      <c r="A6" s="5" t="s">
        <v>27</v>
      </c>
    </row>
    <row r="7" spans="1:1" x14ac:dyDescent="0.2">
      <c r="A7" s="5" t="s">
        <v>28</v>
      </c>
    </row>
    <row r="8" spans="1:1" x14ac:dyDescent="0.2">
      <c r="A8" s="5" t="s">
        <v>29</v>
      </c>
    </row>
    <row r="9" spans="1:1" x14ac:dyDescent="0.2">
      <c r="A9" s="5" t="s">
        <v>30</v>
      </c>
    </row>
    <row r="10" spans="1:1" x14ac:dyDescent="0.2">
      <c r="A10" s="5" t="s">
        <v>62</v>
      </c>
    </row>
    <row r="11" spans="1:1" x14ac:dyDescent="0.2">
      <c r="A11" s="5" t="s">
        <v>31</v>
      </c>
    </row>
    <row r="12" spans="1:1" x14ac:dyDescent="0.2">
      <c r="A12" s="5" t="s">
        <v>32</v>
      </c>
    </row>
    <row r="13" spans="1:1" x14ac:dyDescent="0.2">
      <c r="A13" s="5" t="s">
        <v>33</v>
      </c>
    </row>
    <row r="14" spans="1:1" x14ac:dyDescent="0.2">
      <c r="A14" s="5" t="s">
        <v>60</v>
      </c>
    </row>
    <row r="15" spans="1:1" x14ac:dyDescent="0.2">
      <c r="A15" s="5" t="s">
        <v>34</v>
      </c>
    </row>
    <row r="16" spans="1:1" x14ac:dyDescent="0.2">
      <c r="A16" s="5" t="s">
        <v>35</v>
      </c>
    </row>
    <row r="17" spans="1:1" x14ac:dyDescent="0.2">
      <c r="A17" s="5" t="s">
        <v>63</v>
      </c>
    </row>
    <row r="18" spans="1:1" x14ac:dyDescent="0.2">
      <c r="A18" s="5" t="s">
        <v>36</v>
      </c>
    </row>
    <row r="19" spans="1:1" x14ac:dyDescent="0.2">
      <c r="A19" s="5" t="s">
        <v>37</v>
      </c>
    </row>
    <row r="20" spans="1:1" x14ac:dyDescent="0.2">
      <c r="A20" s="5" t="s">
        <v>64</v>
      </c>
    </row>
    <row r="21" spans="1:1" x14ac:dyDescent="0.2">
      <c r="A21" s="5" t="s">
        <v>65</v>
      </c>
    </row>
    <row r="22" spans="1:1" x14ac:dyDescent="0.2">
      <c r="A22" s="5" t="s">
        <v>38</v>
      </c>
    </row>
    <row r="23" spans="1:1" x14ac:dyDescent="0.2">
      <c r="A23" s="5" t="s">
        <v>66</v>
      </c>
    </row>
    <row r="24" spans="1:1" x14ac:dyDescent="0.2">
      <c r="A24" s="5" t="s">
        <v>67</v>
      </c>
    </row>
    <row r="25" spans="1:1" x14ac:dyDescent="0.2">
      <c r="A25" s="5" t="s">
        <v>39</v>
      </c>
    </row>
    <row r="26" spans="1:1" x14ac:dyDescent="0.2">
      <c r="A26" s="5" t="s">
        <v>40</v>
      </c>
    </row>
    <row r="27" spans="1:1" x14ac:dyDescent="0.2">
      <c r="A27" s="5" t="s">
        <v>41</v>
      </c>
    </row>
    <row r="28" spans="1:1" x14ac:dyDescent="0.2">
      <c r="A28" s="5" t="s">
        <v>42</v>
      </c>
    </row>
    <row r="29" spans="1:1" x14ac:dyDescent="0.2">
      <c r="A29" s="5" t="s">
        <v>43</v>
      </c>
    </row>
    <row r="30" spans="1:1" x14ac:dyDescent="0.2">
      <c r="A30" s="5" t="s">
        <v>68</v>
      </c>
    </row>
    <row r="31" spans="1:1" x14ac:dyDescent="0.2">
      <c r="A31" s="5" t="s">
        <v>44</v>
      </c>
    </row>
    <row r="32" spans="1:1" x14ac:dyDescent="0.2">
      <c r="A32" s="5" t="s">
        <v>45</v>
      </c>
    </row>
    <row r="33" spans="1:1" x14ac:dyDescent="0.2">
      <c r="A33" s="5" t="s">
        <v>46</v>
      </c>
    </row>
    <row r="34" spans="1:1" x14ac:dyDescent="0.2">
      <c r="A34" s="5" t="s">
        <v>47</v>
      </c>
    </row>
    <row r="35" spans="1:1" x14ac:dyDescent="0.2">
      <c r="A35" s="5" t="s">
        <v>69</v>
      </c>
    </row>
    <row r="36" spans="1:1" x14ac:dyDescent="0.2">
      <c r="A36" s="5" t="s">
        <v>48</v>
      </c>
    </row>
    <row r="37" spans="1:1" x14ac:dyDescent="0.2">
      <c r="A37" s="5" t="s">
        <v>49</v>
      </c>
    </row>
    <row r="38" spans="1:1" x14ac:dyDescent="0.2">
      <c r="A38" s="5" t="s">
        <v>50</v>
      </c>
    </row>
    <row r="39" spans="1:1" x14ac:dyDescent="0.2">
      <c r="A39" s="5" t="s">
        <v>51</v>
      </c>
    </row>
    <row r="40" spans="1:1" x14ac:dyDescent="0.2">
      <c r="A40" s="5" t="s">
        <v>70</v>
      </c>
    </row>
    <row r="41" spans="1:1" x14ac:dyDescent="0.2">
      <c r="A41" s="5" t="s">
        <v>52</v>
      </c>
    </row>
    <row r="42" spans="1:1" x14ac:dyDescent="0.2">
      <c r="A42" s="5" t="s">
        <v>53</v>
      </c>
    </row>
    <row r="43" spans="1:1" x14ac:dyDescent="0.2">
      <c r="A43" s="5" t="s">
        <v>54</v>
      </c>
    </row>
    <row r="44" spans="1:1" x14ac:dyDescent="0.2">
      <c r="A44" s="5" t="s">
        <v>71</v>
      </c>
    </row>
    <row r="45" spans="1:1" x14ac:dyDescent="0.2">
      <c r="A45" s="5" t="s">
        <v>72</v>
      </c>
    </row>
    <row r="46" spans="1:1" x14ac:dyDescent="0.2">
      <c r="A46" s="5" t="s">
        <v>55</v>
      </c>
    </row>
    <row r="47" spans="1:1" x14ac:dyDescent="0.2">
      <c r="A47" s="5" t="s">
        <v>73</v>
      </c>
    </row>
    <row r="48" spans="1:1" x14ac:dyDescent="0.2">
      <c r="A48" s="5" t="s">
        <v>74</v>
      </c>
    </row>
    <row r="49" spans="1:1" x14ac:dyDescent="0.2">
      <c r="A49" s="5" t="s">
        <v>56</v>
      </c>
    </row>
    <row r="50" spans="1:1" x14ac:dyDescent="0.2">
      <c r="A50" s="5" t="s">
        <v>57</v>
      </c>
    </row>
    <row r="51" spans="1:1" x14ac:dyDescent="0.2">
      <c r="A51" s="5" t="s">
        <v>58</v>
      </c>
    </row>
    <row r="52" spans="1:1" x14ac:dyDescent="0.2">
      <c r="A52" s="5" t="s">
        <v>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2"/>
  <sheetViews>
    <sheetView workbookViewId="0"/>
  </sheetViews>
  <sheetFormatPr defaultRowHeight="12.75" x14ac:dyDescent="0.2"/>
  <cols>
    <col min="2" max="2" width="17.7109375" bestFit="1" customWidth="1"/>
    <col min="3" max="3" width="13.28515625" bestFit="1" customWidth="1"/>
  </cols>
  <sheetData>
    <row r="1" spans="1:3" x14ac:dyDescent="0.2">
      <c r="A1" t="s">
        <v>21</v>
      </c>
      <c r="B1" t="s">
        <v>22</v>
      </c>
      <c r="C1" t="s">
        <v>0</v>
      </c>
    </row>
    <row r="2" spans="1:3" x14ac:dyDescent="0.2">
      <c r="A2" s="1" t="s">
        <v>1</v>
      </c>
      <c r="B2" t="s">
        <v>2</v>
      </c>
      <c r="C2" s="3">
        <v>0.3</v>
      </c>
    </row>
    <row r="3" spans="1:3" x14ac:dyDescent="0.2">
      <c r="A3" s="1" t="s">
        <v>3</v>
      </c>
      <c r="B3" t="s">
        <v>4</v>
      </c>
      <c r="C3" s="3">
        <v>0.3</v>
      </c>
    </row>
    <row r="4" spans="1:3" x14ac:dyDescent="0.2">
      <c r="A4" s="1" t="s">
        <v>5</v>
      </c>
      <c r="B4" t="s">
        <v>6</v>
      </c>
      <c r="C4" s="3">
        <v>0.3</v>
      </c>
    </row>
    <row r="5" spans="1:3" x14ac:dyDescent="0.2">
      <c r="A5" s="1" t="s">
        <v>7</v>
      </c>
      <c r="B5" t="s">
        <v>8</v>
      </c>
      <c r="C5" s="3">
        <v>0.4</v>
      </c>
    </row>
    <row r="6" spans="1:3" x14ac:dyDescent="0.2">
      <c r="A6" s="1" t="s">
        <v>9</v>
      </c>
      <c r="B6" t="s">
        <v>10</v>
      </c>
      <c r="C6" s="3">
        <v>0.3</v>
      </c>
    </row>
    <row r="7" spans="1:3" x14ac:dyDescent="0.2">
      <c r="A7" s="2" t="s">
        <v>11</v>
      </c>
      <c r="B7" t="s">
        <v>12</v>
      </c>
      <c r="C7" s="3">
        <v>0.4</v>
      </c>
    </row>
    <row r="8" spans="1:3" x14ac:dyDescent="0.2">
      <c r="A8" s="1" t="s">
        <v>13</v>
      </c>
      <c r="B8" t="s">
        <v>14</v>
      </c>
      <c r="C8" s="3">
        <v>0.2</v>
      </c>
    </row>
    <row r="9" spans="1:3" x14ac:dyDescent="0.2">
      <c r="A9" s="1" t="s">
        <v>15</v>
      </c>
      <c r="B9" t="s">
        <v>16</v>
      </c>
      <c r="C9" s="3">
        <v>0.4</v>
      </c>
    </row>
    <row r="10" spans="1:3" x14ac:dyDescent="0.2">
      <c r="A10" s="1" t="s">
        <v>17</v>
      </c>
      <c r="B10" t="s">
        <v>18</v>
      </c>
      <c r="C10" s="3">
        <v>0.25</v>
      </c>
    </row>
    <row r="11" spans="1:3" x14ac:dyDescent="0.2">
      <c r="A11" s="1" t="s">
        <v>19</v>
      </c>
      <c r="B11" t="s">
        <v>20</v>
      </c>
      <c r="C11" s="3">
        <v>0.3</v>
      </c>
    </row>
    <row r="12" spans="1:3" x14ac:dyDescent="0.2">
      <c r="C12" s="4"/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2007-04-10T17:08:20Z</outs:dateTime>
      <outs:isPinned>true</outs:isPinned>
    </outs:relatedDate>
    <outs:relatedDate>
      <outs:type>2</outs:type>
      <outs:displayName>Created</outs:displayName>
      <outs:dateTime>2007-02-16T19:22:44Z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Roy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Roy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A794DB9B-E101-4BE9-9109-EA1DAB6BA5C1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Documentation</vt:lpstr>
      <vt:lpstr>Step A</vt:lpstr>
      <vt:lpstr>Step B</vt:lpstr>
      <vt:lpstr>Step C</vt:lpstr>
      <vt:lpstr>Step D</vt:lpstr>
      <vt:lpstr>Step E</vt:lpstr>
      <vt:lpstr>Step F</vt:lpstr>
      <vt:lpstr>Step G</vt:lpstr>
      <vt:lpstr>Step H</vt:lpstr>
      <vt:lpstr>Perion 10</vt:lpstr>
      <vt:lpstr>OverheadRates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Maciej Medyk</cp:lastModifiedBy>
  <dcterms:created xsi:type="dcterms:W3CDTF">2007-02-16T19:22:44Z</dcterms:created>
  <dcterms:modified xsi:type="dcterms:W3CDTF">2016-07-08T13:40:05Z</dcterms:modified>
</cp:coreProperties>
</file>