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Miedź" sheetId="1" r:id="rId1"/>
    <sheet name="Aluminium" sheetId="2" r:id="rId2"/>
    <sheet name="Mosiądz" sheetId="3" r:id="rId3"/>
    <sheet name="Stal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  <c r="D14" i="4"/>
  <c r="B8" i="4"/>
  <c r="C8" i="4"/>
  <c r="D8" i="4"/>
  <c r="G8" i="4" s="1"/>
  <c r="E14" i="3"/>
  <c r="D14" i="3"/>
  <c r="D8" i="3"/>
  <c r="G8" i="3" s="1"/>
  <c r="C8" i="3"/>
  <c r="B8" i="3"/>
  <c r="E14" i="2"/>
  <c r="D14" i="2"/>
  <c r="D8" i="2"/>
  <c r="G8" i="2" s="1"/>
  <c r="C8" i="2"/>
  <c r="B8" i="2"/>
  <c r="E14" i="1"/>
  <c r="D14" i="1"/>
  <c r="D8" i="1"/>
  <c r="G8" i="1" s="1"/>
  <c r="C8" i="1"/>
  <c r="B8" i="1"/>
  <c r="C14" i="4" l="1"/>
  <c r="B14" i="4"/>
  <c r="O2" i="4"/>
  <c r="A14" i="4"/>
  <c r="A14" i="3"/>
  <c r="B14" i="3" s="1"/>
  <c r="C14" i="3" s="1"/>
  <c r="B14" i="2"/>
  <c r="C14" i="2" s="1"/>
  <c r="A14" i="2"/>
  <c r="A8" i="1"/>
  <c r="A14" i="1"/>
  <c r="N2" i="4" l="1"/>
  <c r="M2" i="4"/>
  <c r="M2" i="3"/>
  <c r="N2" i="3" s="1"/>
  <c r="L2" i="3"/>
  <c r="M2" i="2"/>
  <c r="N2" i="2" s="1"/>
  <c r="L2" i="2"/>
  <c r="M2" i="1"/>
  <c r="F2" i="1"/>
  <c r="G7" i="1" s="1"/>
  <c r="C3" i="4"/>
  <c r="C4" i="4"/>
  <c r="C5" i="4"/>
  <c r="C6" i="4"/>
  <c r="C7" i="4"/>
  <c r="C2" i="4"/>
  <c r="D2" i="4" s="1"/>
  <c r="A4" i="4"/>
  <c r="A5" i="4" s="1"/>
  <c r="A3" i="4"/>
  <c r="D3" i="4" s="1"/>
  <c r="D2" i="3"/>
  <c r="C2" i="3"/>
  <c r="A4" i="3"/>
  <c r="A5" i="3" s="1"/>
  <c r="A3" i="3"/>
  <c r="C3" i="3" s="1"/>
  <c r="D3" i="3" s="1"/>
  <c r="C3" i="2"/>
  <c r="C4" i="2"/>
  <c r="C5" i="2"/>
  <c r="C6" i="2"/>
  <c r="C7" i="2"/>
  <c r="C2" i="2"/>
  <c r="D2" i="2"/>
  <c r="A5" i="2"/>
  <c r="A6" i="2" s="1"/>
  <c r="A4" i="2"/>
  <c r="A3" i="2"/>
  <c r="D3" i="2" s="1"/>
  <c r="D3" i="1"/>
  <c r="D4" i="1"/>
  <c r="D5" i="1"/>
  <c r="D6" i="1"/>
  <c r="D7" i="1"/>
  <c r="D2" i="1"/>
  <c r="C3" i="1"/>
  <c r="C4" i="1"/>
  <c r="C5" i="1"/>
  <c r="C6" i="1"/>
  <c r="C7" i="1"/>
  <c r="C2" i="1"/>
  <c r="A4" i="1"/>
  <c r="A5" i="1"/>
  <c r="A6" i="1" s="1"/>
  <c r="A7" i="1" s="1"/>
  <c r="A3" i="1"/>
  <c r="N2" i="1" l="1"/>
  <c r="B14" i="1"/>
  <c r="F2" i="4"/>
  <c r="G6" i="4" s="1"/>
  <c r="G5" i="4"/>
  <c r="G7" i="4"/>
  <c r="G4" i="4"/>
  <c r="G2" i="1"/>
  <c r="G6" i="1"/>
  <c r="G4" i="1"/>
  <c r="G5" i="1"/>
  <c r="G3" i="1"/>
  <c r="A6" i="4"/>
  <c r="D5" i="4"/>
  <c r="D4" i="4"/>
  <c r="A6" i="3"/>
  <c r="C5" i="3"/>
  <c r="D5" i="3" s="1"/>
  <c r="C4" i="3"/>
  <c r="D4" i="3" s="1"/>
  <c r="D4" i="2"/>
  <c r="F2" i="2" s="1"/>
  <c r="G5" i="2" s="1"/>
  <c r="D6" i="2"/>
  <c r="A7" i="2"/>
  <c r="D7" i="2" s="1"/>
  <c r="D5" i="2"/>
  <c r="O2" i="1" l="1"/>
  <c r="J6" i="1" s="1"/>
  <c r="C14" i="1"/>
  <c r="J6" i="4"/>
  <c r="G3" i="4"/>
  <c r="G2" i="4"/>
  <c r="G7" i="2"/>
  <c r="G6" i="2"/>
  <c r="G3" i="2"/>
  <c r="J6" i="2"/>
  <c r="G4" i="2"/>
  <c r="G2" i="2"/>
  <c r="D6" i="4"/>
  <c r="A7" i="4"/>
  <c r="D7" i="4" s="1"/>
  <c r="C6" i="3"/>
  <c r="D6" i="3" s="1"/>
  <c r="A7" i="3"/>
  <c r="C7" i="3" s="1"/>
  <c r="D7" i="3" s="1"/>
  <c r="F2" i="3" l="1"/>
  <c r="G6" i="3" s="1"/>
  <c r="G7" i="3" l="1"/>
  <c r="G4" i="3"/>
  <c r="G3" i="3"/>
  <c r="J6" i="3"/>
  <c r="G5" i="3"/>
  <c r="G2" i="3"/>
</calcChain>
</file>

<file path=xl/sharedStrings.xml><?xml version="1.0" encoding="utf-8"?>
<sst xmlns="http://schemas.openxmlformats.org/spreadsheetml/2006/main" count="100" uniqueCount="33">
  <si>
    <t>Nr harmonicznej</t>
  </si>
  <si>
    <r>
      <t xml:space="preserve">Częstotliwość </t>
    </r>
    <r>
      <rPr>
        <i/>
        <sz val="11"/>
        <color theme="1"/>
        <rFont val="Calibri"/>
        <family val="2"/>
        <charset val="238"/>
        <scheme val="minor"/>
      </rPr>
      <t>f</t>
    </r>
    <r>
      <rPr>
        <sz val="11"/>
        <color theme="1"/>
        <rFont val="Calibri"/>
        <family val="2"/>
        <charset val="238"/>
        <scheme val="minor"/>
      </rPr>
      <t xml:space="preserve"> [Hz]</t>
    </r>
  </si>
  <si>
    <r>
      <t xml:space="preserve">Długość fali </t>
    </r>
    <r>
      <rPr>
        <i/>
        <sz val="11"/>
        <color theme="1"/>
        <rFont val="Calibri"/>
        <family val="2"/>
        <charset val="238"/>
      </rPr>
      <t>λ</t>
    </r>
    <r>
      <rPr>
        <sz val="11"/>
        <color theme="1"/>
        <rFont val="Calibri"/>
        <family val="2"/>
      </rPr>
      <t xml:space="preserve"> [m]</t>
    </r>
  </si>
  <si>
    <r>
      <t xml:space="preserve">Prędkość fali </t>
    </r>
    <r>
      <rPr>
        <i/>
        <sz val="11"/>
        <color theme="1"/>
        <rFont val="Calibri"/>
        <family val="2"/>
        <charset val="238"/>
        <scheme val="minor"/>
      </rPr>
      <t xml:space="preserve">v </t>
    </r>
    <r>
      <rPr>
        <sz val="11"/>
        <color theme="1"/>
        <rFont val="Calibri"/>
        <family val="2"/>
        <charset val="238"/>
        <scheme val="minor"/>
      </rPr>
      <t>[m/s]</t>
    </r>
  </si>
  <si>
    <t>Średnia prędkość fali</t>
  </si>
  <si>
    <t>błąd bezwzględny</t>
  </si>
  <si>
    <t>Sp</t>
  </si>
  <si>
    <t>V</t>
  </si>
  <si>
    <t>l [m]</t>
  </si>
  <si>
    <t>d [m]</t>
  </si>
  <si>
    <t>dw [m]</t>
  </si>
  <si>
    <t>m [kg]</t>
  </si>
  <si>
    <t>ro</t>
  </si>
  <si>
    <t>h [m]</t>
  </si>
  <si>
    <t>Pp</t>
  </si>
  <si>
    <t>a [m]</t>
  </si>
  <si>
    <t>b [m]</t>
  </si>
  <si>
    <t>Young</t>
  </si>
  <si>
    <t>Niepewnosci</t>
  </si>
  <si>
    <t>u(dw)</t>
  </si>
  <si>
    <t>u(d)</t>
  </si>
  <si>
    <t>u(l)</t>
  </si>
  <si>
    <t>u(m)</t>
  </si>
  <si>
    <t>u(f)</t>
  </si>
  <si>
    <t>u(lambda)</t>
  </si>
  <si>
    <t>ucPp</t>
  </si>
  <si>
    <t>ucV</t>
  </si>
  <si>
    <t>ucRho</t>
  </si>
  <si>
    <t>ucv</t>
  </si>
  <si>
    <t>u(h)</t>
  </si>
  <si>
    <t>u(a)</t>
  </si>
  <si>
    <t>u(b)</t>
  </si>
  <si>
    <t>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</si>
</sst>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charset val="238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1" fontId="0" fillId="0" borderId="0" xfId="0" applyNumberFormat="1"/>
    <xf numFmtId="2" fontId="0" fillId="0" borderId="0" xfId="0" applyNumberFormat="1"/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D15" sqref="D15"/>
    </sheetView>
  </sheetViews>
  <sheetFormatPr defaultRowHeight="15" x14ac:dyDescent="0.25"/>
  <cols>
    <col min="1" max="4" width="15.5703125" style="1" customWidth="1"/>
    <col min="5" max="5" width="11" bestFit="1" customWidth="1"/>
    <col min="6" max="6" width="10.7109375" customWidth="1"/>
    <col min="13" max="13" width="13.42578125" customWidth="1"/>
    <col min="14" max="14" width="11.85546875" customWidth="1"/>
    <col min="15" max="15" width="10.5703125" customWidth="1"/>
  </cols>
  <sheetData>
    <row r="1" spans="1:15" ht="45" x14ac:dyDescent="0.25">
      <c r="A1" s="6" t="s">
        <v>0</v>
      </c>
      <c r="B1" s="6" t="s">
        <v>1</v>
      </c>
      <c r="C1" s="6" t="s">
        <v>2</v>
      </c>
      <c r="D1" s="6" t="s">
        <v>3</v>
      </c>
      <c r="F1" s="2" t="s">
        <v>4</v>
      </c>
      <c r="G1" s="2" t="s">
        <v>5</v>
      </c>
      <c r="I1" s="2" t="s">
        <v>10</v>
      </c>
      <c r="J1" s="2" t="s">
        <v>9</v>
      </c>
      <c r="K1" s="2" t="s">
        <v>8</v>
      </c>
      <c r="L1" s="2" t="s">
        <v>11</v>
      </c>
      <c r="M1" s="2" t="s">
        <v>6</v>
      </c>
      <c r="N1" s="2" t="s">
        <v>7</v>
      </c>
      <c r="O1" s="2" t="s">
        <v>12</v>
      </c>
    </row>
    <row r="2" spans="1:15" x14ac:dyDescent="0.25">
      <c r="A2" s="7">
        <v>1</v>
      </c>
      <c r="B2" s="9">
        <v>1180</v>
      </c>
      <c r="C2" s="8">
        <f>3.6/A2</f>
        <v>3.6</v>
      </c>
      <c r="D2" s="9">
        <f>C2*B2</f>
        <v>4248</v>
      </c>
      <c r="F2">
        <f>AVERAGE(D3:D7)</f>
        <v>3827.04</v>
      </c>
      <c r="G2">
        <f>ABS(D2-$F$2)</f>
        <v>420.96000000000004</v>
      </c>
      <c r="I2">
        <v>1.52E-2</v>
      </c>
      <c r="J2">
        <v>1.7950000000000001E-2</v>
      </c>
      <c r="K2" s="4">
        <v>1.8009999999999999</v>
      </c>
      <c r="L2">
        <v>0.76100000000000001</v>
      </c>
      <c r="M2">
        <f>(PI()/4)*((J2^2)-(I2^2))</f>
        <v>7.1598860070719872E-5</v>
      </c>
      <c r="N2">
        <f>M2*K2</f>
        <v>1.2894954698736648E-4</v>
      </c>
      <c r="O2">
        <f>L2/N2</f>
        <v>5901.5329466380917</v>
      </c>
    </row>
    <row r="3" spans="1:15" x14ac:dyDescent="0.25">
      <c r="A3" s="7">
        <f>A2+1</f>
        <v>2</v>
      </c>
      <c r="B3" s="7">
        <v>2160</v>
      </c>
      <c r="C3" s="8">
        <f t="shared" ref="C3:C7" si="0">3.6/A3</f>
        <v>1.8</v>
      </c>
      <c r="D3" s="7">
        <f t="shared" ref="D3:D7" si="1">C3*B3</f>
        <v>3888</v>
      </c>
      <c r="G3">
        <f t="shared" ref="G3:G8" si="2">ABS(D3-$F$2)</f>
        <v>60.960000000000036</v>
      </c>
    </row>
    <row r="4" spans="1:15" x14ac:dyDescent="0.25">
      <c r="A4" s="7">
        <f t="shared" ref="A4:A7" si="3">A3+1</f>
        <v>3</v>
      </c>
      <c r="B4" s="7">
        <v>3240</v>
      </c>
      <c r="C4" s="8">
        <f t="shared" si="0"/>
        <v>1.2</v>
      </c>
      <c r="D4" s="7">
        <f t="shared" si="1"/>
        <v>3888</v>
      </c>
      <c r="G4">
        <f t="shared" si="2"/>
        <v>60.960000000000036</v>
      </c>
    </row>
    <row r="5" spans="1:15" x14ac:dyDescent="0.25">
      <c r="A5" s="7">
        <f t="shared" si="3"/>
        <v>4</v>
      </c>
      <c r="B5" s="7">
        <v>4280</v>
      </c>
      <c r="C5" s="8">
        <f t="shared" si="0"/>
        <v>0.9</v>
      </c>
      <c r="D5" s="7">
        <f t="shared" si="1"/>
        <v>3852</v>
      </c>
      <c r="G5">
        <f t="shared" si="2"/>
        <v>24.960000000000036</v>
      </c>
      <c r="J5" t="s">
        <v>17</v>
      </c>
    </row>
    <row r="6" spans="1:15" x14ac:dyDescent="0.25">
      <c r="A6" s="7">
        <f t="shared" si="3"/>
        <v>5</v>
      </c>
      <c r="B6" s="7">
        <v>5260</v>
      </c>
      <c r="C6" s="8">
        <f t="shared" si="0"/>
        <v>0.72</v>
      </c>
      <c r="D6" s="7">
        <f t="shared" si="1"/>
        <v>3787.2</v>
      </c>
      <c r="G6">
        <f t="shared" si="2"/>
        <v>39.840000000000146</v>
      </c>
      <c r="J6">
        <f>O2*F2^2</f>
        <v>86435239350.391678</v>
      </c>
    </row>
    <row r="7" spans="1:15" x14ac:dyDescent="0.25">
      <c r="A7" s="7">
        <f t="shared" si="3"/>
        <v>6</v>
      </c>
      <c r="B7" s="7">
        <v>6200</v>
      </c>
      <c r="C7" s="8">
        <f t="shared" si="0"/>
        <v>0.6</v>
      </c>
      <c r="D7" s="7">
        <f t="shared" si="1"/>
        <v>3720</v>
      </c>
      <c r="G7">
        <f t="shared" si="2"/>
        <v>107.03999999999996</v>
      </c>
    </row>
    <row r="8" spans="1:15" x14ac:dyDescent="0.25">
      <c r="A8" s="1">
        <f>AVERAGE(A2:A7)</f>
        <v>3.5</v>
      </c>
      <c r="B8" s="1">
        <f>AVERAGE(B3:B7)</f>
        <v>4228</v>
      </c>
      <c r="C8" s="3">
        <f>AVERAGE(C2:C7)</f>
        <v>1.47</v>
      </c>
      <c r="D8" s="1">
        <f>AVERAGE(D3:D7)</f>
        <v>3827.04</v>
      </c>
      <c r="G8">
        <f t="shared" si="2"/>
        <v>0</v>
      </c>
    </row>
    <row r="10" spans="1:15" x14ac:dyDescent="0.25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1" t="s">
        <v>24</v>
      </c>
    </row>
    <row r="11" spans="1:15" x14ac:dyDescent="0.25">
      <c r="B11" s="1">
        <v>5.0000000000000002E-5</v>
      </c>
      <c r="C11" s="1">
        <v>5.0000000000000002E-5</v>
      </c>
      <c r="D11" s="1">
        <v>1E-3</v>
      </c>
      <c r="E11" s="1">
        <v>1E-3</v>
      </c>
      <c r="F11" s="1">
        <v>20</v>
      </c>
      <c r="G11" s="1">
        <v>1E-3</v>
      </c>
    </row>
    <row r="13" spans="1:15" x14ac:dyDescent="0.25">
      <c r="A13" s="1" t="s">
        <v>25</v>
      </c>
      <c r="B13" s="1" t="s">
        <v>26</v>
      </c>
      <c r="C13" s="1" t="s">
        <v>27</v>
      </c>
      <c r="D13" s="1" t="s">
        <v>28</v>
      </c>
      <c r="E13" s="1" t="s">
        <v>32</v>
      </c>
    </row>
    <row r="14" spans="1:15" x14ac:dyDescent="0.25">
      <c r="A14" s="5">
        <f>SQRT( ( ( PI() / 2 ) * J2 * C11 )^2 + ( ( (PI() / 2) * I2 *B11 ) ^2))</f>
        <v>1.8473434664521779E-6</v>
      </c>
      <c r="B14" s="1">
        <f>SQRT( ( M2 * D11 )^2 +  ( K2 * A14 )^2 )</f>
        <v>3.3278359020362413E-6</v>
      </c>
      <c r="C14" s="1">
        <f>SQRT( ( ( -L2 / N2^2 ) * B14 )^2 + ( ( 1 / N2 ) * E11 )^2 )</f>
        <v>152.4997668369445</v>
      </c>
      <c r="D14" s="1">
        <f>SQRT( ( B8 * G11 )^2 + ( C8 * F11 )^2 )</f>
        <v>29.70245754142239</v>
      </c>
      <c r="E14" s="10">
        <f>SQRT( ( D8^2 * C14 )^2 + ( 2 * O2 * D8 * D14 )^2 )</f>
        <v>2605542161.8615279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D15" sqref="D15"/>
    </sheetView>
  </sheetViews>
  <sheetFormatPr defaultRowHeight="15" x14ac:dyDescent="0.25"/>
  <cols>
    <col min="1" max="4" width="15.28515625" customWidth="1"/>
    <col min="10" max="10" width="10" customWidth="1"/>
    <col min="12" max="13" width="12" bestFit="1" customWidth="1"/>
    <col min="14" max="14" width="10.140625" customWidth="1"/>
  </cols>
  <sheetData>
    <row r="1" spans="1:14" ht="45" x14ac:dyDescent="0.25">
      <c r="A1" s="6" t="s">
        <v>0</v>
      </c>
      <c r="B1" s="6" t="s">
        <v>1</v>
      </c>
      <c r="C1" s="6" t="s">
        <v>2</v>
      </c>
      <c r="D1" s="6" t="s">
        <v>3</v>
      </c>
      <c r="F1" s="2" t="s">
        <v>4</v>
      </c>
      <c r="G1" s="2" t="s">
        <v>5</v>
      </c>
      <c r="I1" s="2" t="s">
        <v>13</v>
      </c>
      <c r="J1" s="2" t="s">
        <v>9</v>
      </c>
      <c r="K1" s="2" t="s">
        <v>11</v>
      </c>
      <c r="L1" s="2" t="s">
        <v>14</v>
      </c>
      <c r="M1" s="2" t="s">
        <v>7</v>
      </c>
      <c r="N1" s="2" t="s">
        <v>12</v>
      </c>
    </row>
    <row r="2" spans="1:14" x14ac:dyDescent="0.25">
      <c r="A2" s="7">
        <v>1</v>
      </c>
      <c r="B2" s="7">
        <v>2440</v>
      </c>
      <c r="C2" s="8">
        <f>1.98/A2</f>
        <v>1.98</v>
      </c>
      <c r="D2" s="7">
        <f>C2*B2</f>
        <v>4831.2</v>
      </c>
      <c r="F2">
        <f>AVERAGE(D2:D6)</f>
        <v>4695.768</v>
      </c>
      <c r="G2">
        <f>ABS(D2-$F$2)</f>
        <v>135.43199999999979</v>
      </c>
      <c r="I2">
        <v>0.439</v>
      </c>
      <c r="J2">
        <v>4.8999999999999998E-3</v>
      </c>
      <c r="K2">
        <v>2.3890999999999999E-2</v>
      </c>
      <c r="L2">
        <f>(PI()/4)*J2^2</f>
        <v>1.8857409903172734E-5</v>
      </c>
      <c r="M2">
        <f>I2*L2</f>
        <v>8.2784029474928309E-6</v>
      </c>
      <c r="N2">
        <f>K2/M2</f>
        <v>2885.9431162668334</v>
      </c>
    </row>
    <row r="3" spans="1:14" x14ac:dyDescent="0.25">
      <c r="A3" s="7">
        <f>A2+1</f>
        <v>2</v>
      </c>
      <c r="B3" s="7">
        <v>4960</v>
      </c>
      <c r="C3" s="8">
        <f t="shared" ref="C3:C7" si="0">1.98/A3</f>
        <v>0.99</v>
      </c>
      <c r="D3" s="7">
        <f t="shared" ref="D3:D7" si="1">C3*B3</f>
        <v>4910.3999999999996</v>
      </c>
      <c r="G3">
        <f t="shared" ref="G3:G8" si="2">ABS(D3-$F$2)</f>
        <v>214.63199999999961</v>
      </c>
    </row>
    <row r="4" spans="1:14" x14ac:dyDescent="0.25">
      <c r="A4" s="7">
        <f t="shared" ref="A4:A7" si="3">A3+1</f>
        <v>3</v>
      </c>
      <c r="B4" s="7">
        <v>6840</v>
      </c>
      <c r="C4" s="8">
        <f t="shared" si="0"/>
        <v>0.66</v>
      </c>
      <c r="D4" s="7">
        <f t="shared" si="1"/>
        <v>4514.4000000000005</v>
      </c>
      <c r="G4">
        <f t="shared" si="2"/>
        <v>181.36799999999948</v>
      </c>
    </row>
    <row r="5" spans="1:14" x14ac:dyDescent="0.25">
      <c r="A5" s="7">
        <f t="shared" si="3"/>
        <v>4</v>
      </c>
      <c r="B5" s="7">
        <v>9560</v>
      </c>
      <c r="C5" s="8">
        <f t="shared" si="0"/>
        <v>0.495</v>
      </c>
      <c r="D5" s="7">
        <f t="shared" si="1"/>
        <v>4732.2</v>
      </c>
      <c r="G5">
        <f t="shared" si="2"/>
        <v>36.431999999999789</v>
      </c>
      <c r="J5" t="s">
        <v>17</v>
      </c>
    </row>
    <row r="6" spans="1:14" x14ac:dyDescent="0.25">
      <c r="A6" s="7">
        <f t="shared" si="3"/>
        <v>5</v>
      </c>
      <c r="B6" s="7">
        <v>11340</v>
      </c>
      <c r="C6" s="8">
        <f t="shared" si="0"/>
        <v>0.39600000000000002</v>
      </c>
      <c r="D6" s="7">
        <f t="shared" si="1"/>
        <v>4490.6400000000003</v>
      </c>
      <c r="G6">
        <f t="shared" si="2"/>
        <v>205.1279999999997</v>
      </c>
      <c r="J6">
        <f>N2*F2^2</f>
        <v>63635729999.148056</v>
      </c>
    </row>
    <row r="7" spans="1:14" x14ac:dyDescent="0.25">
      <c r="A7" s="7">
        <f t="shared" si="3"/>
        <v>6</v>
      </c>
      <c r="B7" s="9">
        <v>12360</v>
      </c>
      <c r="C7" s="8">
        <f t="shared" si="0"/>
        <v>0.33</v>
      </c>
      <c r="D7" s="9">
        <f t="shared" si="1"/>
        <v>4078.8</v>
      </c>
      <c r="G7">
        <f t="shared" si="2"/>
        <v>616.96799999999985</v>
      </c>
    </row>
    <row r="8" spans="1:14" x14ac:dyDescent="0.25">
      <c r="B8">
        <f>AVERAGE(B2:B6)</f>
        <v>7028</v>
      </c>
      <c r="C8" s="11">
        <f>AVERAGE(C2:C6)</f>
        <v>0.9042</v>
      </c>
      <c r="D8" s="12">
        <f>AVERAGE(D2:D6)</f>
        <v>4695.768</v>
      </c>
      <c r="G8">
        <f t="shared" si="2"/>
        <v>0</v>
      </c>
    </row>
    <row r="10" spans="1:14" x14ac:dyDescent="0.25">
      <c r="A10" s="1" t="s">
        <v>18</v>
      </c>
      <c r="B10" s="1" t="s">
        <v>29</v>
      </c>
      <c r="C10" s="1" t="s">
        <v>20</v>
      </c>
      <c r="D10" s="1" t="s">
        <v>22</v>
      </c>
      <c r="E10" s="1"/>
      <c r="F10" s="1" t="s">
        <v>23</v>
      </c>
      <c r="G10" s="1" t="s">
        <v>24</v>
      </c>
    </row>
    <row r="11" spans="1:14" x14ac:dyDescent="0.25">
      <c r="A11" s="1"/>
      <c r="B11" s="1">
        <v>1E-3</v>
      </c>
      <c r="C11" s="1">
        <v>5.0000000000000002E-5</v>
      </c>
      <c r="D11" s="1">
        <v>9.9999999999999995E-7</v>
      </c>
      <c r="E11" s="1"/>
      <c r="F11" s="1">
        <v>20</v>
      </c>
      <c r="G11" s="1">
        <v>1E-3</v>
      </c>
    </row>
    <row r="12" spans="1:14" x14ac:dyDescent="0.25">
      <c r="A12" s="1"/>
      <c r="B12" s="1"/>
      <c r="C12" s="1"/>
      <c r="D12" s="1"/>
    </row>
    <row r="13" spans="1:14" x14ac:dyDescent="0.25">
      <c r="A13" s="1" t="s">
        <v>25</v>
      </c>
      <c r="B13" s="1" t="s">
        <v>26</v>
      </c>
      <c r="C13" s="1" t="s">
        <v>27</v>
      </c>
      <c r="D13" s="1" t="s">
        <v>28</v>
      </c>
      <c r="E13" s="1" t="s">
        <v>32</v>
      </c>
    </row>
    <row r="14" spans="1:14" x14ac:dyDescent="0.25">
      <c r="A14" s="5">
        <f>SQRT( ( ( PI() / 2 ) * J2 * C11 )^2 )</f>
        <v>3.8484510006474966E-7</v>
      </c>
      <c r="B14" s="1">
        <f>SQRT( ( L2 * B11 )^2 +  ( I2 * A14 )^2 )</f>
        <v>1.6999614805982384E-7</v>
      </c>
      <c r="C14" s="1">
        <f>SQRT( ( ( -K2 / M2^2 ) * B14 )^2 + ( ( 1 / M2 ) * D11 )^2 )</f>
        <v>59.262666429458498</v>
      </c>
      <c r="D14" s="1">
        <f>SQRT( ( B8 * G11 )^2 + ( C8 * F11 )^2 )</f>
        <v>19.401645291057147</v>
      </c>
      <c r="E14" s="10">
        <f>SQRT( ( D8^2 * C14 )^2 + ( 2 * N2 * D8 * D14 )^2 )</f>
        <v>1408591649.6879003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D15" sqref="D15"/>
    </sheetView>
  </sheetViews>
  <sheetFormatPr defaultRowHeight="15" x14ac:dyDescent="0.25"/>
  <cols>
    <col min="1" max="4" width="15.42578125" customWidth="1"/>
    <col min="10" max="10" width="12" bestFit="1" customWidth="1"/>
    <col min="12" max="13" width="12" bestFit="1" customWidth="1"/>
  </cols>
  <sheetData>
    <row r="1" spans="1:14" ht="45" x14ac:dyDescent="0.25">
      <c r="A1" s="6" t="s">
        <v>0</v>
      </c>
      <c r="B1" s="6" t="s">
        <v>1</v>
      </c>
      <c r="C1" s="6" t="s">
        <v>2</v>
      </c>
      <c r="D1" s="6" t="s">
        <v>3</v>
      </c>
      <c r="F1" s="2" t="s">
        <v>4</v>
      </c>
      <c r="G1" s="2" t="s">
        <v>5</v>
      </c>
      <c r="I1" s="2" t="s">
        <v>13</v>
      </c>
      <c r="J1" s="2" t="s">
        <v>9</v>
      </c>
      <c r="K1" s="2" t="s">
        <v>11</v>
      </c>
      <c r="L1" s="2" t="s">
        <v>14</v>
      </c>
      <c r="M1" s="2" t="s">
        <v>7</v>
      </c>
      <c r="N1" s="2" t="s">
        <v>12</v>
      </c>
    </row>
    <row r="2" spans="1:14" x14ac:dyDescent="0.25">
      <c r="A2" s="7">
        <v>1</v>
      </c>
      <c r="B2" s="7">
        <v>1690</v>
      </c>
      <c r="C2" s="8">
        <f>1.98/A2</f>
        <v>1.98</v>
      </c>
      <c r="D2" s="7">
        <f>C2*B2</f>
        <v>3346.2</v>
      </c>
      <c r="F2">
        <f>AVERAGE(D2:D6)</f>
        <v>3395.3040000000001</v>
      </c>
      <c r="G2">
        <f>ABS(D2-$F$2)</f>
        <v>49.104000000000269</v>
      </c>
      <c r="I2">
        <v>0.311</v>
      </c>
      <c r="J2">
        <v>5.8999999999999999E-3</v>
      </c>
      <c r="K2">
        <v>7.3999999999999996E-2</v>
      </c>
      <c r="L2">
        <f>(PI()/4)*J2^2</f>
        <v>2.7339710067865173E-5</v>
      </c>
      <c r="M2">
        <f>I2*L2</f>
        <v>8.5026498311060694E-6</v>
      </c>
      <c r="N2">
        <f>K2/M2</f>
        <v>8703.1691848908813</v>
      </c>
    </row>
    <row r="3" spans="1:14" x14ac:dyDescent="0.25">
      <c r="A3" s="7">
        <f>A2+1</f>
        <v>2</v>
      </c>
      <c r="B3" s="7">
        <v>3460</v>
      </c>
      <c r="C3" s="8">
        <f t="shared" ref="C3:C7" si="0">1.98/A3</f>
        <v>0.99</v>
      </c>
      <c r="D3" s="7">
        <f t="shared" ref="D3:D7" si="1">C3*B3</f>
        <v>3425.4</v>
      </c>
      <c r="G3">
        <f t="shared" ref="G3:G8" si="2">ABS(D3-$F$2)</f>
        <v>30.096000000000004</v>
      </c>
    </row>
    <row r="4" spans="1:14" x14ac:dyDescent="0.25">
      <c r="A4" s="7">
        <f t="shared" ref="A4:A7" si="3">A3+1</f>
        <v>3</v>
      </c>
      <c r="B4" s="7">
        <v>5160</v>
      </c>
      <c r="C4" s="8">
        <f t="shared" si="0"/>
        <v>0.66</v>
      </c>
      <c r="D4" s="7">
        <f t="shared" si="1"/>
        <v>3405.6000000000004</v>
      </c>
      <c r="G4">
        <f t="shared" si="2"/>
        <v>10.296000000000276</v>
      </c>
    </row>
    <row r="5" spans="1:14" x14ac:dyDescent="0.25">
      <c r="A5" s="7">
        <f t="shared" si="3"/>
        <v>4</v>
      </c>
      <c r="B5" s="7">
        <v>6840</v>
      </c>
      <c r="C5" s="8">
        <f t="shared" si="0"/>
        <v>0.495</v>
      </c>
      <c r="D5" s="7">
        <f t="shared" si="1"/>
        <v>3385.8</v>
      </c>
      <c r="G5">
        <f t="shared" si="2"/>
        <v>9.5039999999999054</v>
      </c>
      <c r="J5" t="s">
        <v>17</v>
      </c>
    </row>
    <row r="6" spans="1:14" x14ac:dyDescent="0.25">
      <c r="A6" s="7">
        <f t="shared" si="3"/>
        <v>5</v>
      </c>
      <c r="B6" s="7">
        <v>8620</v>
      </c>
      <c r="C6" s="8">
        <f t="shared" si="0"/>
        <v>0.39600000000000002</v>
      </c>
      <c r="D6" s="7">
        <f t="shared" si="1"/>
        <v>3413.52</v>
      </c>
      <c r="G6">
        <f t="shared" si="2"/>
        <v>18.215999999999894</v>
      </c>
      <c r="J6">
        <f>N2*F2^2</f>
        <v>100330911142.29869</v>
      </c>
    </row>
    <row r="7" spans="1:14" x14ac:dyDescent="0.25">
      <c r="A7" s="7">
        <f t="shared" si="3"/>
        <v>6</v>
      </c>
      <c r="B7" s="9">
        <v>12000</v>
      </c>
      <c r="C7" s="8">
        <f t="shared" si="0"/>
        <v>0.33</v>
      </c>
      <c r="D7" s="9">
        <f t="shared" si="1"/>
        <v>3960</v>
      </c>
      <c r="G7">
        <f t="shared" si="2"/>
        <v>564.69599999999991</v>
      </c>
    </row>
    <row r="8" spans="1:14" x14ac:dyDescent="0.25">
      <c r="B8">
        <f>AVERAGE(B2:B6)</f>
        <v>5154</v>
      </c>
      <c r="C8" s="11">
        <f>AVERAGE(C2:C6)</f>
        <v>0.9042</v>
      </c>
      <c r="D8" s="12">
        <f>AVERAGE(D2:D6)</f>
        <v>3395.3040000000001</v>
      </c>
      <c r="G8">
        <f t="shared" si="2"/>
        <v>0</v>
      </c>
    </row>
    <row r="10" spans="1:14" x14ac:dyDescent="0.25">
      <c r="A10" s="1" t="s">
        <v>18</v>
      </c>
      <c r="B10" s="1" t="s">
        <v>29</v>
      </c>
      <c r="C10" s="1" t="s">
        <v>20</v>
      </c>
      <c r="D10" s="1" t="s">
        <v>22</v>
      </c>
      <c r="E10" s="1"/>
      <c r="F10" s="1" t="s">
        <v>23</v>
      </c>
      <c r="G10" s="1" t="s">
        <v>24</v>
      </c>
    </row>
    <row r="11" spans="1:14" x14ac:dyDescent="0.25">
      <c r="A11" s="1"/>
      <c r="B11" s="1">
        <v>1E-3</v>
      </c>
      <c r="C11" s="1">
        <v>5.0000000000000002E-5</v>
      </c>
      <c r="D11" s="1">
        <v>1E-3</v>
      </c>
      <c r="E11" s="1"/>
      <c r="F11" s="1">
        <v>20</v>
      </c>
      <c r="G11" s="1">
        <v>1E-3</v>
      </c>
    </row>
    <row r="12" spans="1:14" x14ac:dyDescent="0.25">
      <c r="A12" s="1"/>
      <c r="B12" s="1"/>
      <c r="C12" s="1"/>
      <c r="D12" s="1"/>
    </row>
    <row r="13" spans="1:14" x14ac:dyDescent="0.25">
      <c r="A13" s="1" t="s">
        <v>25</v>
      </c>
      <c r="B13" s="1" t="s">
        <v>26</v>
      </c>
      <c r="C13" s="1" t="s">
        <v>27</v>
      </c>
      <c r="D13" s="1" t="s">
        <v>28</v>
      </c>
      <c r="E13" s="1" t="s">
        <v>32</v>
      </c>
    </row>
    <row r="14" spans="1:14" x14ac:dyDescent="0.25">
      <c r="A14" s="5">
        <f>SQRT( ( ( PI() / 2 ) * J2 * C11 )^2 )</f>
        <v>4.633849164044945E-7</v>
      </c>
      <c r="B14" s="1">
        <f>SQRT( ( L2 * B11 )^2 +  ( I2 * A14 )^2 )</f>
        <v>1.4668310278430769E-7</v>
      </c>
      <c r="C14" s="1">
        <f>SQRT( ( ( -K2 / M2^2 ) * B14 )^2 + ( ( 1 / M2 ) * D11 )^2 )</f>
        <v>190.72213113758932</v>
      </c>
      <c r="D14" s="1">
        <f>SQRT( ( B8 * G11 )^2 + ( C8 * F11 )^2 )</f>
        <v>18.804115826063185</v>
      </c>
      <c r="E14" s="10">
        <f>SQRT( ( D8^2 * C14 )^2 + ( 2 * N2 * D8 * D14 )^2 )</f>
        <v>2463563459.3866944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E15" sqref="E15"/>
    </sheetView>
  </sheetViews>
  <sheetFormatPr defaultRowHeight="15" x14ac:dyDescent="0.25"/>
  <cols>
    <col min="1" max="4" width="15.42578125" customWidth="1"/>
    <col min="7" max="7" width="9.85546875" bestFit="1" customWidth="1"/>
    <col min="10" max="10" width="11" bestFit="1" customWidth="1"/>
    <col min="13" max="13" width="12" bestFit="1" customWidth="1"/>
  </cols>
  <sheetData>
    <row r="1" spans="1:15" ht="45" x14ac:dyDescent="0.25">
      <c r="A1" s="6" t="s">
        <v>0</v>
      </c>
      <c r="B1" s="6" t="s">
        <v>1</v>
      </c>
      <c r="C1" s="6" t="s">
        <v>2</v>
      </c>
      <c r="D1" s="6" t="s">
        <v>3</v>
      </c>
      <c r="F1" s="2" t="s">
        <v>4</v>
      </c>
      <c r="G1" s="2" t="s">
        <v>5</v>
      </c>
      <c r="I1" s="2" t="s">
        <v>13</v>
      </c>
      <c r="J1" s="2" t="s">
        <v>15</v>
      </c>
      <c r="K1" s="2" t="s">
        <v>16</v>
      </c>
      <c r="L1" s="2" t="s">
        <v>11</v>
      </c>
      <c r="M1" s="2" t="s">
        <v>7</v>
      </c>
      <c r="N1" s="2" t="s">
        <v>12</v>
      </c>
      <c r="O1" s="2" t="s">
        <v>14</v>
      </c>
    </row>
    <row r="2" spans="1:15" x14ac:dyDescent="0.25">
      <c r="A2" s="7">
        <v>1</v>
      </c>
      <c r="B2" s="7">
        <v>1420</v>
      </c>
      <c r="C2" s="8">
        <f>3.6/A2</f>
        <v>3.6</v>
      </c>
      <c r="D2" s="7">
        <f>C2*B2</f>
        <v>5112</v>
      </c>
      <c r="F2">
        <f>SUM(D2:D7)/A7</f>
        <v>5154.4000000000005</v>
      </c>
      <c r="G2">
        <f>ABS(D2-$F$2)</f>
        <v>42.400000000000546</v>
      </c>
      <c r="I2">
        <v>1.9E-2</v>
      </c>
      <c r="J2">
        <v>1.41E-2</v>
      </c>
      <c r="K2">
        <v>1.4200000000000001E-2</v>
      </c>
      <c r="L2">
        <v>3.0859999999999999E-2</v>
      </c>
      <c r="M2">
        <f>I2*J2*K2</f>
        <v>3.8041800000000002E-6</v>
      </c>
      <c r="N2">
        <f>L2/M2</f>
        <v>8112.1292893606496</v>
      </c>
      <c r="O2">
        <f xml:space="preserve"> J2 * K2</f>
        <v>2.0022E-4</v>
      </c>
    </row>
    <row r="3" spans="1:15" x14ac:dyDescent="0.25">
      <c r="A3" s="7">
        <f>A2+1</f>
        <v>2</v>
      </c>
      <c r="B3" s="7">
        <v>2900</v>
      </c>
      <c r="C3" s="8">
        <f t="shared" ref="C3:C7" si="0">3.6/A3</f>
        <v>1.8</v>
      </c>
      <c r="D3" s="7">
        <f t="shared" ref="D3:D7" si="1">C3*B3</f>
        <v>5220</v>
      </c>
      <c r="G3">
        <f t="shared" ref="G3:G8" si="2">ABS(D3-$F$2)</f>
        <v>65.599999999999454</v>
      </c>
    </row>
    <row r="4" spans="1:15" x14ac:dyDescent="0.25">
      <c r="A4" s="7">
        <f t="shared" ref="A4:A7" si="3">A3+1</f>
        <v>3</v>
      </c>
      <c r="B4" s="7">
        <v>4300</v>
      </c>
      <c r="C4" s="8">
        <f t="shared" si="0"/>
        <v>1.2</v>
      </c>
      <c r="D4" s="7">
        <f t="shared" si="1"/>
        <v>5160</v>
      </c>
      <c r="G4">
        <f t="shared" si="2"/>
        <v>5.5999999999994543</v>
      </c>
    </row>
    <row r="5" spans="1:15" x14ac:dyDescent="0.25">
      <c r="A5" s="7">
        <f t="shared" si="3"/>
        <v>4</v>
      </c>
      <c r="B5" s="7">
        <v>5720</v>
      </c>
      <c r="C5" s="8">
        <f t="shared" si="0"/>
        <v>0.9</v>
      </c>
      <c r="D5" s="7">
        <f t="shared" si="1"/>
        <v>5148</v>
      </c>
      <c r="G5">
        <f t="shared" si="2"/>
        <v>6.4000000000005457</v>
      </c>
      <c r="J5" t="s">
        <v>17</v>
      </c>
    </row>
    <row r="6" spans="1:15" x14ac:dyDescent="0.25">
      <c r="A6" s="7">
        <f t="shared" si="3"/>
        <v>5</v>
      </c>
      <c r="B6" s="7">
        <v>7120</v>
      </c>
      <c r="C6" s="8">
        <f t="shared" si="0"/>
        <v>0.72</v>
      </c>
      <c r="D6" s="7">
        <f t="shared" si="1"/>
        <v>5126.3999999999996</v>
      </c>
      <c r="G6">
        <f t="shared" si="2"/>
        <v>28.000000000000909</v>
      </c>
      <c r="J6">
        <f>N2*F2^2</f>
        <v>215521747827.28476</v>
      </c>
    </row>
    <row r="7" spans="1:15" x14ac:dyDescent="0.25">
      <c r="A7" s="7">
        <f t="shared" si="3"/>
        <v>6</v>
      </c>
      <c r="B7" s="7">
        <v>8600</v>
      </c>
      <c r="C7" s="8">
        <f t="shared" si="0"/>
        <v>0.6</v>
      </c>
      <c r="D7" s="7">
        <f t="shared" si="1"/>
        <v>5160</v>
      </c>
      <c r="G7">
        <f t="shared" si="2"/>
        <v>5.5999999999994543</v>
      </c>
    </row>
    <row r="8" spans="1:15" x14ac:dyDescent="0.25">
      <c r="B8">
        <f>AVERAGE(B2:B7)</f>
        <v>5010</v>
      </c>
      <c r="C8" s="11">
        <f>AVERAGE(C2:C7)</f>
        <v>1.47</v>
      </c>
      <c r="D8" s="12">
        <f>AVERAGE(D2:D7)</f>
        <v>5154.4000000000005</v>
      </c>
      <c r="G8">
        <f t="shared" si="2"/>
        <v>0</v>
      </c>
    </row>
    <row r="10" spans="1:15" x14ac:dyDescent="0.25">
      <c r="A10" s="1" t="s">
        <v>18</v>
      </c>
      <c r="B10" s="1" t="s">
        <v>29</v>
      </c>
      <c r="C10" s="1" t="s">
        <v>30</v>
      </c>
      <c r="D10" s="1" t="s">
        <v>31</v>
      </c>
      <c r="E10" s="1" t="s">
        <v>22</v>
      </c>
      <c r="F10" s="1" t="s">
        <v>23</v>
      </c>
      <c r="G10" s="1" t="s">
        <v>24</v>
      </c>
    </row>
    <row r="11" spans="1:15" x14ac:dyDescent="0.25">
      <c r="A11" s="1"/>
      <c r="B11" s="1">
        <v>5.0000000000000002E-5</v>
      </c>
      <c r="C11" s="1">
        <v>5.0000000000000002E-5</v>
      </c>
      <c r="D11">
        <v>5.0000000000000002E-5</v>
      </c>
      <c r="E11" s="1">
        <v>9.9999999999999995E-7</v>
      </c>
      <c r="F11" s="1">
        <v>20</v>
      </c>
      <c r="G11" s="1">
        <v>1E-3</v>
      </c>
    </row>
    <row r="12" spans="1:15" x14ac:dyDescent="0.25">
      <c r="A12" s="1"/>
      <c r="B12" s="1"/>
      <c r="C12" s="1"/>
      <c r="D12" s="1"/>
    </row>
    <row r="13" spans="1:15" x14ac:dyDescent="0.25">
      <c r="A13" s="1" t="s">
        <v>25</v>
      </c>
      <c r="B13" s="1" t="s">
        <v>26</v>
      </c>
      <c r="C13" s="1" t="s">
        <v>27</v>
      </c>
      <c r="D13" s="1" t="s">
        <v>28</v>
      </c>
      <c r="E13" s="1" t="s">
        <v>32</v>
      </c>
    </row>
    <row r="14" spans="1:15" x14ac:dyDescent="0.25">
      <c r="A14" s="5">
        <f>SQRT( ( K2 * C11 )^2 + ( J2 * D11 )^2)</f>
        <v>1.0005623418858017E-6</v>
      </c>
      <c r="B14" s="1">
        <f>SQRT( ( O2 * B11 )^2 +  ( I2 * A14 )^2 )</f>
        <v>2.1485489196199374E-8</v>
      </c>
      <c r="C14" s="1">
        <f>SQRT( ( ( -L2 / M2^2 ) * B14 )^2 + ( ( 1 / M2 ) * E11 )^2 )</f>
        <v>45.816952644872082</v>
      </c>
      <c r="D14" s="1">
        <f>SQRT( ( B8 * G11 )^2 + ( C8 * F11 )^2 )</f>
        <v>29.823817663069224</v>
      </c>
      <c r="E14" s="10">
        <f>SQRT( ( D8^2 * C14 )^2 + ( 2 * N2 * D8 * D14 )^2 )</f>
        <v>2775253386.9761367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Miedź</vt:lpstr>
      <vt:lpstr>Aluminium</vt:lpstr>
      <vt:lpstr>Mosiądz</vt:lpstr>
      <vt:lpstr>Stal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2017-10-29T21:44:32Z</dcterms:modified>
</cp:coreProperties>
</file>