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bookViews>
    <workbookView xWindow="195" yWindow="105" windowWidth="16725" windowHeight="9420"/>
  </bookViews>
  <sheets>
    <sheet name="Arkusz1" sheetId="1" r:id="rId1"/>
    <sheet name="Arkusz2" sheetId="2" r:id="rId2"/>
    <sheet name="Arkusz3" sheetId="3" r:id="rId3"/>
  </sheets>
  <calcPr calcId="171027"/>
</workbook>
</file>

<file path=xl/calcChain.xml><?xml version="1.0" encoding="utf-8"?>
<calcChain xmlns="http://schemas.openxmlformats.org/spreadsheetml/2006/main">
  <c r="M2" i="3" l="1"/>
  <c r="M2" i="2"/>
  <c r="N2" i="2" s="1"/>
  <c r="O2" i="2"/>
  <c r="L2" i="3"/>
  <c r="F8" i="1"/>
  <c r="F4" i="1"/>
  <c r="E18" i="3" a="1"/>
  <c r="F20" i="3" s="1"/>
  <c r="B17" i="3"/>
  <c r="O2" i="3" s="1"/>
  <c r="E11" i="3"/>
  <c r="F11" i="3" s="1"/>
  <c r="B11" i="3"/>
  <c r="E10" i="3"/>
  <c r="F10" i="3" s="1"/>
  <c r="B10" i="3"/>
  <c r="E9" i="3"/>
  <c r="F9" i="3" s="1"/>
  <c r="B9" i="3"/>
  <c r="E8" i="3"/>
  <c r="F8" i="3" s="1"/>
  <c r="B8" i="3"/>
  <c r="E7" i="3"/>
  <c r="F7" i="3" s="1"/>
  <c r="B7" i="3"/>
  <c r="E6" i="3"/>
  <c r="F6" i="3" s="1"/>
  <c r="B6" i="3"/>
  <c r="E5" i="3"/>
  <c r="F5" i="3" s="1"/>
  <c r="B5" i="3"/>
  <c r="E4" i="3"/>
  <c r="F4" i="3" s="1"/>
  <c r="B4" i="3"/>
  <c r="E3" i="3"/>
  <c r="F3" i="3" s="1"/>
  <c r="B3" i="3"/>
  <c r="E2" i="3"/>
  <c r="F2" i="3" s="1"/>
  <c r="B2" i="3"/>
  <c r="F3" i="2"/>
  <c r="F6" i="2"/>
  <c r="E3" i="2"/>
  <c r="E10" i="2"/>
  <c r="F10" i="2" s="1"/>
  <c r="E11" i="2"/>
  <c r="F11" i="2" s="1"/>
  <c r="E2" i="2"/>
  <c r="F2" i="2" s="1"/>
  <c r="B11" i="2"/>
  <c r="B10" i="2"/>
  <c r="E9" i="2"/>
  <c r="F9" i="2" s="1"/>
  <c r="B9" i="2"/>
  <c r="E8" i="2"/>
  <c r="F8" i="2" s="1"/>
  <c r="B8" i="2"/>
  <c r="E7" i="2"/>
  <c r="F7" i="2" s="1"/>
  <c r="B7" i="2"/>
  <c r="E6" i="2"/>
  <c r="B6" i="2"/>
  <c r="E5" i="2"/>
  <c r="F5" i="2" s="1"/>
  <c r="B5" i="2"/>
  <c r="E4" i="2"/>
  <c r="F4" i="2" s="1"/>
  <c r="B4" i="2"/>
  <c r="B3" i="2"/>
  <c r="B2" i="2"/>
  <c r="B3" i="1"/>
  <c r="B4" i="1"/>
  <c r="B5" i="1"/>
  <c r="B6" i="1"/>
  <c r="B7" i="1"/>
  <c r="B8" i="1"/>
  <c r="B9" i="1"/>
  <c r="B10" i="1"/>
  <c r="B11" i="1"/>
  <c r="B2" i="1"/>
  <c r="E3" i="1"/>
  <c r="F3" i="1" s="1"/>
  <c r="E4" i="1"/>
  <c r="E5" i="1"/>
  <c r="F5" i="1" s="1"/>
  <c r="E6" i="1"/>
  <c r="F6" i="1" s="1"/>
  <c r="E7" i="1"/>
  <c r="F7" i="1" s="1"/>
  <c r="E8" i="1"/>
  <c r="E9" i="1"/>
  <c r="F9" i="1" s="1"/>
  <c r="E10" i="1"/>
  <c r="F10" i="1" s="1"/>
  <c r="E11" i="1"/>
  <c r="F11" i="1" s="1"/>
  <c r="E2" i="1"/>
  <c r="F2" i="1" s="1"/>
  <c r="N2" i="3" l="1"/>
  <c r="P1" i="2"/>
  <c r="E16" i="2" a="1"/>
  <c r="F18" i="2" s="1"/>
  <c r="D17" i="1" a="1"/>
  <c r="D19" i="1" s="1"/>
  <c r="D17" i="1"/>
  <c r="E19" i="1"/>
  <c r="E18" i="1"/>
  <c r="E17" i="1"/>
  <c r="D18" i="1"/>
  <c r="E16" i="2"/>
  <c r="L2" i="2" s="1"/>
  <c r="B17" i="2" s="1"/>
  <c r="F16" i="2"/>
  <c r="E17" i="2"/>
  <c r="F17" i="2"/>
  <c r="E18" i="2"/>
  <c r="E18" i="3"/>
  <c r="F18" i="3"/>
  <c r="E19" i="3"/>
  <c r="F19" i="3"/>
  <c r="E20" i="3"/>
  <c r="C19" i="1" l="1"/>
  <c r="C17" i="1"/>
  <c r="C25" i="1"/>
  <c r="C24" i="1"/>
  <c r="C22" i="1"/>
  <c r="C21" i="1"/>
  <c r="C20" i="1"/>
  <c r="C18" i="1"/>
  <c r="C26" i="1"/>
  <c r="L2" i="1"/>
  <c r="C23" i="1"/>
  <c r="B17" i="1" l="1"/>
  <c r="O2" i="1" s="1"/>
  <c r="M2" i="1"/>
  <c r="N2" i="1" l="1"/>
  <c r="P1" i="1"/>
</calcChain>
</file>

<file path=xl/sharedStrings.xml><?xml version="1.0" encoding="utf-8"?>
<sst xmlns="http://schemas.openxmlformats.org/spreadsheetml/2006/main" count="54" uniqueCount="22">
  <si>
    <t>Masa odważników [kg]</t>
  </si>
  <si>
    <r>
      <t xml:space="preserve">Wskaznie czujnika </t>
    </r>
    <r>
      <rPr>
        <sz val="11"/>
        <color theme="1"/>
        <rFont val="Czcionka tekstu podstawowego"/>
        <charset val="238"/>
      </rPr>
      <t>↓ [mm]</t>
    </r>
  </si>
  <si>
    <r>
      <t xml:space="preserve">Wskazanie czujnika </t>
    </r>
    <r>
      <rPr>
        <sz val="11"/>
        <color theme="1"/>
        <rFont val="Czcionka tekstu podstawowego"/>
        <charset val="238"/>
      </rPr>
      <t>↑ [mm]</t>
    </r>
  </si>
  <si>
    <r>
      <t xml:space="preserve">Wydłużenie średnie </t>
    </r>
    <r>
      <rPr>
        <sz val="11"/>
        <color theme="1"/>
        <rFont val="Czcionka tekstu podstawowego"/>
        <charset val="238"/>
      </rPr>
      <t>∆</t>
    </r>
    <r>
      <rPr>
        <i/>
        <sz val="11"/>
        <color theme="1"/>
        <rFont val="Czcionka tekstu podstawowego"/>
        <charset val="238"/>
      </rPr>
      <t>l</t>
    </r>
    <r>
      <rPr>
        <sz val="11"/>
        <color theme="1"/>
        <rFont val="Czcionka tekstu podstawowego"/>
        <charset val="238"/>
      </rPr>
      <t xml:space="preserve"> [mm]</t>
    </r>
  </si>
  <si>
    <r>
      <t xml:space="preserve">Siła </t>
    </r>
    <r>
      <rPr>
        <i/>
        <sz val="11"/>
        <color theme="1"/>
        <rFont val="Czcionka tekstu podstawowego"/>
        <charset val="238"/>
      </rPr>
      <t>F</t>
    </r>
    <r>
      <rPr>
        <sz val="11"/>
        <color theme="1"/>
        <rFont val="Czcionka tekstu podstawowego"/>
        <family val="2"/>
        <charset val="238"/>
      </rPr>
      <t xml:space="preserve"> [N]</t>
    </r>
  </si>
  <si>
    <t>u(l) [mm]</t>
  </si>
  <si>
    <t>u(m) kg</t>
  </si>
  <si>
    <t>u(d)</t>
  </si>
  <si>
    <t>l</t>
  </si>
  <si>
    <t>d</t>
  </si>
  <si>
    <t>qw</t>
  </si>
  <si>
    <t>a=9,3</t>
  </si>
  <si>
    <t>E</t>
  </si>
  <si>
    <t>Wydluzenie metry</t>
  </si>
  <si>
    <t>Y</t>
  </si>
  <si>
    <t>Wydłużenie metry</t>
  </si>
  <si>
    <t>a</t>
  </si>
  <si>
    <t>u(a)</t>
  </si>
  <si>
    <t>l [m]</t>
  </si>
  <si>
    <t>uE</t>
  </si>
  <si>
    <t>u€/e</t>
  </si>
  <si>
    <t>U€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</si>
</sst>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i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2" fontId="0" fillId="0" borderId="6" xfId="0" applyNumberFormat="1" applyBorder="1"/>
    <xf numFmtId="2" fontId="0" fillId="0" borderId="9" xfId="0" applyNumberFormat="1" applyBorder="1"/>
    <xf numFmtId="164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</cellXfs>
  <cellStyles count="1">
    <cellStyle name="Normalny" xfId="0" builtinId="0"/>
  </cellStyles>
  <dxfs count="11">
    <dxf>
      <numFmt numFmtId="165" formatCode="0.00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0293482136336891"/>
          <c:y val="5.1258170291040475E-2"/>
          <c:w val="0.7861541038957689"/>
          <c:h val="0.80707098247068165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trendline>
            <c:spPr>
              <a:ln w="22225">
                <a:solidFill>
                  <a:srgbClr val="92D050"/>
                </a:solidFill>
              </a:ln>
            </c:spPr>
            <c:trendlineType val="linear"/>
            <c:dispRSqr val="0"/>
            <c:dispEq val="0"/>
          </c:trendline>
          <c:cat>
            <c:numRef>
              <c:f>Arkusz1!$B$2:$B$11</c:f>
              <c:numCache>
                <c:formatCode>0.000</c:formatCode>
                <c:ptCount val="10"/>
                <c:pt idx="0">
                  <c:v>10.134763</c:v>
                </c:pt>
                <c:pt idx="1">
                  <c:v>15.001018999999999</c:v>
                </c:pt>
                <c:pt idx="2">
                  <c:v>20.053684000000001</c:v>
                </c:pt>
                <c:pt idx="3">
                  <c:v>24.91994</c:v>
                </c:pt>
                <c:pt idx="4">
                  <c:v>30.335612000000001</c:v>
                </c:pt>
                <c:pt idx="5">
                  <c:v>35.201867999999997</c:v>
                </c:pt>
                <c:pt idx="6">
                  <c:v>40.411508999999995</c:v>
                </c:pt>
                <c:pt idx="7">
                  <c:v>45.277765000000002</c:v>
                </c:pt>
                <c:pt idx="8">
                  <c:v>50.173454</c:v>
                </c:pt>
                <c:pt idx="9">
                  <c:v>55.039709999999999</c:v>
                </c:pt>
              </c:numCache>
            </c:numRef>
          </c:cat>
          <c:val>
            <c:numRef>
              <c:f>Arkusz1!$F$2:$F$11</c:f>
              <c:numCache>
                <c:formatCode>0.00000</c:formatCode>
                <c:ptCount val="10"/>
                <c:pt idx="0">
                  <c:v>4.0000000000000003E-5</c:v>
                </c:pt>
                <c:pt idx="1">
                  <c:v>1.175E-4</c:v>
                </c:pt>
                <c:pt idx="2">
                  <c:v>2.475E-4</c:v>
                </c:pt>
                <c:pt idx="3">
                  <c:v>3.2499999999999999E-4</c:v>
                </c:pt>
                <c:pt idx="4">
                  <c:v>4.5499999999999995E-4</c:v>
                </c:pt>
                <c:pt idx="5">
                  <c:v>5.1500000000000005E-4</c:v>
                </c:pt>
                <c:pt idx="6">
                  <c:v>5.8750000000000002E-4</c:v>
                </c:pt>
                <c:pt idx="7">
                  <c:v>6.9500000000000009E-4</c:v>
                </c:pt>
                <c:pt idx="8">
                  <c:v>7.8249999999999999E-4</c:v>
                </c:pt>
                <c:pt idx="9">
                  <c:v>8.9500000000000007E-4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9-4850-B2BE-04BA567C3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41376"/>
        <c:axId val="125143296"/>
      </c:lineChart>
      <c:catAx>
        <c:axId val="125141376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/>
                  <a:t>Siła</a:t>
                </a:r>
                <a:r>
                  <a:rPr lang="pl-PL" baseline="0"/>
                  <a:t> </a:t>
                </a:r>
                <a:r>
                  <a:rPr lang="pl-PL" i="1" baseline="0"/>
                  <a:t>F </a:t>
                </a:r>
                <a:r>
                  <a:rPr lang="pl-PL" i="0" baseline="0"/>
                  <a:t>[N]</a:t>
                </a:r>
                <a:endParaRPr lang="pl-PL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25143296"/>
        <c:crosses val="autoZero"/>
        <c:auto val="1"/>
        <c:lblAlgn val="ctr"/>
        <c:lblOffset val="50"/>
        <c:noMultiLvlLbl val="0"/>
      </c:catAx>
      <c:valAx>
        <c:axId val="125143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pl-PL" sz="1100" b="1" i="0" u="none" strike="noStrike" baseline="0"/>
                  <a:t>Wydłużenie ∆</a:t>
                </a:r>
                <a:r>
                  <a:rPr lang="pl-PL" sz="1100" b="1" i="1" u="none" strike="noStrike" baseline="0"/>
                  <a:t>l </a:t>
                </a:r>
                <a:r>
                  <a:rPr lang="pl-PL" sz="1100" b="1" i="0" u="none" strike="noStrike" baseline="0"/>
                  <a:t>[m]</a:t>
                </a:r>
                <a:endParaRPr lang="pl-PL"/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</c:spPr>
        <c:crossAx val="125141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0293482136336891"/>
          <c:y val="5.1258170291040475E-2"/>
          <c:w val="0.78615410389576879"/>
          <c:h val="0.80707098247068165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trendline>
            <c:spPr>
              <a:ln w="22225">
                <a:solidFill>
                  <a:srgbClr val="92D050"/>
                </a:solidFill>
              </a:ln>
            </c:spPr>
            <c:trendlineType val="linear"/>
            <c:dispRSqr val="0"/>
            <c:dispEq val="0"/>
          </c:trendline>
          <c:cat>
            <c:numRef>
              <c:f>Arkusz2!$B$2:$B$11</c:f>
              <c:numCache>
                <c:formatCode>0.000</c:formatCode>
                <c:ptCount val="10"/>
                <c:pt idx="0">
                  <c:v>10.134763</c:v>
                </c:pt>
                <c:pt idx="1">
                  <c:v>15.001018999999999</c:v>
                </c:pt>
                <c:pt idx="2">
                  <c:v>20.053684000000001</c:v>
                </c:pt>
                <c:pt idx="3">
                  <c:v>24.91994</c:v>
                </c:pt>
                <c:pt idx="4">
                  <c:v>30.335612000000001</c:v>
                </c:pt>
                <c:pt idx="5">
                  <c:v>35.201867999999997</c:v>
                </c:pt>
                <c:pt idx="6">
                  <c:v>40.411508999999995</c:v>
                </c:pt>
                <c:pt idx="7">
                  <c:v>45.277765000000002</c:v>
                </c:pt>
                <c:pt idx="8">
                  <c:v>50.173454</c:v>
                </c:pt>
                <c:pt idx="9">
                  <c:v>55.039709999999999</c:v>
                </c:pt>
              </c:numCache>
            </c:numRef>
          </c:cat>
          <c:val>
            <c:numRef>
              <c:f>Arkusz2!$F$2:$F$11</c:f>
              <c:numCache>
                <c:formatCode>0.00000</c:formatCode>
                <c:ptCount val="10"/>
                <c:pt idx="0">
                  <c:v>1.4000000000000001E-4</c:v>
                </c:pt>
                <c:pt idx="1">
                  <c:v>2.2749999999999997E-4</c:v>
                </c:pt>
                <c:pt idx="2">
                  <c:v>3.5499999999999996E-4</c:v>
                </c:pt>
                <c:pt idx="3">
                  <c:v>4.4750000000000004E-4</c:v>
                </c:pt>
                <c:pt idx="4">
                  <c:v>5.7000000000000009E-4</c:v>
                </c:pt>
                <c:pt idx="5">
                  <c:v>6.5499999999999998E-4</c:v>
                </c:pt>
                <c:pt idx="6">
                  <c:v>7.6750000000000006E-4</c:v>
                </c:pt>
                <c:pt idx="7">
                  <c:v>8.3499999999999991E-4</c:v>
                </c:pt>
                <c:pt idx="8">
                  <c:v>9.5750000000000002E-4</c:v>
                </c:pt>
                <c:pt idx="9">
                  <c:v>1.0200000000000001E-3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2-4939-B172-316D93CD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49472"/>
        <c:axId val="125063936"/>
      </c:lineChart>
      <c:catAx>
        <c:axId val="125049472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/>
                  <a:t>Siła </a:t>
                </a:r>
                <a:r>
                  <a:rPr lang="pl-PL" i="1"/>
                  <a:t>F</a:t>
                </a:r>
                <a:r>
                  <a:rPr lang="pl-PL" i="1" baseline="0"/>
                  <a:t> </a:t>
                </a:r>
                <a:r>
                  <a:rPr lang="pl-PL" i="0" baseline="0"/>
                  <a:t>[N]</a:t>
                </a:r>
                <a:endParaRPr lang="pl-PL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25063936"/>
        <c:crosses val="autoZero"/>
        <c:auto val="1"/>
        <c:lblAlgn val="ctr"/>
        <c:lblOffset val="100"/>
        <c:noMultiLvlLbl val="0"/>
      </c:catAx>
      <c:valAx>
        <c:axId val="125063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1" i="0" baseline="0"/>
                  <a:t>Wydłużenie ∆</a:t>
                </a:r>
                <a:r>
                  <a:rPr lang="pl-PL" sz="1100" b="1" i="1" baseline="0"/>
                  <a:t>l </a:t>
                </a:r>
                <a:r>
                  <a:rPr lang="pl-PL" sz="1100" b="1" i="0" baseline="0"/>
                  <a:t>[m] 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</c:spPr>
        <c:crossAx val="12504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93482136336891"/>
          <c:y val="5.1258170291040475E-2"/>
          <c:w val="0.7861541038957689"/>
          <c:h val="0.80707098247068165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trendline>
            <c:spPr>
              <a:ln w="22225">
                <a:solidFill>
                  <a:schemeClr val="bg1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cat>
            <c:numRef>
              <c:f>Arkusz3!$B$2:$B$11</c:f>
              <c:numCache>
                <c:formatCode>0.000</c:formatCode>
                <c:ptCount val="10"/>
                <c:pt idx="0">
                  <c:v>10.134763</c:v>
                </c:pt>
                <c:pt idx="1">
                  <c:v>20.053684000000001</c:v>
                </c:pt>
                <c:pt idx="2">
                  <c:v>30.315989999999999</c:v>
                </c:pt>
                <c:pt idx="3">
                  <c:v>40.401698000000003</c:v>
                </c:pt>
                <c:pt idx="4">
                  <c:v>50.153832000000001</c:v>
                </c:pt>
                <c:pt idx="5">
                  <c:v>59.847099999999998</c:v>
                </c:pt>
                <c:pt idx="6">
                  <c:v>69.481501999999992</c:v>
                </c:pt>
                <c:pt idx="7">
                  <c:v>78.958928</c:v>
                </c:pt>
                <c:pt idx="8">
                  <c:v>89.044636000000011</c:v>
                </c:pt>
                <c:pt idx="9">
                  <c:v>93.91089199999999</c:v>
                </c:pt>
              </c:numCache>
            </c:numRef>
          </c:cat>
          <c:val>
            <c:numRef>
              <c:f>Arkusz3!$F$2:$F$11</c:f>
              <c:numCache>
                <c:formatCode>0.00000</c:formatCode>
                <c:ptCount val="10"/>
                <c:pt idx="0">
                  <c:v>2.5000000000000001E-4</c:v>
                </c:pt>
                <c:pt idx="1">
                  <c:v>4.6750000000000003E-4</c:v>
                </c:pt>
                <c:pt idx="2">
                  <c:v>6.5749999999999999E-4</c:v>
                </c:pt>
                <c:pt idx="3">
                  <c:v>8.4499999999999994E-4</c:v>
                </c:pt>
                <c:pt idx="4">
                  <c:v>1E-3</c:v>
                </c:pt>
                <c:pt idx="5">
                  <c:v>1.155E-3</c:v>
                </c:pt>
                <c:pt idx="6">
                  <c:v>1.2949999999999999E-3</c:v>
                </c:pt>
                <c:pt idx="7">
                  <c:v>1.4399999999999999E-3</c:v>
                </c:pt>
                <c:pt idx="8">
                  <c:v>1.5525000000000001E-3</c:v>
                </c:pt>
                <c:pt idx="9">
                  <c:v>1.6299999999999999E-3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2-49F8-8838-90FFF398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01184"/>
        <c:axId val="125103104"/>
      </c:lineChart>
      <c:catAx>
        <c:axId val="125101184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 i="1"/>
                  <a:t>Siła F </a:t>
                </a:r>
                <a:r>
                  <a:rPr lang="pl-PL" sz="1100" i="0"/>
                  <a:t>[N]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25103104"/>
        <c:crosses val="autoZero"/>
        <c:auto val="1"/>
        <c:lblAlgn val="ctr"/>
        <c:lblOffset val="100"/>
        <c:noMultiLvlLbl val="0"/>
      </c:catAx>
      <c:valAx>
        <c:axId val="125103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pl-PL" sz="1100"/>
                  <a:t>Wydłużenie ∆</a:t>
                </a:r>
                <a:r>
                  <a:rPr lang="pl-PL" sz="1100" i="1"/>
                  <a:t>l </a:t>
                </a:r>
                <a:r>
                  <a:rPr lang="pl-PL" sz="1100" i="0"/>
                  <a:t>[m]</a:t>
                </a:r>
                <a:r>
                  <a:rPr lang="pl-PL" sz="1100" baseline="0"/>
                  <a:t> </a:t>
                </a:r>
                <a:endParaRPr lang="pl-PL" sz="1100"/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spPr>
          <a:noFill/>
          <a:ln>
            <a:noFill/>
          </a:ln>
        </c:spPr>
        <c:crossAx val="12510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8</xdr:row>
      <xdr:rowOff>68580</xdr:rowOff>
    </xdr:from>
    <xdr:to>
      <xdr:col>13</xdr:col>
      <xdr:colOff>381000</xdr:colOff>
      <xdr:row>25</xdr:row>
      <xdr:rowOff>114300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7620</xdr:rowOff>
    </xdr:from>
    <xdr:to>
      <xdr:col>14</xdr:col>
      <xdr:colOff>30480</xdr:colOff>
      <xdr:row>21</xdr:row>
      <xdr:rowOff>91440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746760</xdr:colOff>
      <xdr:row>3</xdr:row>
      <xdr:rowOff>144780</xdr:rowOff>
    </xdr:from>
    <xdr:to>
      <xdr:col>12</xdr:col>
      <xdr:colOff>655320</xdr:colOff>
      <xdr:row>21</xdr:row>
      <xdr:rowOff>45720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11" totalsRowShown="0" headerRowDxfId="10" dataDxfId="8" headerRowBorderDxfId="9" tableBorderDxfId="7" totalsRowBorderDxfId="6">
  <autoFilter ref="A1:F11"/>
  <tableColumns count="6">
    <tableColumn id="1" name="Masa odważników [kg]" dataDxfId="5"/>
    <tableColumn id="2" name="Siła F [N]" dataDxfId="4">
      <calculatedColumnFormula>9.811*A2</calculatedColumnFormula>
    </tableColumn>
    <tableColumn id="3" name="Wskazanie czujnika ↑ [mm]" dataDxfId="3"/>
    <tableColumn id="4" name="Wskaznie czujnika ↓ [mm]" dataDxfId="2"/>
    <tableColumn id="5" name="Wydłużenie średnie ∆l [mm]" dataDxfId="1">
      <calculatedColumnFormula>(C2+D2)/4</calculatedColumnFormula>
    </tableColumn>
    <tableColumn id="6" name="Wydluzenie metry" dataDxfId="0">
      <calculatedColumnFormula>E2/1000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C7" workbookViewId="0">
      <selection activeCell="M2" sqref="M1:P2"/>
    </sheetView>
  </sheetViews>
  <sheetFormatPr defaultRowHeight="14.25"/>
  <cols>
    <col min="1" max="1" width="11.625" customWidth="1"/>
    <col min="2" max="2" width="12.25" bestFit="1" customWidth="1"/>
    <col min="3" max="3" width="12" customWidth="1"/>
    <col min="4" max="5" width="11.75" customWidth="1"/>
    <col min="6" max="6" width="12.75" customWidth="1"/>
    <col min="12" max="16" width="12.25" bestFit="1" customWidth="1"/>
  </cols>
  <sheetData>
    <row r="1" spans="1:16" ht="42.75">
      <c r="A1" s="10" t="s">
        <v>0</v>
      </c>
      <c r="B1" s="11" t="s">
        <v>4</v>
      </c>
      <c r="C1" s="11" t="s">
        <v>2</v>
      </c>
      <c r="D1" s="11" t="s">
        <v>1</v>
      </c>
      <c r="E1" s="12" t="s">
        <v>3</v>
      </c>
      <c r="F1" s="4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19</v>
      </c>
      <c r="N1" s="1" t="s">
        <v>20</v>
      </c>
      <c r="O1" s="1" t="s">
        <v>21</v>
      </c>
      <c r="P1">
        <f>M2*2</f>
        <v>8256243675.3425703</v>
      </c>
    </row>
    <row r="2" spans="1:16">
      <c r="A2" s="19">
        <v>1.0329999999999999</v>
      </c>
      <c r="B2" s="8">
        <f>9.811*A2</f>
        <v>10.134763</v>
      </c>
      <c r="C2" s="9">
        <v>0.05</v>
      </c>
      <c r="D2" s="9">
        <v>0.11</v>
      </c>
      <c r="E2" s="20">
        <f>(C2+D2)/4</f>
        <v>0.04</v>
      </c>
      <c r="F2" s="25">
        <f>E2/1000</f>
        <v>4.0000000000000003E-5</v>
      </c>
      <c r="G2">
        <v>0.1</v>
      </c>
      <c r="H2">
        <v>1E-3</v>
      </c>
      <c r="I2">
        <v>1.0000000000000001E-5</v>
      </c>
      <c r="J2">
        <v>1.073</v>
      </c>
      <c r="K2">
        <v>7.6999999999999996E-4</v>
      </c>
      <c r="L2">
        <f>D17</f>
        <v>1.8644712811508484E-5</v>
      </c>
      <c r="M2" s="3">
        <f>SQRT((4*G2*10^(-3)/(PI()*K2^2*L2))^2+((8*J2*I2)/(PI()*K2^3*L2))^2+((4*J2*D18)/(PI()*K2^2*L2^2))^2)</f>
        <v>4128121837.6712852</v>
      </c>
      <c r="N2">
        <f>M2/B17</f>
        <v>3.340256475249976E-2</v>
      </c>
      <c r="O2" s="3">
        <f>B17-100*10^9</f>
        <v>23586972086.098495</v>
      </c>
    </row>
    <row r="3" spans="1:16">
      <c r="A3" s="19">
        <v>1.5289999999999999</v>
      </c>
      <c r="B3" s="8">
        <f t="shared" ref="B3:B11" si="0">9.811*A3</f>
        <v>15.001018999999999</v>
      </c>
      <c r="C3" s="9">
        <v>0.21</v>
      </c>
      <c r="D3" s="9">
        <v>0.26</v>
      </c>
      <c r="E3" s="20">
        <f t="shared" ref="E3:E11" si="1">(C3+D3)/4</f>
        <v>0.11749999999999999</v>
      </c>
      <c r="F3" s="25">
        <f t="shared" ref="F3:F11" si="2">E3/1000</f>
        <v>1.175E-4</v>
      </c>
    </row>
    <row r="4" spans="1:16">
      <c r="A4" s="19">
        <v>2.044</v>
      </c>
      <c r="B4" s="8">
        <f t="shared" si="0"/>
        <v>20.053684000000001</v>
      </c>
      <c r="C4" s="9">
        <v>0.44</v>
      </c>
      <c r="D4" s="9">
        <v>0.55000000000000004</v>
      </c>
      <c r="E4" s="20">
        <f t="shared" si="1"/>
        <v>0.2475</v>
      </c>
      <c r="F4" s="25">
        <f t="shared" si="2"/>
        <v>2.475E-4</v>
      </c>
    </row>
    <row r="5" spans="1:16">
      <c r="A5" s="19">
        <v>2.54</v>
      </c>
      <c r="B5" s="8">
        <f t="shared" si="0"/>
        <v>24.91994</v>
      </c>
      <c r="C5" s="9">
        <v>0.64</v>
      </c>
      <c r="D5" s="9">
        <v>0.66</v>
      </c>
      <c r="E5" s="20">
        <f t="shared" si="1"/>
        <v>0.32500000000000001</v>
      </c>
      <c r="F5" s="25">
        <f t="shared" si="2"/>
        <v>3.2499999999999999E-4</v>
      </c>
    </row>
    <row r="6" spans="1:16">
      <c r="A6" s="19">
        <v>3.0920000000000001</v>
      </c>
      <c r="B6" s="8">
        <f t="shared" si="0"/>
        <v>30.335612000000001</v>
      </c>
      <c r="C6" s="9">
        <v>0.84</v>
      </c>
      <c r="D6" s="9">
        <v>0.98</v>
      </c>
      <c r="E6" s="20">
        <f t="shared" si="1"/>
        <v>0.45499999999999996</v>
      </c>
      <c r="F6" s="25">
        <f t="shared" si="2"/>
        <v>4.5499999999999995E-4</v>
      </c>
    </row>
    <row r="7" spans="1:16">
      <c r="A7" s="19">
        <v>3.5880000000000001</v>
      </c>
      <c r="B7" s="8">
        <f t="shared" si="0"/>
        <v>35.201867999999997</v>
      </c>
      <c r="C7" s="9">
        <v>1.08</v>
      </c>
      <c r="D7" s="9">
        <v>0.98</v>
      </c>
      <c r="E7" s="20">
        <f t="shared" si="1"/>
        <v>0.51500000000000001</v>
      </c>
      <c r="F7" s="25">
        <f t="shared" si="2"/>
        <v>5.1500000000000005E-4</v>
      </c>
    </row>
    <row r="8" spans="1:16">
      <c r="A8" s="19">
        <v>4.1189999999999998</v>
      </c>
      <c r="B8" s="8">
        <f t="shared" si="0"/>
        <v>40.411508999999995</v>
      </c>
      <c r="C8" s="9">
        <v>1.23</v>
      </c>
      <c r="D8" s="9">
        <v>1.1200000000000001</v>
      </c>
      <c r="E8" s="20">
        <f t="shared" si="1"/>
        <v>0.58750000000000002</v>
      </c>
      <c r="F8" s="25">
        <f t="shared" si="2"/>
        <v>5.8750000000000002E-4</v>
      </c>
    </row>
    <row r="9" spans="1:16">
      <c r="A9" s="19">
        <v>4.6150000000000002</v>
      </c>
      <c r="B9" s="8">
        <f t="shared" si="0"/>
        <v>45.277765000000002</v>
      </c>
      <c r="C9" s="9">
        <v>1.42</v>
      </c>
      <c r="D9" s="9">
        <v>1.36</v>
      </c>
      <c r="E9" s="20">
        <f t="shared" si="1"/>
        <v>0.69500000000000006</v>
      </c>
      <c r="F9" s="25">
        <f t="shared" si="2"/>
        <v>6.9500000000000009E-4</v>
      </c>
    </row>
    <row r="10" spans="1:16">
      <c r="A10" s="19">
        <v>5.1139999999999999</v>
      </c>
      <c r="B10" s="8">
        <f t="shared" si="0"/>
        <v>50.173454</v>
      </c>
      <c r="C10" s="9">
        <v>1.66</v>
      </c>
      <c r="D10" s="9">
        <v>1.47</v>
      </c>
      <c r="E10" s="20">
        <f t="shared" si="1"/>
        <v>0.78249999999999997</v>
      </c>
      <c r="F10" s="25">
        <f t="shared" si="2"/>
        <v>7.8249999999999999E-4</v>
      </c>
    </row>
    <row r="11" spans="1:16" ht="15" thickBot="1">
      <c r="A11" s="21">
        <v>5.61</v>
      </c>
      <c r="B11" s="22">
        <f t="shared" si="0"/>
        <v>55.039709999999999</v>
      </c>
      <c r="C11" s="23">
        <v>1.84</v>
      </c>
      <c r="D11" s="23">
        <v>1.74</v>
      </c>
      <c r="E11" s="24">
        <f t="shared" si="1"/>
        <v>0.89500000000000002</v>
      </c>
      <c r="F11" s="25">
        <f t="shared" si="2"/>
        <v>8.9500000000000007E-4</v>
      </c>
    </row>
    <row r="14" spans="1:16">
      <c r="E14" t="s">
        <v>10</v>
      </c>
    </row>
    <row r="16" spans="1:16">
      <c r="A16" t="s">
        <v>11</v>
      </c>
      <c r="B16" t="s">
        <v>12</v>
      </c>
      <c r="C16" t="s">
        <v>14</v>
      </c>
    </row>
    <row r="17" spans="2:5">
      <c r="B17">
        <f>(4*J2)/(PI()*K2^2*L2)</f>
        <v>123586972086.0985</v>
      </c>
      <c r="C17">
        <f>$D$17*B2+$E$17</f>
        <v>4.6117909070478676E-5</v>
      </c>
      <c r="D17">
        <f t="array" ref="D17:E19">LINEST(F2:F11,B2:B11,TRUE,TRUE)</f>
        <v>1.8644712811508484E-5</v>
      </c>
      <c r="E17">
        <v>-1.4284183647722348E-4</v>
      </c>
    </row>
    <row r="18" spans="2:5">
      <c r="C18">
        <f t="shared" ref="C18:C26" si="3">$D$17*B3+$E$17</f>
        <v>1.3684785465775873E-4</v>
      </c>
      <c r="D18">
        <v>3.91571205812938E-7</v>
      </c>
      <c r="E18">
        <v>1.397653055107326E-5</v>
      </c>
    </row>
    <row r="19" spans="2:5">
      <c r="C19">
        <f t="shared" si="3"/>
        <v>2.3105334251551925E-4</v>
      </c>
      <c r="D19">
        <v>0.99648382613513597</v>
      </c>
      <c r="E19">
        <v>1.7844581822486708E-5</v>
      </c>
    </row>
    <row r="20" spans="2:5">
      <c r="C20">
        <f t="shared" si="3"/>
        <v>3.2178328810279929E-4</v>
      </c>
    </row>
    <row r="21" spans="2:5">
      <c r="C21">
        <f t="shared" si="3"/>
        <v>4.2275693722412707E-4</v>
      </c>
    </row>
    <row r="22" spans="2:5">
      <c r="C22">
        <f t="shared" si="3"/>
        <v>5.1348688281140694E-4</v>
      </c>
    </row>
    <row r="23" spans="2:5">
      <c r="C23">
        <f t="shared" si="3"/>
        <v>6.1061914310746681E-4</v>
      </c>
    </row>
    <row r="24" spans="2:5">
      <c r="C24">
        <f t="shared" si="3"/>
        <v>7.0134908869474706E-4</v>
      </c>
    </row>
    <row r="25" spans="2:5">
      <c r="C25">
        <f t="shared" si="3"/>
        <v>7.9262780411420812E-4</v>
      </c>
    </row>
    <row r="26" spans="2:5">
      <c r="C26">
        <f t="shared" si="3"/>
        <v>8.8335774970148815E-4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M1" sqref="M1:O2"/>
    </sheetView>
  </sheetViews>
  <sheetFormatPr defaultRowHeight="14.25"/>
  <cols>
    <col min="1" max="1" width="11.75" customWidth="1"/>
    <col min="2" max="2" width="10.875" bestFit="1" customWidth="1"/>
    <col min="3" max="3" width="10" customWidth="1"/>
    <col min="5" max="5" width="12.25" bestFit="1" customWidth="1"/>
    <col min="6" max="6" width="12.75" bestFit="1" customWidth="1"/>
    <col min="12" max="12" width="12.25" bestFit="1" customWidth="1"/>
  </cols>
  <sheetData>
    <row r="1" spans="1:16" ht="42.75">
      <c r="A1" s="10" t="s">
        <v>0</v>
      </c>
      <c r="B1" s="11" t="s">
        <v>4</v>
      </c>
      <c r="C1" s="11" t="s">
        <v>2</v>
      </c>
      <c r="D1" s="11" t="s">
        <v>1</v>
      </c>
      <c r="E1" s="12" t="s">
        <v>3</v>
      </c>
      <c r="F1" s="4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19</v>
      </c>
      <c r="N1" s="1" t="s">
        <v>20</v>
      </c>
      <c r="O1" s="1" t="s">
        <v>21</v>
      </c>
      <c r="P1">
        <f>M2*2</f>
        <v>6013127159.0659208</v>
      </c>
    </row>
    <row r="2" spans="1:16">
      <c r="A2" s="13">
        <v>1.0329999999999999</v>
      </c>
      <c r="B2" s="6">
        <f>9.811*A2</f>
        <v>10.134763</v>
      </c>
      <c r="C2" s="7">
        <v>0.26</v>
      </c>
      <c r="D2" s="7">
        <v>0.3</v>
      </c>
      <c r="E2" s="17">
        <f>(C2+D2)/4</f>
        <v>0.14000000000000001</v>
      </c>
      <c r="F2" s="5">
        <f>E2/1000</f>
        <v>1.4000000000000001E-4</v>
      </c>
      <c r="G2">
        <v>0.1</v>
      </c>
      <c r="H2">
        <v>1E-3</v>
      </c>
      <c r="I2">
        <v>1.0000000000000001E-5</v>
      </c>
      <c r="J2">
        <v>1.073</v>
      </c>
      <c r="K2">
        <v>7.6999999999999996E-4</v>
      </c>
      <c r="L2">
        <f>E16</f>
        <v>1.9906736326701345E-5</v>
      </c>
      <c r="M2" s="3">
        <f>SQRT((4*G2*10^(-3)/(PI()*K2^2*L2))^2+((8*J2*I2)/(PI()*K2^3*L2))^2+((4*J2*D18)/(PI()*K2^2*L2^2))^2)</f>
        <v>3006563579.5329604</v>
      </c>
      <c r="N2">
        <f>M2/B17</f>
        <v>2.5974193171569369E-2</v>
      </c>
      <c r="O2" s="3">
        <f>B17-100*10^9</f>
        <v>15751952704.496765</v>
      </c>
    </row>
    <row r="3" spans="1:16">
      <c r="A3" s="13">
        <v>1.5289999999999999</v>
      </c>
      <c r="B3" s="6">
        <f t="shared" ref="B3:B11" si="0">9.811*A3</f>
        <v>15.001018999999999</v>
      </c>
      <c r="C3" s="7">
        <v>0.43</v>
      </c>
      <c r="D3" s="7">
        <v>0.48</v>
      </c>
      <c r="E3" s="17">
        <f t="shared" ref="E3:E11" si="1">(C3+D3)/4</f>
        <v>0.22749999999999998</v>
      </c>
      <c r="F3" s="5">
        <f t="shared" ref="F3:F11" si="2">E3/1000</f>
        <v>2.2749999999999997E-4</v>
      </c>
    </row>
    <row r="4" spans="1:16">
      <c r="A4" s="13">
        <v>2.044</v>
      </c>
      <c r="B4" s="6">
        <f t="shared" si="0"/>
        <v>20.053684000000001</v>
      </c>
      <c r="C4" s="7">
        <v>0.68</v>
      </c>
      <c r="D4" s="7">
        <v>0.74</v>
      </c>
      <c r="E4" s="17">
        <f t="shared" si="1"/>
        <v>0.35499999999999998</v>
      </c>
      <c r="F4" s="5">
        <f t="shared" si="2"/>
        <v>3.5499999999999996E-4</v>
      </c>
    </row>
    <row r="5" spans="1:16">
      <c r="A5" s="13">
        <v>2.54</v>
      </c>
      <c r="B5" s="6">
        <f t="shared" si="0"/>
        <v>24.91994</v>
      </c>
      <c r="C5" s="7">
        <v>0.89</v>
      </c>
      <c r="D5" s="7">
        <v>0.9</v>
      </c>
      <c r="E5" s="17">
        <f t="shared" si="1"/>
        <v>0.44750000000000001</v>
      </c>
      <c r="F5" s="5">
        <f t="shared" si="2"/>
        <v>4.4750000000000004E-4</v>
      </c>
    </row>
    <row r="6" spans="1:16">
      <c r="A6" s="13">
        <v>3.0920000000000001</v>
      </c>
      <c r="B6" s="6">
        <f t="shared" si="0"/>
        <v>30.335612000000001</v>
      </c>
      <c r="C6" s="7">
        <v>1.1000000000000001</v>
      </c>
      <c r="D6" s="7">
        <v>1.18</v>
      </c>
      <c r="E6" s="17">
        <f t="shared" si="1"/>
        <v>0.57000000000000006</v>
      </c>
      <c r="F6" s="5">
        <f t="shared" si="2"/>
        <v>5.7000000000000009E-4</v>
      </c>
    </row>
    <row r="7" spans="1:16">
      <c r="A7" s="13">
        <v>3.5880000000000001</v>
      </c>
      <c r="B7" s="6">
        <f t="shared" si="0"/>
        <v>35.201867999999997</v>
      </c>
      <c r="C7" s="7">
        <v>1.3</v>
      </c>
      <c r="D7" s="7">
        <v>1.32</v>
      </c>
      <c r="E7" s="17">
        <f t="shared" si="1"/>
        <v>0.65500000000000003</v>
      </c>
      <c r="F7" s="5">
        <f t="shared" si="2"/>
        <v>6.5499999999999998E-4</v>
      </c>
    </row>
    <row r="8" spans="1:16">
      <c r="A8" s="13">
        <v>4.1189999999999998</v>
      </c>
      <c r="B8" s="6">
        <f t="shared" si="0"/>
        <v>40.411508999999995</v>
      </c>
      <c r="C8" s="7">
        <v>1.49</v>
      </c>
      <c r="D8" s="7">
        <v>1.58</v>
      </c>
      <c r="E8" s="17">
        <f t="shared" si="1"/>
        <v>0.76750000000000007</v>
      </c>
      <c r="F8" s="5">
        <f t="shared" si="2"/>
        <v>7.6750000000000006E-4</v>
      </c>
    </row>
    <row r="9" spans="1:16">
      <c r="A9" s="13">
        <v>4.6150000000000002</v>
      </c>
      <c r="B9" s="6">
        <f t="shared" si="0"/>
        <v>45.277765000000002</v>
      </c>
      <c r="C9" s="7">
        <v>1.65</v>
      </c>
      <c r="D9" s="7">
        <v>1.69</v>
      </c>
      <c r="E9" s="17">
        <f t="shared" si="1"/>
        <v>0.83499999999999996</v>
      </c>
      <c r="F9" s="5">
        <f t="shared" si="2"/>
        <v>8.3499999999999991E-4</v>
      </c>
    </row>
    <row r="10" spans="1:16">
      <c r="A10" s="13">
        <v>5.1139999999999999</v>
      </c>
      <c r="B10" s="6">
        <f t="shared" si="0"/>
        <v>50.173454</v>
      </c>
      <c r="C10" s="7">
        <v>1.87</v>
      </c>
      <c r="D10" s="7">
        <v>1.96</v>
      </c>
      <c r="E10" s="17">
        <f t="shared" si="1"/>
        <v>0.95750000000000002</v>
      </c>
      <c r="F10" s="5">
        <f t="shared" si="2"/>
        <v>9.5750000000000002E-4</v>
      </c>
    </row>
    <row r="11" spans="1:16" ht="15" thickBot="1">
      <c r="A11" s="14">
        <v>5.61</v>
      </c>
      <c r="B11" s="15">
        <f t="shared" si="0"/>
        <v>55.039709999999999</v>
      </c>
      <c r="C11" s="16">
        <v>2.04</v>
      </c>
      <c r="D11" s="16">
        <v>2.04</v>
      </c>
      <c r="E11" s="18">
        <f t="shared" si="1"/>
        <v>1.02</v>
      </c>
      <c r="F11" s="5">
        <f t="shared" si="2"/>
        <v>1.0200000000000001E-3</v>
      </c>
    </row>
    <row r="14" spans="1:16">
      <c r="E14" t="s">
        <v>10</v>
      </c>
    </row>
    <row r="16" spans="1:16">
      <c r="A16" t="s">
        <v>11</v>
      </c>
      <c r="B16" t="s">
        <v>12</v>
      </c>
      <c r="E16">
        <f t="array" ref="E16:F18">LINEST(F2:F11,B2:B11,TRUE,TRUE)</f>
        <v>1.9906736326701345E-5</v>
      </c>
      <c r="F16">
        <v>-5.2553129053056649E-5</v>
      </c>
    </row>
    <row r="17" spans="2:6">
      <c r="B17" s="3">
        <f>(4*J2)/(PI()*K2^2*L2)</f>
        <v>115751952704.49677</v>
      </c>
      <c r="E17">
        <v>3.4726121186633699E-7</v>
      </c>
      <c r="F17">
        <v>1.2394953624785189E-5</v>
      </c>
    </row>
    <row r="18" spans="2:6">
      <c r="E18">
        <v>0.9975714534927167</v>
      </c>
      <c r="F18">
        <v>1.5825298226563306E-5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3" sqref="M3"/>
    </sheetView>
  </sheetViews>
  <sheetFormatPr defaultRowHeight="14.25"/>
  <cols>
    <col min="1" max="1" width="11.625" customWidth="1"/>
    <col min="3" max="3" width="11.5" customWidth="1"/>
    <col min="4" max="4" width="12.25" bestFit="1" customWidth="1"/>
    <col min="5" max="5" width="10.375" customWidth="1"/>
    <col min="6" max="6" width="10.625" customWidth="1"/>
    <col min="12" max="12" width="9.875" bestFit="1" customWidth="1"/>
  </cols>
  <sheetData>
    <row r="1" spans="1:15" ht="42.75">
      <c r="A1" s="10" t="s">
        <v>0</v>
      </c>
      <c r="B1" s="11" t="s">
        <v>4</v>
      </c>
      <c r="C1" s="11" t="s">
        <v>2</v>
      </c>
      <c r="D1" s="11" t="s">
        <v>1</v>
      </c>
      <c r="E1" s="12" t="s">
        <v>3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</v>
      </c>
      <c r="M1" s="1" t="s">
        <v>19</v>
      </c>
      <c r="N1" s="1" t="s">
        <v>20</v>
      </c>
      <c r="O1" s="1" t="s">
        <v>21</v>
      </c>
    </row>
    <row r="2" spans="1:15">
      <c r="A2" s="13">
        <v>1.0329999999999999</v>
      </c>
      <c r="B2" s="6">
        <f>9.811*A2</f>
        <v>10.134763</v>
      </c>
      <c r="C2" s="7">
        <v>0.46</v>
      </c>
      <c r="D2" s="7">
        <v>0.54</v>
      </c>
      <c r="E2" s="17">
        <f>(C2+D2)/4</f>
        <v>0.25</v>
      </c>
      <c r="F2" s="2">
        <f>E2/1000</f>
        <v>2.5000000000000001E-4</v>
      </c>
      <c r="G2">
        <v>0.1</v>
      </c>
      <c r="H2">
        <v>1E-3</v>
      </c>
      <c r="I2">
        <v>1.0000000000000001E-5</v>
      </c>
      <c r="J2">
        <v>1.069</v>
      </c>
      <c r="K2">
        <v>6.8999999999999997E-4</v>
      </c>
      <c r="L2">
        <f>1.62*10^-5</f>
        <v>1.6200000000000001E-5</v>
      </c>
      <c r="M2" s="3">
        <f>SQRT((4*G2*10^(-3)/(PI()*K2^2*L2))^2+((8*J2*I2)/(PI()*K2^3*L2))^2+((4*J2*E19)/(PI()*K2^2*L2^2))^2)</f>
        <v>7126109613.0884171</v>
      </c>
      <c r="N2">
        <f>M2/B17</f>
        <v>4.0381074463834536E-2</v>
      </c>
      <c r="O2" s="3">
        <f>B17-100*10^9</f>
        <v>76471520575.080078</v>
      </c>
    </row>
    <row r="3" spans="1:15">
      <c r="A3" s="13">
        <v>2.044</v>
      </c>
      <c r="B3" s="6">
        <f t="shared" ref="B3:B11" si="0">9.811*A3</f>
        <v>20.053684000000001</v>
      </c>
      <c r="C3" s="7">
        <v>0.87</v>
      </c>
      <c r="D3" s="7">
        <v>1</v>
      </c>
      <c r="E3" s="17">
        <f t="shared" ref="E3:E11" si="1">(C3+D3)/4</f>
        <v>0.46750000000000003</v>
      </c>
      <c r="F3" s="2">
        <f t="shared" ref="F3:F11" si="2">E3/1000</f>
        <v>4.6750000000000003E-4</v>
      </c>
    </row>
    <row r="4" spans="1:15">
      <c r="A4" s="13">
        <v>3.09</v>
      </c>
      <c r="B4" s="6">
        <f t="shared" si="0"/>
        <v>30.315989999999999</v>
      </c>
      <c r="C4" s="7">
        <v>1.26</v>
      </c>
      <c r="D4" s="7">
        <v>1.37</v>
      </c>
      <c r="E4" s="17">
        <f t="shared" si="1"/>
        <v>0.65749999999999997</v>
      </c>
      <c r="F4" s="2">
        <f t="shared" si="2"/>
        <v>6.5749999999999999E-4</v>
      </c>
    </row>
    <row r="5" spans="1:15">
      <c r="A5" s="13">
        <v>4.1180000000000003</v>
      </c>
      <c r="B5" s="6">
        <f t="shared" si="0"/>
        <v>40.401698000000003</v>
      </c>
      <c r="C5" s="7">
        <v>1.61</v>
      </c>
      <c r="D5" s="7">
        <v>1.77</v>
      </c>
      <c r="E5" s="17">
        <f t="shared" si="1"/>
        <v>0.84499999999999997</v>
      </c>
      <c r="F5" s="2">
        <f t="shared" si="2"/>
        <v>8.4499999999999994E-4</v>
      </c>
    </row>
    <row r="6" spans="1:15">
      <c r="A6" s="13">
        <v>5.1120000000000001</v>
      </c>
      <c r="B6" s="6">
        <f t="shared" si="0"/>
        <v>50.153832000000001</v>
      </c>
      <c r="C6" s="7">
        <v>1.92</v>
      </c>
      <c r="D6" s="7">
        <v>2.08</v>
      </c>
      <c r="E6" s="17">
        <f t="shared" si="1"/>
        <v>1</v>
      </c>
      <c r="F6" s="2">
        <f t="shared" si="2"/>
        <v>1E-3</v>
      </c>
    </row>
    <row r="7" spans="1:15">
      <c r="A7" s="13">
        <v>6.1</v>
      </c>
      <c r="B7" s="6">
        <f t="shared" si="0"/>
        <v>59.847099999999998</v>
      </c>
      <c r="C7" s="7">
        <v>2.2200000000000002</v>
      </c>
      <c r="D7" s="7">
        <v>2.4</v>
      </c>
      <c r="E7" s="17">
        <f t="shared" si="1"/>
        <v>1.155</v>
      </c>
      <c r="F7" s="2">
        <f t="shared" si="2"/>
        <v>1.155E-3</v>
      </c>
    </row>
    <row r="8" spans="1:15">
      <c r="A8" s="13">
        <v>7.0819999999999999</v>
      </c>
      <c r="B8" s="6">
        <f t="shared" si="0"/>
        <v>69.481501999999992</v>
      </c>
      <c r="C8" s="7">
        <v>2.52</v>
      </c>
      <c r="D8" s="7">
        <v>2.66</v>
      </c>
      <c r="E8" s="17">
        <f t="shared" si="1"/>
        <v>1.2949999999999999</v>
      </c>
      <c r="F8" s="2">
        <f t="shared" si="2"/>
        <v>1.2949999999999999E-3</v>
      </c>
    </row>
    <row r="9" spans="1:15">
      <c r="A9" s="13">
        <v>8.048</v>
      </c>
      <c r="B9" s="6">
        <f t="shared" si="0"/>
        <v>78.958928</v>
      </c>
      <c r="C9" s="7">
        <v>2.82</v>
      </c>
      <c r="D9" s="7">
        <v>2.94</v>
      </c>
      <c r="E9" s="17">
        <f t="shared" si="1"/>
        <v>1.44</v>
      </c>
      <c r="F9" s="2">
        <f t="shared" si="2"/>
        <v>1.4399999999999999E-3</v>
      </c>
    </row>
    <row r="10" spans="1:15">
      <c r="A10" s="13">
        <v>9.0760000000000005</v>
      </c>
      <c r="B10" s="6">
        <f t="shared" si="0"/>
        <v>89.044636000000011</v>
      </c>
      <c r="C10" s="7">
        <v>3.1</v>
      </c>
      <c r="D10" s="7">
        <v>3.11</v>
      </c>
      <c r="E10" s="17">
        <f t="shared" si="1"/>
        <v>1.5525</v>
      </c>
      <c r="F10" s="2">
        <f t="shared" si="2"/>
        <v>1.5525000000000001E-3</v>
      </c>
    </row>
    <row r="11" spans="1:15" ht="15" thickBot="1">
      <c r="A11" s="14">
        <v>9.5719999999999992</v>
      </c>
      <c r="B11" s="15">
        <f t="shared" si="0"/>
        <v>93.91089199999999</v>
      </c>
      <c r="C11" s="16">
        <v>3.26</v>
      </c>
      <c r="D11" s="16">
        <v>3.26</v>
      </c>
      <c r="E11" s="18">
        <f t="shared" si="1"/>
        <v>1.63</v>
      </c>
      <c r="F11" s="2">
        <f t="shared" si="2"/>
        <v>1.6299999999999999E-3</v>
      </c>
    </row>
    <row r="14" spans="1:15">
      <c r="E14" t="s">
        <v>10</v>
      </c>
    </row>
    <row r="16" spans="1:15">
      <c r="A16" t="s">
        <v>11</v>
      </c>
      <c r="B16" t="s">
        <v>12</v>
      </c>
    </row>
    <row r="17" spans="2:6">
      <c r="B17" s="3">
        <f>(4*J2)/(PI()*K2^2*L2)</f>
        <v>176471520575.08008</v>
      </c>
      <c r="F17" t="s">
        <v>17</v>
      </c>
    </row>
    <row r="18" spans="2:6">
      <c r="D18" t="s">
        <v>16</v>
      </c>
      <c r="E18">
        <f t="array" ref="E18:F20">LINEST(F2:F11,B2:B11,TRUE,TRUE)</f>
        <v>1.6161196673428191E-5</v>
      </c>
      <c r="F18">
        <v>1.5282341563799555E-4</v>
      </c>
    </row>
    <row r="19" spans="2:6">
      <c r="E19">
        <v>4.5546575678274479E-7</v>
      </c>
      <c r="F19">
        <v>2.769130541573731E-5</v>
      </c>
    </row>
    <row r="20" spans="2:6">
      <c r="E20">
        <v>0.99368601427711634</v>
      </c>
      <c r="F20">
        <v>3.9587388730604061E-5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Pęcak</dc:creator>
  <cp:lastModifiedBy>Maciek</cp:lastModifiedBy>
  <cp:lastPrinted>2017-10-22T12:59:17Z</cp:lastPrinted>
  <dcterms:created xsi:type="dcterms:W3CDTF">2017-10-21T11:03:21Z</dcterms:created>
  <dcterms:modified xsi:type="dcterms:W3CDTF">2017-10-24T15:30:54Z</dcterms:modified>
</cp:coreProperties>
</file>