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a braci - Reg. 2018" sheetId="1" state="visible" r:id="rId2"/>
    <sheet name="Kwatery U Buzunów - Reg. 2018" sheetId="2" state="visible" r:id="rId3"/>
    <sheet name="Kwatery obce - Reg. 2018" sheetId="3" state="visible" r:id="rId4"/>
  </sheets>
  <externalReferences>
    <externalReference r:id="rId5"/>
  </externalReferences>
  <definedNames>
    <definedName function="false" hidden="false" localSheetId="2" name="_xlnm.Print_Area" vbProcedure="false">'Kwatery obce - Reg. 2018'!$A$1:$K$313</definedName>
    <definedName function="false" hidden="false" localSheetId="1" name="_xlnm.Print_Area" vbProcedure="false">'Kwatery U Buzunów - Reg. 2018'!$A$1:$L$182</definedName>
    <definedName function="false" hidden="true" localSheetId="0" name="_xlnm._FilterDatabase" vbProcedure="false">'Lista braci - Reg. 2018'!$A$1:$T$537</definedName>
    <definedName function="false" hidden="false" localSheetId="1" name="_xlnm._FilterDatabase" vbProcedure="false">'Kwatery U Buzunów - Reg. 2018'!$A$2:$I$180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2" authorId="0">
      <text>
        <r>
          <rPr>
            <b val="true"/>
            <sz val="9"/>
            <color rgb="FF000000"/>
            <rFont val="Tahoma"/>
            <family val="2"/>
          </rPr>
          <t xml:space="preserve">łóżko - rezerwa
</t>
        </r>
      </text>
    </comment>
    <comment ref="B73" authorId="0">
      <text>
        <r>
          <rPr>
            <b val="true"/>
            <sz val="9"/>
            <color rgb="FF000000"/>
            <rFont val="Tahoma"/>
            <family val="2"/>
          </rPr>
          <t xml:space="preserve">łóżko - rezerwa
</t>
        </r>
      </text>
    </comment>
    <comment ref="B74" authorId="0">
      <text>
        <r>
          <rPr>
            <b val="true"/>
            <sz val="9"/>
            <color rgb="FF000000"/>
            <rFont val="Tahoma"/>
            <family val="2"/>
          </rPr>
          <t xml:space="preserve">łóżko - rezerwa
</t>
        </r>
      </text>
    </comment>
    <comment ref="B75" authorId="0">
      <text>
        <r>
          <rPr>
            <b val="true"/>
            <sz val="9"/>
            <color rgb="FF000000"/>
            <rFont val="Tahoma"/>
            <family val="2"/>
          </rPr>
          <t xml:space="preserve">łóżko - rezerwa
</t>
        </r>
      </text>
    </comment>
    <comment ref="B76" authorId="0">
      <text>
        <r>
          <rPr>
            <b val="true"/>
            <sz val="9"/>
            <color rgb="FF000000"/>
            <rFont val="Tahoma"/>
            <family val="2"/>
          </rPr>
          <t xml:space="preserve">łóżko - rezerwa
</t>
        </r>
      </text>
    </comment>
    <comment ref="B77" authorId="0">
      <text>
        <r>
          <rPr>
            <b val="true"/>
            <sz val="9"/>
            <color rgb="FF000000"/>
            <rFont val="Tahoma"/>
            <family val="2"/>
          </rPr>
          <t xml:space="preserve">łóżko - rezerwa
</t>
        </r>
      </text>
    </comment>
  </commentList>
</comments>
</file>

<file path=xl/sharedStrings.xml><?xml version="1.0" encoding="utf-8"?>
<sst xmlns="http://schemas.openxmlformats.org/spreadsheetml/2006/main" count="1254" uniqueCount="609">
  <si>
    <t xml:space="preserve">Lp. </t>
  </si>
  <si>
    <t xml:space="preserve">Katechiści</t>
  </si>
  <si>
    <t xml:space="preserve">Obecność</t>
  </si>
  <si>
    <t xml:space="preserve">Nazwisko i imię 
(małżeństwa razem, 
dzieci osobno)</t>
  </si>
  <si>
    <t xml:space="preserve">Przydział</t>
  </si>
  <si>
    <t xml:space="preserve">Zakwaterowanie</t>
  </si>
  <si>
    <t xml:space="preserve">Prezbiterzy</t>
  </si>
  <si>
    <t xml:space="preserve">Małżeństwa (il. osób)</t>
  </si>
  <si>
    <t xml:space="preserve">Kobiety (1)</t>
  </si>
  <si>
    <t xml:space="preserve">Mężczyźni (1)</t>
  </si>
  <si>
    <t xml:space="preserve">Niemowlęta i dzieci (bez dodatkowego łóżka i posiłku)</t>
  </si>
  <si>
    <t xml:space="preserve">Dzieci większe (z łóżkiem i posiłkiem)</t>
  </si>
  <si>
    <t xml:space="preserve">P</t>
  </si>
  <si>
    <t xml:space="preserve">Niania obca lub z rodziny - mieszkanie osobne</t>
  </si>
  <si>
    <t xml:space="preserve">Uwagi, niepełnosprawność, diety</t>
  </si>
  <si>
    <t xml:space="preserve">Wiek jedynek, nianiek np. 40+</t>
  </si>
  <si>
    <t xml:space="preserve">Środek transportu (własny samochód lub brak)</t>
  </si>
  <si>
    <t xml:space="preserve">prebiterzy</t>
  </si>
  <si>
    <t xml:space="preserve">1.</t>
  </si>
  <si>
    <t xml:space="preserve">2.</t>
  </si>
  <si>
    <t xml:space="preserve">ks. Piotrowski Jacek</t>
  </si>
  <si>
    <t xml:space="preserve">p</t>
  </si>
  <si>
    <t xml:space="preserve">3-os. (classic)</t>
  </si>
  <si>
    <t xml:space="preserve">3.</t>
  </si>
  <si>
    <t xml:space="preserve">Bojarski Tomasz i Elżbieta</t>
  </si>
  <si>
    <t xml:space="preserve">2-os. (classic)</t>
  </si>
  <si>
    <t xml:space="preserve">4.</t>
  </si>
  <si>
    <t xml:space="preserve">Wojnowski Andrzej i Elżbieta</t>
  </si>
  <si>
    <t xml:space="preserve">kobieta (classic)</t>
  </si>
  <si>
    <t xml:space="preserve">5.</t>
  </si>
  <si>
    <t xml:space="preserve">Olucha Lucjan i Danuta</t>
  </si>
  <si>
    <t xml:space="preserve">mężczyzna (classic)</t>
  </si>
  <si>
    <t xml:space="preserve">razem bracia (bez niemowląt, dzieci i nianiek)</t>
  </si>
  <si>
    <t xml:space="preserve">2-os. z dzieckiem, ciąża, choroby - na miejscu</t>
  </si>
  <si>
    <t xml:space="preserve">razem niemowlęta i dzieci</t>
  </si>
  <si>
    <t xml:space="preserve">kobieta chora</t>
  </si>
  <si>
    <t xml:space="preserve">razem niańki</t>
  </si>
  <si>
    <t xml:space="preserve">mężczyzna chory</t>
  </si>
  <si>
    <t xml:space="preserve">razem na salę gimn. (krzesła - z nianiami i dziećmi) </t>
  </si>
  <si>
    <t xml:space="preserve">3-os. z dzieckiem (ew. z nianią rodzinną)</t>
  </si>
  <si>
    <t xml:space="preserve">razem do wyżywienia (z  dziećmi)</t>
  </si>
  <si>
    <t xml:space="preserve">tylko posiłki - dowolny stan</t>
  </si>
  <si>
    <t xml:space="preserve">razem do zakwaterowania (z dziećmi)</t>
  </si>
  <si>
    <t xml:space="preserve">1-os.</t>
  </si>
  <si>
    <t xml:space="preserve">Hrubieszów parafia Św. Ducha</t>
  </si>
  <si>
    <t xml:space="preserve">4-os. (rodzina z dziećmi)</t>
  </si>
  <si>
    <t xml:space="preserve">Darda Janina</t>
  </si>
  <si>
    <t xml:space="preserve">Tak-razem z Tomkiem Widławskim</t>
  </si>
  <si>
    <t xml:space="preserve">Pawłasek Lila</t>
  </si>
  <si>
    <t xml:space="preserve">Węcławik Katarzyna</t>
  </si>
  <si>
    <t xml:space="preserve">Widławski Tomasz</t>
  </si>
  <si>
    <t xml:space="preserve">tak</t>
  </si>
  <si>
    <t xml:space="preserve">6.</t>
  </si>
  <si>
    <t xml:space="preserve">Twardowska Małgorzata i Radosław + niemowlę (Wojtuś) i dzieci (Agata, Igor, Jakub) - od piątku</t>
  </si>
  <si>
    <t xml:space="preserve">Dziecko 6 miesięcy </t>
  </si>
  <si>
    <t xml:space="preserve">dzieci lat 13,11,5</t>
  </si>
  <si>
    <t xml:space="preserve">nie </t>
  </si>
  <si>
    <t xml:space="preserve">Małgorzata TWARDOWSKA - tel. 605684116</t>
  </si>
  <si>
    <t xml:space="preserve">Hrubieszów parafia Św. Mikołaja</t>
  </si>
  <si>
    <t xml:space="preserve">Ks. Marcin Lewczuk z parafii 
w Werbkowicach, dojedzie w piątek </t>
  </si>
  <si>
    <t xml:space="preserve">Cygan Henryka </t>
  </si>
  <si>
    <t xml:space="preserve">nie</t>
  </si>
  <si>
    <t xml:space="preserve">Juszczuk Roman</t>
  </si>
  <si>
    <t xml:space="preserve">Kicun Helena</t>
  </si>
  <si>
    <t xml:space="preserve">50+</t>
  </si>
  <si>
    <t xml:space="preserve">Mucha Wacław</t>
  </si>
  <si>
    <t xml:space="preserve">Otręba Jadwiga</t>
  </si>
  <si>
    <t xml:space="preserve">7.</t>
  </si>
  <si>
    <t xml:space="preserve">Stopyra Dariusz i Katarzyna + dziecko Franuś</t>
  </si>
  <si>
    <t xml:space="preserve">Lublin Królewska 4</t>
  </si>
  <si>
    <t xml:space="preserve">ks. Koman Zbigniew - od piątku</t>
  </si>
  <si>
    <t xml:space="preserve">Błaszczak Andrzej i Beata</t>
  </si>
  <si>
    <t xml:space="preserve">Celejewski Andrzej</t>
  </si>
  <si>
    <t xml:space="preserve">chory na serce, cukrzycz.</t>
  </si>
  <si>
    <t xml:space="preserve">Kamiński Stanisław i Teresa </t>
  </si>
  <si>
    <t xml:space="preserve">Po operacji kolana </t>
  </si>
  <si>
    <t xml:space="preserve">z Celejewskim</t>
  </si>
  <si>
    <t xml:space="preserve">Rozpędowski Bogdan i Krystyna</t>
  </si>
  <si>
    <t xml:space="preserve">Topolan Krzysztof i Danuta</t>
  </si>
  <si>
    <t xml:space="preserve">z Błaszczakiem</t>
  </si>
  <si>
    <t xml:space="preserve">Warsz Krzysztof i Anna</t>
  </si>
  <si>
    <t xml:space="preserve">wózek inwalidzki</t>
  </si>
  <si>
    <t xml:space="preserve">9.</t>
  </si>
  <si>
    <t xml:space="preserve">Lublin Pallotyni 1</t>
  </si>
  <si>
    <t xml:space="preserve">Piątkowski Kazimierz i Elżbieta</t>
  </si>
  <si>
    <t xml:space="preserve">Kwieciński Paweł i Agata</t>
  </si>
  <si>
    <t xml:space="preserve">Kwieciński Janusz i Mirosława</t>
  </si>
  <si>
    <t xml:space="preserve">kłopoty z chodzeniem – 80 lat</t>
  </si>
  <si>
    <t xml:space="preserve">Romanowski Darek i Lidia</t>
  </si>
  <si>
    <t xml:space="preserve">Karczewska Anna</t>
  </si>
  <si>
    <t xml:space="preserve">Ścirka Tomek i Aneta + niemowlę</t>
  </si>
  <si>
    <t xml:space="preserve">niania Ścirków</t>
  </si>
  <si>
    <t xml:space="preserve">8.</t>
  </si>
  <si>
    <t xml:space="preserve">10.</t>
  </si>
  <si>
    <t xml:space="preserve">Lublin Pallotyni 2</t>
  </si>
  <si>
    <t xml:space="preserve">Abramowicz Sergiej</t>
  </si>
  <si>
    <t xml:space="preserve">Bojarska Maria + małe dziecko (Jakub)</t>
  </si>
  <si>
    <t xml:space="preserve">Jedzie bez męża, pokój razem
 z Agnieszką Topolan</t>
  </si>
  <si>
    <t xml:space="preserve">Gębala Stanisław i Wioletta</t>
  </si>
  <si>
    <t xml:space="preserve">Kłopotowski Andrzej - od piątku</t>
  </si>
  <si>
    <t xml:space="preserve">Łebek Jakub i Bibiana</t>
  </si>
  <si>
    <t xml:space="preserve">Topolan Agnieszka</t>
  </si>
  <si>
    <t xml:space="preserve">Pokój razem z Marią Bojarską, to jej siostra</t>
  </si>
  <si>
    <t xml:space="preserve">Lublin Pallotyni 3</t>
  </si>
  <si>
    <t xml:space="preserve">Wasilewscy Jan i  Joanna</t>
  </si>
  <si>
    <t xml:space="preserve">Pulińscy Ryszard i Jadwiga</t>
  </si>
  <si>
    <t xml:space="preserve">Czerwiński Rafał</t>
  </si>
  <si>
    <t xml:space="preserve">Lublin Poczekajka 1</t>
  </si>
  <si>
    <t xml:space="preserve">Łupina Tomasz i Dorota</t>
  </si>
  <si>
    <t xml:space="preserve">Próchniak Jerzy i Teresa</t>
  </si>
  <si>
    <t xml:space="preserve">z Łupinami</t>
  </si>
  <si>
    <t xml:space="preserve">Pietryga Jerzy i Genowefa</t>
  </si>
  <si>
    <t xml:space="preserve">Charytanowicz Bożena</t>
  </si>
  <si>
    <t xml:space="preserve">Fariaszewska Teresa</t>
  </si>
  <si>
    <t xml:space="preserve">Lublin Poczekajka 2</t>
  </si>
  <si>
    <t xml:space="preserve">ks. Zachara Maciej</t>
  </si>
  <si>
    <t xml:space="preserve">Hołowiecki Stanisław i Beata </t>
  </si>
  <si>
    <t xml:space="preserve">bez wyżywienia</t>
  </si>
  <si>
    <t xml:space="preserve">Pakuła Piotr i Beata</t>
  </si>
  <si>
    <t xml:space="preserve">Dąbrowski Piotr</t>
  </si>
  <si>
    <t xml:space="preserve">Podłuski Jarosław i Iwona</t>
  </si>
  <si>
    <t xml:space="preserve">Kudelski Jacek i Kamila</t>
  </si>
  <si>
    <t xml:space="preserve">Łupina Iwona</t>
  </si>
  <si>
    <t xml:space="preserve">Lublin Poczekajka 3</t>
  </si>
  <si>
    <t xml:space="preserve">ks. Kwiatkowski Krzysztof - od piątku</t>
  </si>
  <si>
    <t xml:space="preserve">Tak</t>
  </si>
  <si>
    <t xml:space="preserve">Chinek Tomasz i Jolanta</t>
  </si>
  <si>
    <t xml:space="preserve">Tłuczek Mariusz i Beata</t>
  </si>
  <si>
    <t xml:space="preserve">Wojciechowscy Adam i Alicja</t>
  </si>
  <si>
    <t xml:space="preserve">razem z Kamilą</t>
  </si>
  <si>
    <t xml:space="preserve">Lublin Poczekajka 4</t>
  </si>
  <si>
    <t xml:space="preserve">Hypś Sławek i Magda - od piątku</t>
  </si>
  <si>
    <t xml:space="preserve">własny</t>
  </si>
  <si>
    <t xml:space="preserve">Kołodziejczyk Adam i Kinga</t>
  </si>
  <si>
    <t xml:space="preserve">Baran Gosia</t>
  </si>
  <si>
    <t xml:space="preserve">Kossowski Władysław</t>
  </si>
  <si>
    <t xml:space="preserve">Bartnik Natalka</t>
  </si>
  <si>
    <t xml:space="preserve">kłopoty z chodzeniem – niepeł.</t>
  </si>
  <si>
    <t xml:space="preserve">Górna Lidka</t>
  </si>
  <si>
    <t xml:space="preserve">Boguszewscy Mikołaj i Asia + małe dziecko - od piątku</t>
  </si>
  <si>
    <t xml:space="preserve">Wójcik Kasia - niania Boguszewskich - od piątku</t>
  </si>
  <si>
    <t xml:space="preserve">Słowińscy Mateusz i Kasia + dziecko</t>
  </si>
  <si>
    <t xml:space="preserve">Hołowiecki Jasiek – nianiek Słowińskich</t>
  </si>
  <si>
    <t xml:space="preserve">11.</t>
  </si>
  <si>
    <t xml:space="preserve">Klocek Dominik i Dominika z niemowlęciem</t>
  </si>
  <si>
    <t xml:space="preserve">12.</t>
  </si>
  <si>
    <t xml:space="preserve">Klocek Asia  – niania Klocków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</si>
  <si>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</si>
  <si>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</si>
  <si>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</si>
  <si>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</si>
  <si>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</si>
  <si>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</si>
  <si>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</si>
  <si>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Lublin Poczekajka 5</t>
  </si>
  <si>
    <t xml:space="preserve">Danilewicz Damian i Aleksandra + niemowlę (Klara) </t>
  </si>
  <si>
    <t xml:space="preserve">Matka karmiąca, cukrzyca </t>
  </si>
  <si>
    <t xml:space="preserve">Danilewicz Darek - nianiek Danilewiczów</t>
  </si>
  <si>
    <t xml:space="preserve">Marcinek Michał i Magdalena - od piątku</t>
  </si>
  <si>
    <t xml:space="preserve">Pawlik Piotr i Katarzyna + niemowlę (Maria) </t>
  </si>
  <si>
    <t xml:space="preserve">Matka karmiąca </t>
  </si>
  <si>
    <t xml:space="preserve">niania Pawlik Zofia </t>
  </si>
  <si>
    <t xml:space="preserve">Rusiński Łukasz i Maria + niemowlę i dziecko (Zofia i Gabriela) </t>
  </si>
  <si>
    <t xml:space="preserve">niania Rusińskich Rybak Barbara </t>
  </si>
  <si>
    <t xml:space="preserve">Sędzielewski Mateusz </t>
  </si>
  <si>
    <t xml:space="preserve">Tkaczyk Krystian</t>
  </si>
  <si>
    <t xml:space="preserve">Lublin Poczekajka 6</t>
  </si>
  <si>
    <t xml:space="preserve">Dziduch Mateusz i Martyna</t>
  </si>
  <si>
    <t xml:space="preserve">Ziemba Maciej i Paulina + dziecko - od piątku</t>
  </si>
  <si>
    <t xml:space="preserve">Rusińska Ania - niania Ziembów - od piątku</t>
  </si>
  <si>
    <t xml:space="preserve">Michalski Marek</t>
  </si>
  <si>
    <t xml:space="preserve">razem z Dziduchami</t>
  </si>
  <si>
    <t xml:space="preserve">Wójtowicz Magda</t>
  </si>
  <si>
    <t xml:space="preserve">Wesołowski Beniamin</t>
  </si>
  <si>
    <t xml:space="preserve">razem z Wójtowicz</t>
  </si>
  <si>
    <t xml:space="preserve">Mateja Tomasz</t>
  </si>
  <si>
    <t xml:space="preserve">Lublin Poczekajka 7</t>
  </si>
  <si>
    <t xml:space="preserve">Szwałek Adam i Katarzyna</t>
  </si>
  <si>
    <t xml:space="preserve">Sanko Marina</t>
  </si>
  <si>
    <t xml:space="preserve">20+</t>
  </si>
  <si>
    <t xml:space="preserve">ze Szwałkami</t>
  </si>
  <si>
    <t xml:space="preserve">Skapets Konstantin</t>
  </si>
  <si>
    <t xml:space="preserve">Ścisło Anna</t>
  </si>
  <si>
    <t xml:space="preserve">30+</t>
  </si>
  <si>
    <t xml:space="preserve">Wesołowski Tomasz</t>
  </si>
  <si>
    <t xml:space="preserve">Lublin Poczekajka 8</t>
  </si>
  <si>
    <t xml:space="preserve">Ojciec Leopold</t>
  </si>
  <si>
    <t xml:space="preserve">Wośko Dominik - od piątku</t>
  </si>
  <si>
    <t xml:space="preserve">Kielar Beata</t>
  </si>
  <si>
    <t xml:space="preserve">Mazur Przemysław i Anna</t>
  </si>
  <si>
    <t xml:space="preserve">Shkurapet Kirill i Veronika 
+ niemowlę - od piątku</t>
  </si>
  <si>
    <t xml:space="preserve">Yugay Elżbieta - od piątku</t>
  </si>
  <si>
    <t xml:space="preserve">Lublin Poczekajka 9</t>
  </si>
  <si>
    <t xml:space="preserve">Szczęch Jan</t>
  </si>
  <si>
    <t xml:space="preserve">brak</t>
  </si>
  <si>
    <t xml:space="preserve">Domurad Filip</t>
  </si>
  <si>
    <t xml:space="preserve">Lublin Różańcowa 1</t>
  </si>
  <si>
    <t xml:space="preserve">Dzioch Ryszard i Iwona</t>
  </si>
  <si>
    <t xml:space="preserve">Drozd Mirosław</t>
  </si>
  <si>
    <t xml:space="preserve">z Dziochami</t>
  </si>
  <si>
    <t xml:space="preserve">Sieńko Józef i Ewa</t>
  </si>
  <si>
    <t xml:space="preserve">Dzioch Jarek i Kinga + niemowlę + dziecko</t>
  </si>
  <si>
    <t xml:space="preserve">Sieńko Wiktoria - niania Dziochów</t>
  </si>
  <si>
    <t xml:space="preserve">Strużek Justyna</t>
  </si>
  <si>
    <t xml:space="preserve">zastępczo "Pod Bocianem"</t>
  </si>
  <si>
    <t xml:space="preserve">z Sieńkami</t>
  </si>
  <si>
    <t xml:space="preserve">Lublin Różańcowa 2</t>
  </si>
  <si>
    <t xml:space="preserve">Pergoł Michał i Katarzyna + 1 roczne dziecko (Michalina) + Filip (8 lat) </t>
  </si>
  <si>
    <t xml:space="preserve">Pergoł Mikołaj</t>
  </si>
  <si>
    <t xml:space="preserve">Wypych Agnieszka</t>
  </si>
  <si>
    <t xml:space="preserve">około 40</t>
  </si>
  <si>
    <t xml:space="preserve">Grabowski Andrzej</t>
  </si>
  <si>
    <t xml:space="preserve">być może</t>
  </si>
  <si>
    <t xml:space="preserve">Juchniewicz Grzegorz</t>
  </si>
  <si>
    <t xml:space="preserve">Wrona Robert</t>
  </si>
  <si>
    <t xml:space="preserve">40+</t>
  </si>
  <si>
    <t xml:space="preserve">Lublin Salezjanie 1</t>
  </si>
  <si>
    <t xml:space="preserve">Jamróz Marek i Klara </t>
  </si>
  <si>
    <t xml:space="preserve">Klara w ciąży</t>
  </si>
  <si>
    <t xml:space="preserve">Kozłowscy Ernest i Sylwia + 1 niemow.</t>
  </si>
  <si>
    <t xml:space="preserve">Sylwia w ciąży</t>
  </si>
  <si>
    <t xml:space="preserve">Nieścioruk Wojciech i Anna + 1 niemow. + 1 dziecko większe</t>
  </si>
  <si>
    <t xml:space="preserve">Piaseccy Tomasz i Monika + 1 niemow.</t>
  </si>
  <si>
    <t xml:space="preserve">Podsiadło Kasia</t>
  </si>
  <si>
    <t xml:space="preserve">Rojek Anna </t>
  </si>
  <si>
    <t xml:space="preserve">Lublin Salezjanie 2</t>
  </si>
  <si>
    <t xml:space="preserve">Kopyciński Henryk i Elżbieta</t>
  </si>
  <si>
    <t xml:space="preserve">Transport z Żołyniakami </t>
  </si>
  <si>
    <t xml:space="preserve">Żołyniak Krzysztof i Monika</t>
  </si>
  <si>
    <t xml:space="preserve">stwardnienie rozsiane</t>
  </si>
  <si>
    <t xml:space="preserve">Niedźwiedź Andrzej</t>
  </si>
  <si>
    <t xml:space="preserve">Lublin Św. Agnieszka 1</t>
  </si>
  <si>
    <t xml:space="preserve">Ceglarski Marcin i Beata</t>
  </si>
  <si>
    <t xml:space="preserve">Kusyk Ewa</t>
  </si>
  <si>
    <t xml:space="preserve">nie, może z kims</t>
  </si>
  <si>
    <t xml:space="preserve">Pluta Andrzej i Ewa</t>
  </si>
  <si>
    <t xml:space="preserve">TAK</t>
  </si>
  <si>
    <t xml:space="preserve">Rybak Paweł i Agnieszka</t>
  </si>
  <si>
    <t xml:space="preserve">Sędzielewski Robert i Monika</t>
  </si>
  <si>
    <t xml:space="preserve">Świtacz Elżbieta</t>
  </si>
  <si>
    <t xml:space="preserve">nie, może z kimś</t>
  </si>
  <si>
    <t xml:space="preserve">Wesołowski Jacek i Katarzyna</t>
  </si>
  <si>
    <t xml:space="preserve">Żurek Adam i Dorota - od piątku</t>
  </si>
  <si>
    <t xml:space="preserve">Lublin Św. Antoni</t>
  </si>
  <si>
    <t xml:space="preserve">ks. Michał Szuba</t>
  </si>
  <si>
    <t xml:space="preserve">około 35</t>
  </si>
  <si>
    <t xml:space="preserve">tak </t>
  </si>
  <si>
    <t xml:space="preserve">Wrona Robert i Anna</t>
  </si>
  <si>
    <t xml:space="preserve">Borysiuk Paweł i Monika</t>
  </si>
  <si>
    <t xml:space="preserve">Ryś Łukasz i Ewa</t>
  </si>
  <si>
    <t xml:space="preserve">Robert Wrona 
668 464 178</t>
  </si>
  <si>
    <t xml:space="preserve">Lublin Św. Krzyż</t>
  </si>
  <si>
    <t xml:space="preserve">Kurpiel Andrzej i Elżbieta</t>
  </si>
  <si>
    <t xml:space="preserve">Herda Artur i Justyna + dziecko Tobiasz</t>
  </si>
  <si>
    <t xml:space="preserve">Bogacz Ryszard i Maria</t>
  </si>
  <si>
    <t xml:space="preserve">60+</t>
  </si>
  <si>
    <t xml:space="preserve">Lubartów 1</t>
  </si>
  <si>
    <t xml:space="preserve">Iwanek Janusz</t>
  </si>
  <si>
    <t xml:space="preserve">Kołodyński Wacław i Barbara</t>
  </si>
  <si>
    <t xml:space="preserve">Nakonieczna Joanna</t>
  </si>
  <si>
    <t xml:space="preserve">Szczepaniak Marian</t>
  </si>
  <si>
    <t xml:space="preserve">Wasak Leszek i Anna</t>
  </si>
  <si>
    <t xml:space="preserve">Lubartów 2</t>
  </si>
  <si>
    <t xml:space="preserve">Budzyński Jerzy i Ilona</t>
  </si>
  <si>
    <t xml:space="preserve">Matwiejczyk Elżbieta</t>
  </si>
  <si>
    <t xml:space="preserve"> Tak razem z Budzyńskimi</t>
  </si>
  <si>
    <t xml:space="preserve">Zdunek Małgorzata</t>
  </si>
  <si>
    <t xml:space="preserve">tak - razem z Budzyńskimi</t>
  </si>
  <si>
    <t xml:space="preserve">Lubartów 3</t>
  </si>
  <si>
    <t xml:space="preserve">Rola Zbigniew i Kazimiera</t>
  </si>
  <si>
    <t xml:space="preserve">Kosik Barbara</t>
  </si>
  <si>
    <t xml:space="preserve">Piliszko Jadwiga</t>
  </si>
  <si>
    <t xml:space="preserve">Topyła Mariusz</t>
  </si>
  <si>
    <t xml:space="preserve">Drzewiecka Emilia</t>
  </si>
  <si>
    <t xml:space="preserve">Łęczna 1</t>
  </si>
  <si>
    <t xml:space="preserve">Pluta Marek i Agnieszka</t>
  </si>
  <si>
    <t xml:space="preserve">Raczkowski Janusz i Irena</t>
  </si>
  <si>
    <t xml:space="preserve">tak z Kędzierskimi</t>
  </si>
  <si>
    <t xml:space="preserve">Kędzierski Krysztof i Elżbieta</t>
  </si>
  <si>
    <t xml:space="preserve">Romaniuk Barbara</t>
  </si>
  <si>
    <t xml:space="preserve">Kramek Maria</t>
  </si>
  <si>
    <t xml:space="preserve">Łęczna 2</t>
  </si>
  <si>
    <t xml:space="preserve">Świecak Irena</t>
  </si>
  <si>
    <t xml:space="preserve">wdowa</t>
  </si>
  <si>
    <t xml:space="preserve">z I Łęczną</t>
  </si>
  <si>
    <t xml:space="preserve">Łęczna 3</t>
  </si>
  <si>
    <t xml:space="preserve">Kot Marcin i Katarzyna + niemowlę i większe dziecko</t>
  </si>
  <si>
    <t xml:space="preserve">Kramek Weronika - niania Kotów</t>
  </si>
  <si>
    <t xml:space="preserve">tak z Kotami</t>
  </si>
  <si>
    <t xml:space="preserve">Opole 1</t>
  </si>
  <si>
    <t xml:space="preserve">Janoszczyk Sławomir i Anna</t>
  </si>
  <si>
    <t xml:space="preserve">Śledzik Andrzej i Dorota</t>
  </si>
  <si>
    <t xml:space="preserve">tak- razem z Janoszczykami</t>
  </si>
  <si>
    <t xml:space="preserve">Skorek Henryka</t>
  </si>
  <si>
    <t xml:space="preserve">Opole 2</t>
  </si>
  <si>
    <t xml:space="preserve">Binięda Ewelina</t>
  </si>
  <si>
    <t xml:space="preserve">Buza Sebastian</t>
  </si>
  <si>
    <t xml:space="preserve">Ciostek Regina</t>
  </si>
  <si>
    <t xml:space="preserve">Drański Piotr</t>
  </si>
  <si>
    <t xml:space="preserve">Poniatowa</t>
  </si>
  <si>
    <t xml:space="preserve">nie jedzie </t>
  </si>
  <si>
    <t xml:space="preserve">Zamość Karolówka 1</t>
  </si>
  <si>
    <t xml:space="preserve">1. </t>
  </si>
  <si>
    <t xml:space="preserve">ks. Feresz Jarosław - bez noclegu</t>
  </si>
  <si>
    <t xml:space="preserve">2. </t>
  </si>
  <si>
    <t xml:space="preserve">Topolski Krzysztof i Bernadetta</t>
  </si>
  <si>
    <t xml:space="preserve">3. </t>
  </si>
  <si>
    <t xml:space="preserve">Wojtas Piotr i Dominika z niemowlakiem </t>
  </si>
  <si>
    <t xml:space="preserve">4. </t>
  </si>
  <si>
    <t xml:space="preserve">Bartnik Ewa </t>
  </si>
  <si>
    <t xml:space="preserve">5. </t>
  </si>
  <si>
    <t xml:space="preserve">Gierszon Joanna </t>
  </si>
  <si>
    <t xml:space="preserve">6. </t>
  </si>
  <si>
    <t xml:space="preserve">Kurczyńska Maria </t>
  </si>
  <si>
    <t xml:space="preserve">kłopoty z chodzeniem</t>
  </si>
  <si>
    <t xml:space="preserve">Kotulska Anna - bez noclegu</t>
  </si>
  <si>
    <t xml:space="preserve">bez noclegu </t>
  </si>
  <si>
    <t xml:space="preserve">Zamość Karolówka 2</t>
  </si>
  <si>
    <t xml:space="preserve">Krasinkiewicz Dorota + dziecko większe</t>
  </si>
  <si>
    <t xml:space="preserve">40 +</t>
  </si>
  <si>
    <t xml:space="preserve">Nowosad Mikołaj - bez noclegu i wyżywienia</t>
  </si>
  <si>
    <t xml:space="preserve">bez noclegu i wyżywienia</t>
  </si>
  <si>
    <t xml:space="preserve">Nowosad Sebastian i  Małgorzata - bez noclegu i wyżywienia</t>
  </si>
  <si>
    <t xml:space="preserve">Szopa Artur i Maria - bez noclegu</t>
  </si>
  <si>
    <t xml:space="preserve">Zamość Katedralna 1</t>
  </si>
  <si>
    <t xml:space="preserve">Chilewicz Elżbieta</t>
  </si>
  <si>
    <t xml:space="preserve">z Kowalczyk</t>
  </si>
  <si>
    <t xml:space="preserve">Kłyż Kamil - bez noclegu</t>
  </si>
  <si>
    <t xml:space="preserve">Kowalczyk Adam i Agnieszka</t>
  </si>
  <si>
    <t xml:space="preserve">Dziuba Elżbieta</t>
  </si>
  <si>
    <t xml:space="preserve">Zamość Katedralna 2</t>
  </si>
  <si>
    <t xml:space="preserve">Niećko Dariusz</t>
  </si>
  <si>
    <t xml:space="preserve">Szłoda Nina</t>
  </si>
  <si>
    <t xml:space="preserve">Zawiślak Marek i Katarzyna</t>
  </si>
  <si>
    <t xml:space="preserve">goście</t>
  </si>
  <si>
    <t xml:space="preserve">Obsza</t>
  </si>
  <si>
    <t xml:space="preserve">brak zgłoszeń</t>
  </si>
  <si>
    <t xml:space="preserve">brat ks. Komana</t>
  </si>
  <si>
    <t xml:space="preserve">Koman Jan -  tylko w sobotę, bez noclegu, posiłki tak</t>
  </si>
  <si>
    <t xml:space="preserve">Bronowice 10</t>
  </si>
  <si>
    <t xml:space="preserve">Serafin Marcin i Lilia - Marcin do piątku</t>
  </si>
  <si>
    <t xml:space="preserve">Ciebiera Sebastian i Weronika - od piątku</t>
  </si>
  <si>
    <t xml:space="preserve">Zając Gabriela</t>
  </si>
  <si>
    <t xml:space="preserve">Królewska 16</t>
  </si>
  <si>
    <t xml:space="preserve">Wesołowski Marcin</t>
  </si>
  <si>
    <t xml:space="preserve">LSM Lublin</t>
  </si>
  <si>
    <t xml:space="preserve">Puzniak Damian i Paulina</t>
  </si>
  <si>
    <t xml:space="preserve">Królewska 13</t>
  </si>
  <si>
    <t xml:space="preserve">Borsuk Maria - od soboty</t>
  </si>
  <si>
    <t xml:space="preserve">wspólnoty</t>
  </si>
  <si>
    <t xml:space="preserve">Razem</t>
  </si>
  <si>
    <t xml:space="preserve">ilość wspólnot - 35</t>
  </si>
  <si>
    <t xml:space="preserve">Buzun - Budynek A (bez stołówki)</t>
  </si>
  <si>
    <t xml:space="preserve">cena za nocleg + wyżywienie</t>
  </si>
  <si>
    <t xml:space="preserve">kondygnacja - 
nr pokoju/il. pokoi</t>
  </si>
  <si>
    <t xml:space="preserve">ilość tapczanów 1-os.</t>
  </si>
  <si>
    <t xml:space="preserve">można dostawić</t>
  </si>
  <si>
    <t xml:space="preserve">razem il. osób</t>
  </si>
  <si>
    <t xml:space="preserve">przydział</t>
  </si>
  <si>
    <t xml:space="preserve">nazwiska zakwaterowanych</t>
  </si>
  <si>
    <t xml:space="preserve">ilość os. zakwaterowana</t>
  </si>
  <si>
    <t xml:space="preserve">wolne łóżka</t>
  </si>
  <si>
    <t xml:space="preserve">wspólnota</t>
  </si>
  <si>
    <t xml:space="preserve">cena za wyżywienie</t>
  </si>
  <si>
    <t xml:space="preserve">bud. A parter - p.1</t>
  </si>
  <si>
    <t xml:space="preserve">prebiter</t>
  </si>
  <si>
    <t xml:space="preserve">małżeństwo</t>
  </si>
  <si>
    <t xml:space="preserve">bud. A parter - p.2</t>
  </si>
  <si>
    <t xml:space="preserve">małżeństwo z dzieckiem (dziećmi) lub ciąża</t>
  </si>
  <si>
    <t xml:space="preserve">bud. A parter - p.3</t>
  </si>
  <si>
    <t xml:space="preserve">choroby - na miejscu</t>
  </si>
  <si>
    <t xml:space="preserve">niańka obca lub z rodziny - oddzielny pokój</t>
  </si>
  <si>
    <t xml:space="preserve">bud. A parter - p.4</t>
  </si>
  <si>
    <t xml:space="preserve">bud. A parter - p.5</t>
  </si>
  <si>
    <t xml:space="preserve">razem Buzun bud. A - parter</t>
  </si>
  <si>
    <t xml:space="preserve">bud. A 1 piętro - p.10</t>
  </si>
  <si>
    <t xml:space="preserve">bud. A 1 piętro - p.11</t>
  </si>
  <si>
    <t xml:space="preserve">bud. A 1 piętro - p.12</t>
  </si>
  <si>
    <t xml:space="preserve">bud. A 1 piętro - p.13</t>
  </si>
  <si>
    <t xml:space="preserve">bud. A 1 piętro - p.14</t>
  </si>
  <si>
    <t xml:space="preserve">bud. A 1 piętro - p.15</t>
  </si>
  <si>
    <t xml:space="preserve">bud. A 1 piętro - p.16</t>
  </si>
  <si>
    <t xml:space="preserve">razem Buzun bud. A - 1 piętro</t>
  </si>
  <si>
    <t xml:space="preserve">bud. A 2 piętro - p.20</t>
  </si>
  <si>
    <t xml:space="preserve">bud. A 2 piętro - p.21</t>
  </si>
  <si>
    <t xml:space="preserve">bud. A 2 piętro - p.22</t>
  </si>
  <si>
    <t xml:space="preserve">bud. A 2 piętro - p.23</t>
  </si>
  <si>
    <t xml:space="preserve">bud. A 2 piętro - p.24</t>
  </si>
  <si>
    <t xml:space="preserve">bud. A 2 piętro - p.25</t>
  </si>
  <si>
    <t xml:space="preserve">bud. A 2 piętro - p.26</t>
  </si>
  <si>
    <t xml:space="preserve">razem Buzun bud. A - 2 piętro</t>
  </si>
  <si>
    <t xml:space="preserve">bud. A 3 piętro - p.30</t>
  </si>
  <si>
    <t xml:space="preserve">bud. A 3 piętro - p.31</t>
  </si>
  <si>
    <t xml:space="preserve">bud. A 3 piętro - p.32</t>
  </si>
  <si>
    <t xml:space="preserve">śr.-czw.</t>
  </si>
  <si>
    <t xml:space="preserve">czw.-pt.</t>
  </si>
  <si>
    <t xml:space="preserve">bud. A 3 piętro - p.33</t>
  </si>
  <si>
    <t xml:space="preserve">pt.-sob.</t>
  </si>
  <si>
    <t xml:space="preserve">sob.-ndz.</t>
  </si>
  <si>
    <t xml:space="preserve">razem bud. A </t>
  </si>
  <si>
    <t xml:space="preserve">razem bud. A - 3 piętro</t>
  </si>
  <si>
    <t xml:space="preserve">razem bud. A</t>
  </si>
  <si>
    <t xml:space="preserve">Buzun - Budynek B (ze stołówką)</t>
  </si>
  <si>
    <t xml:space="preserve">bud. B 1 piętro - p.10</t>
  </si>
  <si>
    <t xml:space="preserve">bud. B 1 piętro - p.11</t>
  </si>
  <si>
    <t xml:space="preserve">bud. B 1 piętro - p.12</t>
  </si>
  <si>
    <t xml:space="preserve">bud. B 1 piętro - p.13</t>
  </si>
  <si>
    <t xml:space="preserve">razem Buzun bud. B - 1 piętro</t>
  </si>
  <si>
    <t xml:space="preserve">bud. B 2 piętro - p.21</t>
  </si>
  <si>
    <t xml:space="preserve">bud. B 2 piętro - p.22</t>
  </si>
  <si>
    <t xml:space="preserve">bud. B 2 piętro - p.23</t>
  </si>
  <si>
    <t xml:space="preserve">bud. B 2 piętro - p.24</t>
  </si>
  <si>
    <t xml:space="preserve">bud. B 2 piętro - p.25</t>
  </si>
  <si>
    <t xml:space="preserve">bud. B 2 piętro - p.26</t>
  </si>
  <si>
    <t xml:space="preserve">bud. B 2 piętro - p.27</t>
  </si>
  <si>
    <t xml:space="preserve">bud. B 2 piętro - p.28</t>
  </si>
  <si>
    <t xml:space="preserve">bud. B 2 piętro - p.29</t>
  </si>
  <si>
    <t xml:space="preserve">razem bud. B</t>
  </si>
  <si>
    <t xml:space="preserve">razem Buzun bud. B - 2 piętro</t>
  </si>
  <si>
    <t xml:space="preserve">razem Buzun bud. B</t>
  </si>
  <si>
    <t xml:space="preserve">Buzun - Domek 1 (parter - mogą być wózki)</t>
  </si>
  <si>
    <t xml:space="preserve">Domek nr 1 - 
na parterze </t>
  </si>
  <si>
    <t xml:space="preserve">razem Buzun domek 1 - parter</t>
  </si>
  <si>
    <t xml:space="preserve">Buzun - Domek 2 (parter - mogą być wózki)</t>
  </si>
  <si>
    <t xml:space="preserve">Domek nr 2 - 
na parterze</t>
  </si>
  <si>
    <t xml:space="preserve">razem Buzun domek 2 - parter</t>
  </si>
  <si>
    <t xml:space="preserve">Buzun - Domek 3 (piętro)</t>
  </si>
  <si>
    <t xml:space="preserve">Domek nr 3 - 
na piętrze</t>
  </si>
  <si>
    <t xml:space="preserve">razem Buzun domek 3 - piętro</t>
  </si>
  <si>
    <t xml:space="preserve">Buzun - Domek 4 (piętro)</t>
  </si>
  <si>
    <t xml:space="preserve">Domek nr 4 - 
na piętrze</t>
  </si>
  <si>
    <t xml:space="preserve">razem Buzun domek 4 - piętro</t>
  </si>
  <si>
    <t xml:space="preserve">Buzun - Domek 5 (cały)</t>
  </si>
  <si>
    <t xml:space="preserve">Domek nr 5 - dwupoziomowy</t>
  </si>
  <si>
    <t xml:space="preserve">piętro - nie grzane</t>
  </si>
  <si>
    <t xml:space="preserve">za przepierzeniem</t>
  </si>
  <si>
    <t xml:space="preserve">salon</t>
  </si>
  <si>
    <t xml:space="preserve">razem Buzun domek 5 - cały</t>
  </si>
  <si>
    <t xml:space="preserve">Buzun - Domek 6 (parter)</t>
  </si>
  <si>
    <t xml:space="preserve">Domek nr 6 - 
(za budynkiem B)</t>
  </si>
  <si>
    <t xml:space="preserve">razem domki</t>
  </si>
  <si>
    <t xml:space="preserve">razem Buzun domek 6 - parter</t>
  </si>
  <si>
    <t xml:space="preserve">razem Buzun domki</t>
  </si>
  <si>
    <t xml:space="preserve">Razem Buzun - bud. A + B + domki</t>
  </si>
  <si>
    <t xml:space="preserve">nr ośrodka: 4</t>
  </si>
  <si>
    <t xml:space="preserve">Margol Anna i Andrzej</t>
  </si>
  <si>
    <t xml:space="preserve">ul. Sikorskiego 9</t>
  </si>
  <si>
    <t xml:space="preserve">łóżko pojedyncze</t>
  </si>
  <si>
    <t xml:space="preserve">ilość tapczanów 2-os.</t>
  </si>
  <si>
    <t xml:space="preserve">łóżko duże</t>
  </si>
  <si>
    <t xml:space="preserve">max il. osób w pokoju</t>
  </si>
  <si>
    <t xml:space="preserve">Margol Anna - p. nr 1 </t>
  </si>
  <si>
    <t xml:space="preserve">Margol Anna - p. nr 2</t>
  </si>
  <si>
    <t xml:space="preserve">Margol Anna - p. nr 3</t>
  </si>
  <si>
    <t xml:space="preserve">Margol Anna - p. nr 4</t>
  </si>
  <si>
    <t xml:space="preserve">Margol Anna - p. nr 5</t>
  </si>
  <si>
    <t xml:space="preserve">Margol Anna - p. nr 6</t>
  </si>
  <si>
    <t xml:space="preserve">il. pokoi - 6</t>
  </si>
  <si>
    <t xml:space="preserve">/</t>
  </si>
  <si>
    <t xml:space="preserve">razem 
Margol Anna</t>
  </si>
  <si>
    <t xml:space="preserve">razem</t>
  </si>
  <si>
    <t xml:space="preserve">nr ośrodka: 5</t>
  </si>
  <si>
    <t xml:space="preserve">Energetyk </t>
  </si>
  <si>
    <t xml:space="preserve">Energetyk p. 104</t>
  </si>
  <si>
    <t xml:space="preserve">Energetyk p. 105</t>
  </si>
  <si>
    <t xml:space="preserve">Energetyk p. 108</t>
  </si>
  <si>
    <t xml:space="preserve">Energetyk p. 109</t>
  </si>
  <si>
    <t xml:space="preserve">Energetyk p. 110</t>
  </si>
  <si>
    <t xml:space="preserve">Energetyk p. 111</t>
  </si>
  <si>
    <t xml:space="preserve">Energetyk p. 112</t>
  </si>
  <si>
    <t xml:space="preserve">Energetyk p. 113</t>
  </si>
  <si>
    <t xml:space="preserve">Energetyk p. 401</t>
  </si>
  <si>
    <t xml:space="preserve">Energetyk p. 402</t>
  </si>
  <si>
    <t xml:space="preserve">Energetyk p. 403</t>
  </si>
  <si>
    <t xml:space="preserve">Energetyk p. 404</t>
  </si>
  <si>
    <t xml:space="preserve">Energetyk p. 405</t>
  </si>
  <si>
    <t xml:space="preserve">Energetyk p. 406</t>
  </si>
  <si>
    <t xml:space="preserve">Energetyk p. 407</t>
  </si>
  <si>
    <t xml:space="preserve">Energetyk p. 408</t>
  </si>
  <si>
    <t xml:space="preserve">Energetyk p. 4xx</t>
  </si>
  <si>
    <t xml:space="preserve">Energetyk p. 413</t>
  </si>
  <si>
    <t xml:space="preserve">Energetyk p. 423</t>
  </si>
  <si>
    <t xml:space="preserve">Energetyk p. 424</t>
  </si>
  <si>
    <t xml:space="preserve">Energetyk p. 411</t>
  </si>
  <si>
    <t xml:space="preserve">Energetyk p. 412</t>
  </si>
  <si>
    <t xml:space="preserve">il. pokoi - 20</t>
  </si>
  <si>
    <t xml:space="preserve">razem
Energetyk</t>
  </si>
  <si>
    <t xml:space="preserve">nr ośrodka: 2</t>
  </si>
  <si>
    <t xml:space="preserve">Górnik Barbara</t>
  </si>
  <si>
    <t xml:space="preserve">ul. Modrzewiowa 24</t>
  </si>
  <si>
    <t xml:space="preserve">kondygnacja - 
nr pokoju/il. pokojów</t>
  </si>
  <si>
    <t xml:space="preserve">wersalka/kanapa</t>
  </si>
  <si>
    <t xml:space="preserve">Górnik Barbara - 
domek nr 1</t>
  </si>
  <si>
    <t xml:space="preserve">Górnik Barbara - 
domek nr 2</t>
  </si>
  <si>
    <t xml:space="preserve">il. pokoi - 2</t>
  </si>
  <si>
    <t xml:space="preserve">razem 
Górnik Barbara</t>
  </si>
  <si>
    <t xml:space="preserve">nr ośrodka: 6</t>
  </si>
  <si>
    <t xml:space="preserve">"SŁONECZNY GOŚCINIEC POD BOCIANEM" Joanna Piróg
</t>
  </si>
  <si>
    <t xml:space="preserve">ul. Targowa 23 A</t>
  </si>
  <si>
    <t xml:space="preserve">Pod Bocianem - nr 1 (piętro)</t>
  </si>
  <si>
    <t xml:space="preserve">Pod Bocianem - nr 2 (piętro)</t>
  </si>
  <si>
    <t xml:space="preserve">Pod Bocianem - nr 3 (piętro)</t>
  </si>
  <si>
    <t xml:space="preserve">Pod Bocianem - nr 4 (piętro)</t>
  </si>
  <si>
    <t xml:space="preserve">Pod Bocianem - nr 5 (piętro)</t>
  </si>
  <si>
    <t xml:space="preserve">Pod Bocianem - nr 6 (piętro)</t>
  </si>
  <si>
    <t xml:space="preserve">Pod Bocianem - nr 7 (piętro)</t>
  </si>
  <si>
    <t xml:space="preserve">Pod Bocianem - nr 8 (piętro)</t>
  </si>
  <si>
    <t xml:space="preserve">Pod Bocianem - nr 9 (piętro)</t>
  </si>
  <si>
    <t xml:space="preserve">Pod Bocianem - nr 10 (piętro)</t>
  </si>
  <si>
    <t xml:space="preserve">Pod Bocianem - nr 11 (piętro)</t>
  </si>
  <si>
    <t xml:space="preserve">Pod Bocianem - nr 12 (piętro)</t>
  </si>
  <si>
    <t xml:space="preserve">Pod Bocianem - nr 14 (piętro)</t>
  </si>
  <si>
    <t xml:space="preserve">Pod Bocianem - nr 15 (parter)</t>
  </si>
  <si>
    <t xml:space="preserve">Pod Bocianem - nr 16 (parter)</t>
  </si>
  <si>
    <t xml:space="preserve">Pod Bocianem - nr 17 (parter)</t>
  </si>
  <si>
    <t xml:space="preserve">Pod Bocianem - nr 18 (parter)</t>
  </si>
  <si>
    <t xml:space="preserve">Pod Bocianem - nr 19 (parter)</t>
  </si>
  <si>
    <t xml:space="preserve">Pod Bocianem - nr 20 (parter)</t>
  </si>
  <si>
    <t xml:space="preserve">Pod Bocianem - nr 21 (parter)</t>
  </si>
  <si>
    <t xml:space="preserve">Pod Bocianem - nr 22 (parter)</t>
  </si>
  <si>
    <t xml:space="preserve">il. pokoi - 21</t>
  </si>
  <si>
    <t xml:space="preserve">razem 
Pod Bocianem</t>
  </si>
  <si>
    <t xml:space="preserve">dodatkowo 2 osoby z Różańcowej</t>
  </si>
  <si>
    <t xml:space="preserve">nr ośrodka: 7</t>
  </si>
  <si>
    <t xml:space="preserve">Nowosad Wiesława</t>
  </si>
  <si>
    <t xml:space="preserve">ul. Partyzantów 20</t>
  </si>
  <si>
    <t xml:space="preserve">Nowosad Wiesława_1</t>
  </si>
  <si>
    <t xml:space="preserve">Nowosad Wiesława_2</t>
  </si>
  <si>
    <t xml:space="preserve">Nowosad Wiesława_3</t>
  </si>
  <si>
    <t xml:space="preserve">il. pokoi - 3</t>
  </si>
  <si>
    <t xml:space="preserve">razem 
Nowosad Wiesława</t>
  </si>
  <si>
    <t xml:space="preserve">nr ośrodka: 8</t>
  </si>
  <si>
    <t xml:space="preserve">Margol Cecylia</t>
  </si>
  <si>
    <t xml:space="preserve">ul. Partyzantów 24</t>
  </si>
  <si>
    <t xml:space="preserve">Margol Cecylia - p. nr 1 (parter)</t>
  </si>
  <si>
    <t xml:space="preserve">Margol Cecylia - p. nr 2 (parter)</t>
  </si>
  <si>
    <t xml:space="preserve">Margol Cecylia - p. nr 3 (piętro)</t>
  </si>
  <si>
    <t xml:space="preserve">Margol Cecylia - p. nr 4 (piętro)</t>
  </si>
  <si>
    <t xml:space="preserve">Margol Cecylia - p. nr 5 (parter)</t>
  </si>
  <si>
    <t xml:space="preserve">il. pokoi - 5</t>
  </si>
  <si>
    <t xml:space="preserve">razem 
Margol Cecylia</t>
  </si>
  <si>
    <t xml:space="preserve">nr ośrodka: 9</t>
  </si>
  <si>
    <t xml:space="preserve">Pokoje Gościnne - Lucyna Truszkowska </t>
  </si>
  <si>
    <t xml:space="preserve">ul. Partyzantów 38</t>
  </si>
  <si>
    <t xml:space="preserve">Lucyna Truszkowska - p. nr 4 (parter wejście od zewn.)</t>
  </si>
  <si>
    <t xml:space="preserve">Lucyna Truszkowska - p. nr 1 (piętro)</t>
  </si>
  <si>
    <t xml:space="preserve">Lucyna Truszkowska - p. nr 2 (piętro)</t>
  </si>
  <si>
    <t xml:space="preserve">Lucyna Truszkowska - p. nr 3 (piętro)</t>
  </si>
  <si>
    <t xml:space="preserve">Lucyna Truszkowska - p. nr 5 (parter)</t>
  </si>
  <si>
    <t xml:space="preserve">Lucyna Truszkowska - p. nr 6 (parter)</t>
  </si>
  <si>
    <t xml:space="preserve">Lucyna Truszkowska - p. nr 14</t>
  </si>
  <si>
    <t xml:space="preserve">Lucyna Truszkowska - p. nr 7</t>
  </si>
  <si>
    <t xml:space="preserve">awaria ogrzewania</t>
  </si>
  <si>
    <t xml:space="preserve">Lucyna Truszkowska - p. nr 8</t>
  </si>
  <si>
    <t xml:space="preserve">il. pokoi - 9</t>
  </si>
  <si>
    <t xml:space="preserve">razem 
Pokoje Gościnne - Lucyna Truszkowska </t>
  </si>
  <si>
    <t xml:space="preserve">nr ośrodka: 3</t>
  </si>
  <si>
    <t xml:space="preserve">Olszewska Halina i Krzysztof</t>
  </si>
  <si>
    <t xml:space="preserve">bez łazienek</t>
  </si>
  <si>
    <t xml:space="preserve">ul. Sosnowa 51</t>
  </si>
  <si>
    <t xml:space="preserve">Olszewska Halina i Krzysztof - nr 1 (1 piętro)</t>
  </si>
  <si>
    <t xml:space="preserve">Olszewska Halina i Krzysztof - nr 2 (1 piętro)</t>
  </si>
  <si>
    <t xml:space="preserve">Olszewska Halina i Krzysztof - nr 4 (2 piętro)</t>
  </si>
  <si>
    <t xml:space="preserve">Olszewska Halina i Krzysztof - nr 5 (2 piętro)</t>
  </si>
  <si>
    <t xml:space="preserve">il. pokoi - 4</t>
  </si>
  <si>
    <t xml:space="preserve">razem 
Olszewscy</t>
  </si>
  <si>
    <t xml:space="preserve">ul. Kościuszki 73</t>
  </si>
  <si>
    <t xml:space="preserve">Energetyk paw. II p. 201</t>
  </si>
  <si>
    <t xml:space="preserve">Energetyk paw. II p. 202</t>
  </si>
  <si>
    <t xml:space="preserve">Energetyk paw. II p. 203</t>
  </si>
  <si>
    <t xml:space="preserve">Energetyk paw. II p. 204</t>
  </si>
  <si>
    <t xml:space="preserve">Energetyk paw. II p. 205</t>
  </si>
  <si>
    <t xml:space="preserve">Energetyk paw. II p. 206</t>
  </si>
  <si>
    <t xml:space="preserve">Energetyk paw. II p. 207</t>
  </si>
  <si>
    <t xml:space="preserve">Energetyk paw. II p. 208</t>
  </si>
  <si>
    <t xml:space="preserve">Energetyk paw. II p. 209</t>
  </si>
  <si>
    <t xml:space="preserve">Energetyk paw. II p. 210</t>
  </si>
  <si>
    <t xml:space="preserve">Energetyk paw. II p. 211</t>
  </si>
  <si>
    <t xml:space="preserve">Energetyk paw. II p. 213</t>
  </si>
  <si>
    <t xml:space="preserve">Energetyk paw. IV p. 401</t>
  </si>
  <si>
    <t xml:space="preserve">Energetyk paw. IV p. 402</t>
  </si>
  <si>
    <t xml:space="preserve">Energetyk paw. IV p. 403</t>
  </si>
  <si>
    <t xml:space="preserve">Energetyk paw. IV p. 404</t>
  </si>
  <si>
    <t xml:space="preserve">Energetyk paw. IV p. 405</t>
  </si>
  <si>
    <t xml:space="preserve">Energetyk paw. IV p. 406</t>
  </si>
  <si>
    <t xml:space="preserve">Energetyk paw. IV p. 407</t>
  </si>
  <si>
    <t xml:space="preserve">Energetyk paw. IV p. 411</t>
  </si>
  <si>
    <t xml:space="preserve">Energetyk paw. I p. 101</t>
  </si>
  <si>
    <t xml:space="preserve">Energetyk paw. I p. 102</t>
  </si>
  <si>
    <t xml:space="preserve">Energetyk paw. I p. 103</t>
  </si>
  <si>
    <t xml:space="preserve">Energetyk paw. I p. 104</t>
  </si>
  <si>
    <t xml:space="preserve">Energetyk paw. I p. 105</t>
  </si>
  <si>
    <t xml:space="preserve">Energetyk paw. I p. 106</t>
  </si>
  <si>
    <t xml:space="preserve">Energetyk paw. I p. 107</t>
  </si>
  <si>
    <t xml:space="preserve">Energetyk paw. I p. 108</t>
  </si>
  <si>
    <t xml:space="preserve">Energetyk paw. I p. 109</t>
  </si>
  <si>
    <t xml:space="preserve">Energetyk paw. I p. 110</t>
  </si>
  <si>
    <t xml:space="preserve">Energetyk paw. I p. 111 (ciasny)</t>
  </si>
  <si>
    <t xml:space="preserve">Energetyk paw. I p. 112</t>
  </si>
  <si>
    <t xml:space="preserve">Energetyk paw. I p. 113</t>
  </si>
  <si>
    <t xml:space="preserve">il. pokoi - 33</t>
  </si>
  <si>
    <t xml:space="preserve">NOCLEGI - obce</t>
  </si>
  <si>
    <t xml:space="preserve">il. pokoi</t>
  </si>
  <si>
    <t xml:space="preserve">Razem kwatery inne</t>
  </si>
  <si>
    <t xml:space="preserve">Razem Buzun + kwatery inne</t>
  </si>
  <si>
    <t xml:space="preserve">obce ośrodki - nolcegi</t>
  </si>
  <si>
    <t xml:space="preserve">Buzunowie - noclegi</t>
  </si>
  <si>
    <t xml:space="preserve">wszystkie ośrodki - noclegi</t>
  </si>
  <si>
    <t xml:space="preserve">RAZEM DO ZAPŁATY - całość konwiwencji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</si>
</sst>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@"/>
    <numFmt numFmtId="167" formatCode="#,##0"/>
    <numFmt numFmtId="168" formatCode="#,##0.00&quot; zł&quot;"/>
    <numFmt numFmtId="169" formatCode="#,##0&quot; zł&quot;;[RED]\-#,##0&quot; zł&quot;"/>
    <numFmt numFmtId="170" formatCode="DD\-MMM"/>
    <numFmt numFmtId="171" formatCode="0"/>
  </numFmts>
  <fonts count="4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b val="true"/>
      <sz val="10"/>
      <name val="Calibri"/>
      <family val="2"/>
    </font>
    <font>
      <b val="true"/>
      <sz val="8"/>
      <name val="Calibri"/>
      <family val="2"/>
    </font>
    <font>
      <sz val="11"/>
      <name val="Calibri"/>
      <family val="2"/>
    </font>
    <font>
      <b val="true"/>
      <sz val="8"/>
      <color rgb="FFFF0000"/>
      <name val="Calibri"/>
      <family val="2"/>
    </font>
    <font>
      <b val="true"/>
      <sz val="9.5"/>
      <name val="Calibri"/>
      <family val="2"/>
    </font>
    <font>
      <sz val="9.5"/>
      <name val="Calibri"/>
      <family val="2"/>
    </font>
    <font>
      <sz val="8"/>
      <name val="Calibri"/>
      <family val="2"/>
    </font>
    <font>
      <b val="true"/>
      <sz val="10"/>
      <color rgb="FFFF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0"/>
      <color rgb="FF00B05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name val="Calibri"/>
      <family val="2"/>
    </font>
    <font>
      <b val="true"/>
      <i val="true"/>
      <sz val="11"/>
      <name val="Calibri"/>
      <family val="2"/>
    </font>
    <font>
      <b val="true"/>
      <i val="true"/>
      <sz val="11"/>
      <color rgb="FFFF0000"/>
      <name val="Calibri"/>
      <family val="2"/>
    </font>
    <font>
      <b val="true"/>
      <i val="true"/>
      <sz val="11"/>
      <color rgb="FF000000"/>
      <name val="Calibri"/>
      <family val="2"/>
    </font>
    <font>
      <sz val="11"/>
      <color rgb="FF00B050"/>
      <name val="Calibri"/>
      <family val="2"/>
    </font>
    <font>
      <u val="single"/>
      <sz val="11"/>
      <color rgb="FF0000FF"/>
      <name val="Calibri"/>
      <family val="2"/>
    </font>
    <font>
      <sz val="10"/>
      <color rgb="FF45CD33"/>
      <name val="Calibri"/>
      <family val="2"/>
    </font>
    <font>
      <b val="true"/>
      <sz val="11"/>
      <color rgb="FFFF0000"/>
      <name val="Calibri"/>
      <family val="2"/>
    </font>
    <font>
      <sz val="8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2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FFFCC"/>
      </patternFill>
    </fill>
    <fill>
      <patternFill patternType="solid">
        <fgColor rgb="FFFFCCCC"/>
        <bgColor rgb="FFDDD9C3"/>
      </patternFill>
    </fill>
    <fill>
      <patternFill patternType="solid">
        <fgColor rgb="FFCC0000"/>
        <bgColor rgb="FFC0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48A54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31859C"/>
        <bgColor rgb="FF31849B"/>
      </patternFill>
    </fill>
    <fill>
      <patternFill patternType="solid">
        <fgColor rgb="FF31849B"/>
        <bgColor rgb="FF31859C"/>
      </patternFill>
    </fill>
    <fill>
      <patternFill patternType="solid">
        <fgColor rgb="FFCFC57B"/>
        <bgColor rgb="FFDDD9C3"/>
      </patternFill>
    </fill>
    <fill>
      <patternFill patternType="solid">
        <fgColor rgb="FF7030A0"/>
        <bgColor rgb="FF993366"/>
      </patternFill>
    </fill>
    <fill>
      <patternFill patternType="solid">
        <fgColor rgb="FFFF66FF"/>
        <bgColor rgb="FFFF9966"/>
      </patternFill>
    </fill>
    <fill>
      <patternFill patternType="solid">
        <fgColor rgb="FF632523"/>
        <bgColor rgb="FF333333"/>
      </patternFill>
    </fill>
    <fill>
      <patternFill patternType="solid">
        <fgColor rgb="FF6600FF"/>
        <bgColor rgb="FF800080"/>
      </patternFill>
    </fill>
    <fill>
      <patternFill patternType="solid">
        <fgColor rgb="FFFF0000"/>
        <bgColor rgb="FFCC0000"/>
      </patternFill>
    </fill>
    <fill>
      <patternFill patternType="solid">
        <fgColor rgb="FFFF9966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99FF"/>
      </patternFill>
    </fill>
    <fill>
      <patternFill patternType="solid">
        <fgColor rgb="FF66FF66"/>
        <bgColor rgb="FF99FF66"/>
      </patternFill>
    </fill>
    <fill>
      <patternFill patternType="solid">
        <fgColor rgb="FFFF99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9900"/>
      </patternFill>
    </fill>
    <fill>
      <patternFill patternType="solid">
        <fgColor rgb="FFCC3300"/>
        <bgColor rgb="FFCC0000"/>
      </patternFill>
    </fill>
    <fill>
      <patternFill patternType="solid">
        <fgColor rgb="FFC00000"/>
        <bgColor rgb="FFCC00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45CD33"/>
      </patternFill>
    </fill>
    <fill>
      <patternFill patternType="solid">
        <fgColor rgb="FF00FFFF"/>
        <bgColor rgb="FF00FFFF"/>
      </patternFill>
    </fill>
    <fill>
      <patternFill patternType="solid">
        <fgColor rgb="FF99FF66"/>
        <bgColor rgb="FF66FF66"/>
      </patternFill>
    </fill>
    <fill>
      <patternFill patternType="solid">
        <fgColor rgb="FFA6A6A6"/>
        <bgColor rgb="FFA5A5A5"/>
      </patternFill>
    </fill>
    <fill>
      <patternFill patternType="solid">
        <fgColor rgb="FF948A54"/>
        <bgColor rgb="FF948B54"/>
      </patternFill>
    </fill>
    <fill>
      <patternFill patternType="solid">
        <fgColor rgb="FFA5A5A5"/>
        <bgColor rgb="FFA6A6A6"/>
      </patternFill>
    </fill>
    <fill>
      <patternFill patternType="solid">
        <fgColor rgb="FF0099FF"/>
        <bgColor rgb="FF00B0F0"/>
      </patternFill>
    </fill>
    <fill>
      <patternFill patternType="solid">
        <fgColor rgb="FF948B54"/>
        <bgColor rgb="FF948A54"/>
      </patternFill>
    </fill>
    <fill>
      <patternFill patternType="solid">
        <fgColor rgb="FF008000"/>
        <bgColor rgb="FF006600"/>
      </patternFill>
    </fill>
  </fills>
  <borders count="5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thin"/>
      <bottom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3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9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9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9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9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0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11" borderId="1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3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12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5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13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4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7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6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13" borderId="16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6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8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15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39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7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8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9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1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2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3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3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3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4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0" borderId="16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19" borderId="16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0" borderId="1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0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5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5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0" borderId="3" xfId="39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8" fillId="0" borderId="4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7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0" borderId="0" xfId="39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8" fillId="11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8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3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2" xfId="3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5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9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3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3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1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0" borderId="2" xfId="3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5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5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13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5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3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9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1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6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6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8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29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4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9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13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20" borderId="2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6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8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9" xfId="39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0" fillId="0" borderId="7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3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3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3" borderId="9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3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13" borderId="21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3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6" borderId="21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3" borderId="11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4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1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33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5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5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7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5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4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27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6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35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0" borderId="3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3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6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8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2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14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3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7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17" borderId="14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6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3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9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1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1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3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5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0" borderId="2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1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6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6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7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3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8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7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7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1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38" xfId="39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8" fillId="0" borderId="3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3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6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3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7" borderId="38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4" borderId="1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7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1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17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8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19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2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2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1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7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5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39" xfId="3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9" borderId="3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7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9" borderId="5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7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6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4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7" borderId="25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9" borderId="4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4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2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8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1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31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28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1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21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20" borderId="2" xfId="39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8" fillId="0" borderId="14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4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7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4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2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3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1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9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9" borderId="4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4" borderId="31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3" borderId="1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6" xfId="3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7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9" xfId="39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3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7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3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7" borderId="3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7" borderId="1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7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22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4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3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33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2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26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15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39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19" fillId="9" borderId="4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3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7" borderId="3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7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7" borderId="1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7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14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27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3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" xfId="39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8" fillId="0" borderId="9" xfId="3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20" borderId="9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9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0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3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21" xfId="3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23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3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2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3" xfId="3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6" xfId="3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20" borderId="1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7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3" borderId="9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8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0" borderId="1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33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46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15" borderId="9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7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7" borderId="2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7" borderId="20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27" borderId="14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7" borderId="9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7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9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10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2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20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7" borderId="7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7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13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7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7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27" borderId="7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26" borderId="7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3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3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8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3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29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2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3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7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7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7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7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14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7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7" borderId="23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27" borderId="21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7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7" borderId="16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7" borderId="16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7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7" borderId="2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7" borderId="25" xfId="3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3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8" borderId="3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8" borderId="4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8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8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8" borderId="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2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7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9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9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9" borderId="4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3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2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8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2" xfId="39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5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0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6" fillId="10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6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0" borderId="2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8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6" fillId="13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6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0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19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5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9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14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16" fillId="22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8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4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0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25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4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3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4" borderId="7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6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4" borderId="25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6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0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8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9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3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6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5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5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8" fillId="20" borderId="14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6" borderId="9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6" fillId="0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3" borderId="7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7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25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5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25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2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1" borderId="2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1" borderId="3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3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3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1" borderId="4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6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0" borderId="9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3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3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3" borderId="7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2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25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26" borderId="7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9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9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39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38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1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9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8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6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0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31" borderId="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1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1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39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39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23" borderId="2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19" borderId="9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47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2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0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1" borderId="6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6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0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3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14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0" borderId="14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7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1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31" borderId="2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1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1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1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1" borderId="3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1" borderId="1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2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1" borderId="18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9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39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5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8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2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8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5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5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39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9" borderId="9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4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4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7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46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5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3" borderId="2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9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8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39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11" borderId="3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31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45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5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11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3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3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3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5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0" borderId="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6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6" borderId="5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5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4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1" borderId="2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1" borderId="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1" borderId="3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1" borderId="1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1" borderId="25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1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9" borderId="4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1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6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1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6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5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3" borderId="14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27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3" borderId="31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7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1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7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3" xfId="3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5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1" borderId="14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14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0" borderId="1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9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4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4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4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1" borderId="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9" borderId="4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4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8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1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1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0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1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38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3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9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8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31" borderId="5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9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1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3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1" borderId="3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1" borderId="4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8" borderId="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8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8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8" borderId="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32" borderId="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2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2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2" borderId="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2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9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0" borderId="3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3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25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6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9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1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3" borderId="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21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32" borderId="3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2" borderId="4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2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8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8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3" borderId="7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7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13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9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33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13" borderId="9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7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20" borderId="9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3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27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7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3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3" borderId="16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23" borderId="9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1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3" borderId="12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2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20" borderId="16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33" borderId="1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3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32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2" borderId="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3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6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1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29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7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7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7" borderId="3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45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5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4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4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4" borderId="2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9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31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3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3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3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8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4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6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34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8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3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1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4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34" borderId="3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3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3" borderId="2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6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8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7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4" borderId="2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4" borderId="25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16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1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2" borderId="2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35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3" fillId="32" borderId="4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4" xfId="39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7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3" borderId="7" xfId="39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20" borderId="7" xfId="39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0" borderId="13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4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4" xfId="39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20" borderId="14" xfId="39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0" borderId="27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9" xfId="39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14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16" xfId="39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0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39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3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32" borderId="5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20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32" borderId="4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2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2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33" fillId="32" borderId="3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7" borderId="9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9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3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2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1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35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5" borderId="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5" borderId="1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5" borderId="3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1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1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9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4" borderId="9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9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5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7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4" borderId="7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7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" xfId="3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4" borderId="2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4" borderId="25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3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6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14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3" borderId="3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3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45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6" fillId="0" borderId="1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6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9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35" borderId="1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7" borderId="16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2" borderId="45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14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9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3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0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0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2" xfId="3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14" fillId="3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8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4" fillId="36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6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6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39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0" fillId="0" borderId="56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1" fillId="19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9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23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2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0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0" borderId="2" xfId="39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Normalny 2" xfId="38" builtinId="53" customBuiltin="true"/>
    <cellStyle name="Normalny 2 2" xfId="39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96600"/>
      <rgbColor rgb="FF6600FF"/>
      <rgbColor rgb="FF31849B"/>
      <rgbColor rgb="FFCFC57B"/>
      <rgbColor rgb="FF808080"/>
      <rgbColor rgb="FFA6A6A6"/>
      <rgbColor rgb="FF7030A0"/>
      <rgbColor rgb="FFFFFFCC"/>
      <rgbColor rgb="FFDDD9C3"/>
      <rgbColor rgb="FF660066"/>
      <rgbColor rgb="FFFF9966"/>
      <rgbColor rgb="FF0099FF"/>
      <rgbColor rgb="FFDDDDDD"/>
      <rgbColor rgb="FF000080"/>
      <rgbColor rgb="FFFF00FF"/>
      <rgbColor rgb="FFFFFF00"/>
      <rgbColor rgb="FF00FFFF"/>
      <rgbColor rgb="FF800080"/>
      <rgbColor rgb="FFCC0000"/>
      <rgbColor rgb="FF00B050"/>
      <rgbColor rgb="FF0000EE"/>
      <rgbColor rgb="FF00B0F0"/>
      <rgbColor rgb="FF99FF66"/>
      <rgbColor rgb="FFCCFFCC"/>
      <rgbColor rgb="FFFFFF99"/>
      <rgbColor rgb="FF99CCFF"/>
      <rgbColor rgb="FFFF66FF"/>
      <rgbColor rgb="FF948B54"/>
      <rgbColor rgb="FFFFCCCC"/>
      <rgbColor rgb="FF3366FF"/>
      <rgbColor rgb="FF66FF66"/>
      <rgbColor rgb="FF45CD33"/>
      <rgbColor rgb="FFFFC000"/>
      <rgbColor rgb="FFFF9900"/>
      <rgbColor rgb="FFFF6600"/>
      <rgbColor rgb="FF948A54"/>
      <rgbColor rgb="FFA5A5A5"/>
      <rgbColor rgb="FF003366"/>
      <rgbColor rgb="FF31859C"/>
      <rgbColor rgb="FF006600"/>
      <rgbColor rgb="FF632523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JA/Documents/IWONA/Documents/DOM/Wsp&#243;lnota/_KONWIWENCJE/Konwiwencje%202015/Konwiwencja%20regionalna%202015/_1.Konwiwencja%20Regionalna%202015.10.16%20-%20v.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41"/>
  <sheetViews>
    <sheetView showFormulas="false" showGridLines="true" showRowColHeaders="true" showZeros="true" rightToLeft="false" tabSelected="false" showOutlineSymbols="true" defaultGridColor="true" view="pageBreakPreview" topLeftCell="E1" colorId="64" zoomScale="90" zoomScaleNormal="100" zoomScalePageLayoutView="90" workbookViewId="0">
      <selection pane="topLeft" activeCell="N1" activeCellId="0" sqref="N1"/>
    </sheetView>
  </sheetViews>
  <sheetFormatPr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18.43"/>
    <col collapsed="false" customWidth="true" hidden="false" outlineLevel="0" max="3" min="3" style="2" width="10.71"/>
    <col collapsed="false" customWidth="true" hidden="false" outlineLevel="0" max="4" min="4" style="3" width="25.72"/>
    <col collapsed="false" customWidth="true" hidden="false" outlineLevel="0" max="5" min="5" style="4" width="8.28"/>
    <col collapsed="false" customWidth="true" hidden="false" outlineLevel="0" max="6" min="6" style="5" width="31.57"/>
    <col collapsed="false" customWidth="true" hidden="false" outlineLevel="0" max="7" min="7" style="6" width="6.57"/>
    <col collapsed="false" customWidth="true" hidden="false" outlineLevel="0" max="8" min="8" style="6" width="9.43"/>
    <col collapsed="false" customWidth="true" hidden="false" outlineLevel="0" max="9" min="9" style="6" width="5.85"/>
    <col collapsed="false" customWidth="true" hidden="false" outlineLevel="0" max="10" min="10" style="6" width="7.28"/>
    <col collapsed="false" customWidth="true" hidden="false" outlineLevel="0" max="11" min="11" style="6" width="7.14"/>
    <col collapsed="false" customWidth="true" hidden="false" outlineLevel="0" max="12" min="12" style="6" width="7"/>
    <col collapsed="false" customWidth="true" hidden="false" outlineLevel="0" max="13" min="13" style="6" width="9.57"/>
    <col collapsed="false" customWidth="true" hidden="false" outlineLevel="0" max="14" min="14" style="6" width="7.14"/>
    <col collapsed="false" customWidth="true" hidden="false" outlineLevel="0" max="15" min="15" style="6" width="15.85"/>
    <col collapsed="false" customWidth="true" hidden="false" outlineLevel="0" max="16" min="16" style="7" width="8"/>
    <col collapsed="false" customWidth="true" hidden="false" outlineLevel="0" max="17" min="17" style="7" width="18.71"/>
    <col collapsed="false" customWidth="true" hidden="false" outlineLevel="0" max="18" min="18" style="6" width="4"/>
    <col collapsed="false" customWidth="true" hidden="false" outlineLevel="0" max="1025" min="19" style="6" width="9.14"/>
  </cols>
  <sheetData>
    <row r="1" s="12" customFormat="true" ht="39.95" hidden="false" customHeight="true" outlineLevel="0" collapsed="false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1" t="s">
        <v>16</v>
      </c>
      <c r="S1" s="13"/>
      <c r="T1" s="12" t="s">
        <v>17</v>
      </c>
      <c r="W1" s="14"/>
    </row>
    <row r="2" s="25" customFormat="true" ht="18" hidden="true" customHeight="true" outlineLevel="0" collapsed="false">
      <c r="A2" s="15" t="s">
        <v>18</v>
      </c>
      <c r="B2" s="16" t="str">
        <f aca="false">$B$1</f>
        <v>Katechiści</v>
      </c>
      <c r="C2" s="16"/>
      <c r="D2" s="17"/>
      <c r="E2" s="18"/>
      <c r="F2" s="19"/>
      <c r="G2" s="20"/>
      <c r="H2" s="21"/>
      <c r="I2" s="21"/>
      <c r="J2" s="21"/>
      <c r="K2" s="21"/>
      <c r="L2" s="21"/>
      <c r="M2" s="21"/>
      <c r="N2" s="21"/>
      <c r="O2" s="22"/>
      <c r="P2" s="23"/>
      <c r="Q2" s="24"/>
      <c r="S2" s="26"/>
      <c r="W2" s="14"/>
      <c r="X2" s="12"/>
    </row>
    <row r="3" s="25" customFormat="true" ht="19.5" hidden="false" customHeight="true" outlineLevel="0" collapsed="false">
      <c r="A3" s="27" t="s">
        <v>19</v>
      </c>
      <c r="B3" s="28" t="str">
        <f aca="false">$B$1</f>
        <v>Katechiści</v>
      </c>
      <c r="C3" s="28"/>
      <c r="D3" s="29" t="s">
        <v>20</v>
      </c>
      <c r="E3" s="30" t="s">
        <v>21</v>
      </c>
      <c r="F3" s="31" t="str">
        <f aca="false">'Kwatery U Buzunów - Reg. 2018'!A126</f>
        <v>bud. B 2 piętro - p.28</v>
      </c>
      <c r="G3" s="32" t="n">
        <v>1</v>
      </c>
      <c r="H3" s="33"/>
      <c r="I3" s="34"/>
      <c r="J3" s="34"/>
      <c r="K3" s="34"/>
      <c r="L3" s="34"/>
      <c r="M3" s="34"/>
      <c r="N3" s="34"/>
      <c r="O3" s="35"/>
      <c r="P3" s="36"/>
      <c r="Q3" s="37"/>
      <c r="S3" s="38"/>
      <c r="T3" s="12" t="s">
        <v>22</v>
      </c>
      <c r="W3" s="14"/>
      <c r="X3" s="12"/>
    </row>
    <row r="4" s="25" customFormat="true" ht="22.5" hidden="false" customHeight="true" outlineLevel="0" collapsed="false">
      <c r="A4" s="27" t="s">
        <v>23</v>
      </c>
      <c r="B4" s="28" t="str">
        <f aca="false">$B$1</f>
        <v>Katechiści</v>
      </c>
      <c r="C4" s="28"/>
      <c r="D4" s="29" t="s">
        <v>24</v>
      </c>
      <c r="E4" s="39" t="s">
        <v>21</v>
      </c>
      <c r="F4" s="40" t="str">
        <f aca="false">'Kwatery U Buzunów - Reg. 2018'!A84</f>
        <v>bud. B 1 piętro - p.10</v>
      </c>
      <c r="G4" s="41"/>
      <c r="H4" s="42" t="n">
        <f aca="false">1*2</f>
        <v>2</v>
      </c>
      <c r="I4" s="41"/>
      <c r="J4" s="41"/>
      <c r="K4" s="41"/>
      <c r="L4" s="43"/>
      <c r="M4" s="41"/>
      <c r="N4" s="41"/>
      <c r="O4" s="44"/>
      <c r="P4" s="45"/>
      <c r="Q4" s="46"/>
      <c r="S4" s="47"/>
      <c r="T4" s="12" t="s">
        <v>25</v>
      </c>
      <c r="W4" s="14"/>
      <c r="X4" s="12"/>
    </row>
    <row r="5" s="25" customFormat="true" ht="21" hidden="false" customHeight="true" outlineLevel="0" collapsed="false">
      <c r="A5" s="27" t="s">
        <v>26</v>
      </c>
      <c r="B5" s="28" t="str">
        <f aca="false">$B$1</f>
        <v>Katechiści</v>
      </c>
      <c r="C5" s="28"/>
      <c r="D5" s="48" t="s">
        <v>27</v>
      </c>
      <c r="E5" s="39" t="s">
        <v>21</v>
      </c>
      <c r="F5" s="40" t="str">
        <f aca="false">'Kwatery U Buzunów - Reg. 2018'!A87</f>
        <v>bud. B 1 piętro - p.11</v>
      </c>
      <c r="G5" s="49"/>
      <c r="H5" s="42" t="n">
        <f aca="false">1*2</f>
        <v>2</v>
      </c>
      <c r="I5" s="49"/>
      <c r="J5" s="49"/>
      <c r="K5" s="41"/>
      <c r="L5" s="41"/>
      <c r="M5" s="41"/>
      <c r="N5" s="41"/>
      <c r="O5" s="44"/>
      <c r="P5" s="45"/>
      <c r="Q5" s="46"/>
      <c r="S5" s="50"/>
      <c r="T5" s="25" t="s">
        <v>28</v>
      </c>
      <c r="W5" s="14"/>
      <c r="X5" s="12"/>
    </row>
    <row r="6" s="25" customFormat="true" ht="20.25" hidden="false" customHeight="true" outlineLevel="0" collapsed="false">
      <c r="A6" s="51" t="s">
        <v>29</v>
      </c>
      <c r="B6" s="28" t="str">
        <f aca="false">$B$1</f>
        <v>Katechiści</v>
      </c>
      <c r="C6" s="52"/>
      <c r="D6" s="53" t="s">
        <v>30</v>
      </c>
      <c r="E6" s="54" t="s">
        <v>21</v>
      </c>
      <c r="F6" s="55" t="str">
        <f aca="false">'Kwatery U Buzunów - Reg. 2018'!A90</f>
        <v>bud. B 1 piętro - p.12</v>
      </c>
      <c r="G6" s="56"/>
      <c r="H6" s="57" t="n">
        <f aca="false">1*2</f>
        <v>2</v>
      </c>
      <c r="I6" s="56"/>
      <c r="J6" s="56"/>
      <c r="K6" s="56"/>
      <c r="L6" s="56"/>
      <c r="M6" s="56"/>
      <c r="N6" s="56"/>
      <c r="O6" s="58"/>
      <c r="P6" s="59"/>
      <c r="Q6" s="60"/>
      <c r="S6" s="61"/>
      <c r="T6" s="25" t="s">
        <v>31</v>
      </c>
      <c r="W6" s="14"/>
      <c r="X6" s="14"/>
    </row>
    <row r="7" s="25" customFormat="true" ht="12.75" hidden="false" customHeight="false" outlineLevel="0" collapsed="false">
      <c r="A7" s="62"/>
      <c r="B7" s="63" t="str">
        <f aca="false">B1</f>
        <v>Katechiści</v>
      </c>
      <c r="C7" s="63"/>
      <c r="D7" s="64" t="n">
        <f aca="false">SUM(G7:J7)</f>
        <v>7</v>
      </c>
      <c r="E7" s="65"/>
      <c r="F7" s="66" t="s">
        <v>32</v>
      </c>
      <c r="G7" s="64" t="n">
        <f aca="false">SUM(G2:G6)</f>
        <v>1</v>
      </c>
      <c r="H7" s="64" t="n">
        <f aca="false">SUM(H2:H6)</f>
        <v>6</v>
      </c>
      <c r="I7" s="64" t="n">
        <f aca="false">SUM(I2:I6)</f>
        <v>0</v>
      </c>
      <c r="J7" s="64" t="n">
        <f aca="false">SUM(J2:J6)</f>
        <v>0</v>
      </c>
      <c r="K7" s="64" t="n">
        <f aca="false">SUM(K2:K6)</f>
        <v>0</v>
      </c>
      <c r="L7" s="64" t="n">
        <f aca="false">SUM(L2:L6)</f>
        <v>0</v>
      </c>
      <c r="M7" s="64" t="n">
        <f aca="false">SUM(M2:M6)</f>
        <v>0</v>
      </c>
      <c r="N7" s="64" t="n">
        <f aca="false">SUM(N2:N6)</f>
        <v>0</v>
      </c>
      <c r="O7" s="67"/>
      <c r="P7" s="68"/>
      <c r="Q7" s="69"/>
      <c r="R7" s="70"/>
      <c r="S7" s="71"/>
      <c r="T7" s="12" t="s">
        <v>33</v>
      </c>
      <c r="W7" s="14"/>
    </row>
    <row r="8" s="25" customFormat="true" ht="12.75" hidden="false" customHeight="false" outlineLevel="0" collapsed="false">
      <c r="A8" s="62"/>
      <c r="B8" s="63"/>
      <c r="C8" s="72"/>
      <c r="D8" s="73" t="n">
        <f aca="false">SUM(K8:L8)</f>
        <v>0</v>
      </c>
      <c r="E8" s="65"/>
      <c r="F8" s="74" t="s">
        <v>34</v>
      </c>
      <c r="G8" s="73" t="n">
        <f aca="false">G7</f>
        <v>1</v>
      </c>
      <c r="H8" s="73" t="n">
        <f aca="false">H7</f>
        <v>6</v>
      </c>
      <c r="I8" s="73" t="n">
        <f aca="false">I7</f>
        <v>0</v>
      </c>
      <c r="J8" s="73" t="n">
        <f aca="false">J7</f>
        <v>0</v>
      </c>
      <c r="K8" s="73" t="n">
        <f aca="false">K7</f>
        <v>0</v>
      </c>
      <c r="L8" s="73" t="n">
        <f aca="false">L7</f>
        <v>0</v>
      </c>
      <c r="M8" s="73" t="n">
        <f aca="false">M7</f>
        <v>0</v>
      </c>
      <c r="N8" s="73" t="n">
        <f aca="false">N7</f>
        <v>0</v>
      </c>
      <c r="O8" s="67"/>
      <c r="P8" s="69"/>
      <c r="Q8" s="69"/>
      <c r="R8" s="70"/>
      <c r="S8" s="75"/>
      <c r="T8" s="25" t="s">
        <v>35</v>
      </c>
      <c r="W8" s="14"/>
    </row>
    <row r="9" s="25" customFormat="true" ht="12.75" hidden="false" customHeight="false" outlineLevel="0" collapsed="false">
      <c r="A9" s="62"/>
      <c r="B9" s="63"/>
      <c r="C9" s="72"/>
      <c r="D9" s="73" t="n">
        <f aca="false">SUM(M9:N9)</f>
        <v>0</v>
      </c>
      <c r="E9" s="65"/>
      <c r="F9" s="74" t="s">
        <v>36</v>
      </c>
      <c r="G9" s="73" t="n">
        <f aca="false">G7</f>
        <v>1</v>
      </c>
      <c r="H9" s="73" t="n">
        <f aca="false">H7</f>
        <v>6</v>
      </c>
      <c r="I9" s="73" t="n">
        <f aca="false">I7</f>
        <v>0</v>
      </c>
      <c r="J9" s="73" t="n">
        <f aca="false">J7</f>
        <v>0</v>
      </c>
      <c r="K9" s="73" t="n">
        <f aca="false">K7</f>
        <v>0</v>
      </c>
      <c r="L9" s="73" t="n">
        <f aca="false">L7</f>
        <v>0</v>
      </c>
      <c r="M9" s="73" t="n">
        <f aca="false">M7</f>
        <v>0</v>
      </c>
      <c r="N9" s="73" t="n">
        <f aca="false">N7</f>
        <v>0</v>
      </c>
      <c r="O9" s="67"/>
      <c r="P9" s="69"/>
      <c r="Q9" s="69"/>
      <c r="R9" s="70"/>
      <c r="S9" s="76"/>
      <c r="T9" s="25" t="s">
        <v>37</v>
      </c>
      <c r="W9" s="14"/>
    </row>
    <row r="10" s="25" customFormat="true" ht="22.5" hidden="false" customHeight="false" outlineLevel="0" collapsed="false">
      <c r="A10" s="62"/>
      <c r="B10" s="63"/>
      <c r="C10" s="72"/>
      <c r="D10" s="73" t="n">
        <f aca="false">SUM(G10:N10)-K10</f>
        <v>7</v>
      </c>
      <c r="E10" s="65"/>
      <c r="F10" s="74" t="s">
        <v>38</v>
      </c>
      <c r="G10" s="73" t="n">
        <f aca="false">G7</f>
        <v>1</v>
      </c>
      <c r="H10" s="73" t="n">
        <f aca="false">H7</f>
        <v>6</v>
      </c>
      <c r="I10" s="73" t="n">
        <f aca="false">I7</f>
        <v>0</v>
      </c>
      <c r="J10" s="73" t="n">
        <f aca="false">J7</f>
        <v>0</v>
      </c>
      <c r="K10" s="73" t="n">
        <f aca="false">K7</f>
        <v>0</v>
      </c>
      <c r="L10" s="73" t="n">
        <f aca="false">L7</f>
        <v>0</v>
      </c>
      <c r="M10" s="73" t="n">
        <f aca="false">M7</f>
        <v>0</v>
      </c>
      <c r="N10" s="73" t="n">
        <f aca="false">N7</f>
        <v>0</v>
      </c>
      <c r="O10" s="67"/>
      <c r="P10" s="69"/>
      <c r="Q10" s="69"/>
      <c r="R10" s="70"/>
      <c r="S10" s="77"/>
      <c r="T10" s="12" t="s">
        <v>39</v>
      </c>
      <c r="W10" s="14"/>
      <c r="X10" s="12"/>
    </row>
    <row r="11" s="25" customFormat="true" ht="12.75" hidden="false" customHeight="false" outlineLevel="0" collapsed="false">
      <c r="A11" s="62"/>
      <c r="B11" s="63"/>
      <c r="C11" s="72"/>
      <c r="D11" s="73" t="n">
        <f aca="false">SUM(G11:N11)-K11</f>
        <v>7</v>
      </c>
      <c r="E11" s="65"/>
      <c r="F11" s="74" t="s">
        <v>40</v>
      </c>
      <c r="G11" s="73" t="n">
        <f aca="false">G7</f>
        <v>1</v>
      </c>
      <c r="H11" s="73" t="n">
        <f aca="false">H7</f>
        <v>6</v>
      </c>
      <c r="I11" s="73" t="n">
        <f aca="false">I7</f>
        <v>0</v>
      </c>
      <c r="J11" s="73" t="n">
        <f aca="false">J7</f>
        <v>0</v>
      </c>
      <c r="K11" s="73" t="n">
        <f aca="false">K7</f>
        <v>0</v>
      </c>
      <c r="L11" s="73" t="n">
        <f aca="false">L7</f>
        <v>0</v>
      </c>
      <c r="M11" s="73" t="n">
        <f aca="false">M7</f>
        <v>0</v>
      </c>
      <c r="N11" s="73" t="n">
        <f aca="false">N7</f>
        <v>0</v>
      </c>
      <c r="O11" s="67"/>
      <c r="P11" s="69"/>
      <c r="Q11" s="69"/>
      <c r="R11" s="70"/>
      <c r="S11" s="78"/>
      <c r="T11" s="79" t="s">
        <v>41</v>
      </c>
      <c r="U11" s="79"/>
      <c r="V11" s="79"/>
      <c r="W11" s="14"/>
      <c r="X11" s="14"/>
      <c r="Y11" s="14"/>
    </row>
    <row r="12" s="25" customFormat="true" ht="13.5" hidden="false" customHeight="false" outlineLevel="0" collapsed="false">
      <c r="A12" s="62"/>
      <c r="B12" s="63"/>
      <c r="C12" s="72"/>
      <c r="D12" s="80" t="n">
        <f aca="false">SUM(G12:N12)-K12</f>
        <v>7</v>
      </c>
      <c r="E12" s="65"/>
      <c r="F12" s="81" t="s">
        <v>42</v>
      </c>
      <c r="G12" s="80" t="n">
        <f aca="false">G7</f>
        <v>1</v>
      </c>
      <c r="H12" s="80" t="n">
        <f aca="false">H7</f>
        <v>6</v>
      </c>
      <c r="I12" s="80" t="n">
        <f aca="false">I7</f>
        <v>0</v>
      </c>
      <c r="J12" s="80" t="n">
        <f aca="false">J7</f>
        <v>0</v>
      </c>
      <c r="K12" s="80" t="n">
        <f aca="false">K7</f>
        <v>0</v>
      </c>
      <c r="L12" s="80" t="n">
        <f aca="false">L7</f>
        <v>0</v>
      </c>
      <c r="M12" s="80" t="n">
        <f aca="false">M7</f>
        <v>0</v>
      </c>
      <c r="N12" s="80" t="n">
        <f aca="false">N7</f>
        <v>0</v>
      </c>
      <c r="O12" s="67"/>
      <c r="P12" s="69"/>
      <c r="Q12" s="69"/>
      <c r="R12" s="70"/>
      <c r="S12" s="82"/>
      <c r="T12" s="12" t="s">
        <v>43</v>
      </c>
      <c r="U12" s="12"/>
      <c r="V12" s="12"/>
      <c r="W12" s="14"/>
      <c r="X12" s="83"/>
      <c r="Y12" s="83"/>
    </row>
    <row r="13" s="85" customFormat="true" ht="39.95" hidden="false" customHeight="true" outlineLevel="0" collapsed="false">
      <c r="A13" s="8" t="str">
        <f aca="false">A1</f>
        <v>Lp. </v>
      </c>
      <c r="B13" s="84" t="s">
        <v>44</v>
      </c>
      <c r="C13" s="84" t="str">
        <f aca="false">C1</f>
        <v>Obecność</v>
      </c>
      <c r="D13" s="10" t="str">
        <f aca="false">D1</f>
        <v>Nazwisko i imię 
(małżeństwa razem, 
dzieci osobno)</v>
      </c>
      <c r="E13" s="10" t="str">
        <f aca="false">E1</f>
        <v>Przydział</v>
      </c>
      <c r="F13" s="10" t="str">
        <f aca="false">F1</f>
        <v>Zakwaterowanie</v>
      </c>
      <c r="G13" s="10" t="str">
        <f aca="false">G1</f>
        <v>Prezbiterzy</v>
      </c>
      <c r="H13" s="10" t="str">
        <f aca="false">H1</f>
        <v>Małżeństwa (il. osób)</v>
      </c>
      <c r="I13" s="10" t="str">
        <f aca="false">I1</f>
        <v>Kobiety (1)</v>
      </c>
      <c r="J13" s="10" t="str">
        <f aca="false">J1</f>
        <v>Mężczyźni (1)</v>
      </c>
      <c r="K13" s="10" t="str">
        <f aca="false">K1</f>
        <v>Niemowlęta i dzieci (bez dodatkowego łóżka i posiłku)</v>
      </c>
      <c r="L13" s="10" t="str">
        <f aca="false">L1</f>
        <v>Dzieci większe (z łóżkiem i posiłkiem)</v>
      </c>
      <c r="M13" s="10" t="str">
        <f aca="false">M1</f>
        <v>P</v>
      </c>
      <c r="N13" s="10" t="str">
        <f aca="false">N1</f>
        <v>Niania obca lub z rodziny - mieszkanie osobne</v>
      </c>
      <c r="O13" s="10" t="str">
        <f aca="false">O1</f>
        <v>Uwagi, niepełnosprawność, diety</v>
      </c>
      <c r="P13" s="10" t="str">
        <f aca="false">P1</f>
        <v>Wiek jedynek, nianiek np. 40+</v>
      </c>
      <c r="Q13" s="10" t="str">
        <f aca="false">Q1</f>
        <v>Środek transportu (własny samochód lub brak)</v>
      </c>
      <c r="S13" s="86"/>
      <c r="T13" s="70" t="s">
        <v>45</v>
      </c>
      <c r="U13" s="70"/>
      <c r="V13" s="70"/>
      <c r="W13" s="87"/>
      <c r="X13" s="88"/>
      <c r="Y13" s="88"/>
      <c r="Z13" s="89"/>
    </row>
    <row r="14" s="95" customFormat="true" ht="25.5" hidden="false" customHeight="false" outlineLevel="0" collapsed="false">
      <c r="A14" s="27" t="s">
        <v>18</v>
      </c>
      <c r="B14" s="90" t="str">
        <f aca="false">$B$13</f>
        <v>Hrubieszów parafia Św. Ducha</v>
      </c>
      <c r="C14" s="31"/>
      <c r="D14" s="91" t="s">
        <v>46</v>
      </c>
      <c r="E14" s="92" t="s">
        <v>21</v>
      </c>
      <c r="F14" s="91" t="str">
        <f aca="false">'Kwatery U Buzunów - Reg. 2018'!A172</f>
        <v>Domek nr 6 - 
(za budynkiem B)</v>
      </c>
      <c r="G14" s="15"/>
      <c r="H14" s="93"/>
      <c r="I14" s="15" t="n">
        <v>1</v>
      </c>
      <c r="J14" s="15"/>
      <c r="K14" s="15"/>
      <c r="L14" s="15"/>
      <c r="M14" s="15"/>
      <c r="N14" s="15"/>
      <c r="O14" s="44"/>
      <c r="P14" s="27" t="n">
        <v>70</v>
      </c>
      <c r="Q14" s="94" t="s">
        <v>47</v>
      </c>
      <c r="S14" s="96"/>
      <c r="W14" s="97"/>
      <c r="X14" s="97"/>
    </row>
    <row r="15" s="95" customFormat="true" ht="25.5" hidden="false" customHeight="false" outlineLevel="0" collapsed="false">
      <c r="A15" s="27" t="s">
        <v>19</v>
      </c>
      <c r="B15" s="90" t="str">
        <f aca="false">$B$13</f>
        <v>Hrubieszów parafia Św. Ducha</v>
      </c>
      <c r="C15" s="40"/>
      <c r="D15" s="90" t="s">
        <v>48</v>
      </c>
      <c r="E15" s="98" t="s">
        <v>21</v>
      </c>
      <c r="F15" s="90" t="str">
        <f aca="false">'Kwatery U Buzunów - Reg. 2018'!A172</f>
        <v>Domek nr 6 - 
(za budynkiem B)</v>
      </c>
      <c r="G15" s="15"/>
      <c r="H15" s="93"/>
      <c r="I15" s="15" t="n">
        <v>1</v>
      </c>
      <c r="J15" s="15"/>
      <c r="K15" s="15"/>
      <c r="L15" s="15"/>
      <c r="M15" s="15"/>
      <c r="N15" s="15"/>
      <c r="O15" s="44"/>
      <c r="P15" s="27" t="n">
        <v>60</v>
      </c>
      <c r="Q15" s="94" t="s">
        <v>47</v>
      </c>
      <c r="S15" s="96"/>
      <c r="W15" s="97"/>
      <c r="X15" s="97"/>
    </row>
    <row r="16" s="95" customFormat="true" ht="12.75" hidden="false" customHeight="false" outlineLevel="0" collapsed="false">
      <c r="A16" s="27" t="s">
        <v>23</v>
      </c>
      <c r="B16" s="90"/>
      <c r="C16" s="40"/>
      <c r="D16" s="90"/>
      <c r="E16" s="99"/>
      <c r="F16" s="90"/>
      <c r="G16" s="15"/>
      <c r="H16" s="93"/>
      <c r="I16" s="15"/>
      <c r="J16" s="15"/>
      <c r="K16" s="15"/>
      <c r="L16" s="15"/>
      <c r="M16" s="15"/>
      <c r="N16" s="15"/>
      <c r="O16" s="44"/>
      <c r="P16" s="27"/>
      <c r="Q16" s="94"/>
      <c r="S16" s="96"/>
      <c r="W16" s="97"/>
      <c r="X16" s="97"/>
    </row>
    <row r="17" s="95" customFormat="true" ht="25.5" hidden="false" customHeight="false" outlineLevel="0" collapsed="false">
      <c r="A17" s="27" t="s">
        <v>26</v>
      </c>
      <c r="B17" s="90" t="str">
        <f aca="false">$B$13</f>
        <v>Hrubieszów parafia Św. Ducha</v>
      </c>
      <c r="C17" s="40"/>
      <c r="D17" s="90" t="s">
        <v>49</v>
      </c>
      <c r="E17" s="98" t="s">
        <v>21</v>
      </c>
      <c r="F17" s="90" t="str">
        <f aca="false">'Kwatery U Buzunów - Reg. 2018'!A172</f>
        <v>Domek nr 6 - 
(za budynkiem B)</v>
      </c>
      <c r="G17" s="15"/>
      <c r="H17" s="93"/>
      <c r="I17" s="15" t="n">
        <v>1</v>
      </c>
      <c r="J17" s="15"/>
      <c r="K17" s="15"/>
      <c r="L17" s="15"/>
      <c r="M17" s="15"/>
      <c r="N17" s="15"/>
      <c r="O17" s="44"/>
      <c r="P17" s="27" t="n">
        <v>35</v>
      </c>
      <c r="Q17" s="94" t="s">
        <v>47</v>
      </c>
      <c r="S17" s="96"/>
      <c r="W17" s="97"/>
      <c r="X17" s="97"/>
    </row>
    <row r="18" s="95" customFormat="true" ht="25.5" hidden="false" customHeight="false" outlineLevel="0" collapsed="false">
      <c r="A18" s="27" t="s">
        <v>29</v>
      </c>
      <c r="B18" s="90" t="str">
        <f aca="false">$B$13</f>
        <v>Hrubieszów parafia Św. Ducha</v>
      </c>
      <c r="C18" s="40"/>
      <c r="D18" s="90" t="s">
        <v>50</v>
      </c>
      <c r="E18" s="100" t="s">
        <v>21</v>
      </c>
      <c r="F18" s="90" t="str">
        <f aca="false">'Kwatery obce - Reg. 2018'!A138</f>
        <v>Pod Bocianem - nr 22 (parter)</v>
      </c>
      <c r="G18" s="15"/>
      <c r="H18" s="93"/>
      <c r="I18" s="15"/>
      <c r="J18" s="15" t="n">
        <v>1</v>
      </c>
      <c r="K18" s="15"/>
      <c r="L18" s="15"/>
      <c r="M18" s="15"/>
      <c r="N18" s="15"/>
      <c r="O18" s="44"/>
      <c r="P18" s="27" t="n">
        <v>50</v>
      </c>
      <c r="Q18" s="94" t="s">
        <v>51</v>
      </c>
      <c r="S18" s="96"/>
      <c r="W18" s="97"/>
      <c r="X18" s="97"/>
    </row>
    <row r="19" s="95" customFormat="true" ht="48.75" hidden="false" customHeight="true" outlineLevel="0" collapsed="false">
      <c r="A19" s="27" t="s">
        <v>52</v>
      </c>
      <c r="B19" s="55" t="str">
        <f aca="false">$B$13</f>
        <v>Hrubieszów parafia Św. Ducha</v>
      </c>
      <c r="C19" s="55"/>
      <c r="D19" s="101" t="s">
        <v>53</v>
      </c>
      <c r="E19" s="102" t="s">
        <v>21</v>
      </c>
      <c r="F19" s="55" t="str">
        <f aca="false">'Kwatery U Buzunów - Reg. 2018'!A71</f>
        <v>bud. A 3 piętro - p.32</v>
      </c>
      <c r="G19" s="51"/>
      <c r="H19" s="103" t="n">
        <v>2</v>
      </c>
      <c r="I19" s="15"/>
      <c r="J19" s="15"/>
      <c r="K19" s="104" t="n">
        <v>1</v>
      </c>
      <c r="L19" s="104" t="n">
        <v>3</v>
      </c>
      <c r="M19" s="15"/>
      <c r="N19" s="15"/>
      <c r="O19" s="44" t="s">
        <v>54</v>
      </c>
      <c r="P19" s="27" t="s">
        <v>55</v>
      </c>
      <c r="Q19" s="94" t="s">
        <v>56</v>
      </c>
      <c r="S19" s="96"/>
      <c r="W19" s="97"/>
      <c r="X19" s="97"/>
    </row>
    <row r="20" s="95" customFormat="true" ht="26.25" hidden="true" customHeight="false" outlineLevel="0" collapsed="false">
      <c r="A20" s="27" t="s">
        <v>23</v>
      </c>
      <c r="B20" s="91" t="str">
        <f aca="false">$B$13</f>
        <v>Hrubieszów parafia Św. Ducha</v>
      </c>
      <c r="C20" s="105"/>
      <c r="D20" s="106"/>
      <c r="E20" s="107"/>
      <c r="F20" s="106"/>
      <c r="G20" s="15"/>
      <c r="H20" s="93"/>
      <c r="I20" s="15"/>
      <c r="J20" s="15"/>
      <c r="K20" s="15"/>
      <c r="L20" s="15"/>
      <c r="M20" s="15"/>
      <c r="N20" s="15"/>
      <c r="O20" s="44"/>
      <c r="P20" s="27"/>
      <c r="Q20" s="94"/>
      <c r="S20" s="96"/>
      <c r="W20" s="97"/>
      <c r="X20" s="97"/>
    </row>
    <row r="21" s="70" customFormat="true" ht="12.75" hidden="false" customHeight="true" outlineLevel="0" collapsed="false">
      <c r="A21" s="108" t="n">
        <v>43376</v>
      </c>
      <c r="B21" s="109" t="s">
        <v>57</v>
      </c>
      <c r="C21" s="72"/>
      <c r="D21" s="110" t="n">
        <f aca="false">SUM(G21:J21)</f>
        <v>6</v>
      </c>
      <c r="E21" s="111"/>
      <c r="F21" s="112" t="str">
        <f aca="false">F7</f>
        <v>razem bracia (bez niemowląt, dzieci i nianiek)</v>
      </c>
      <c r="G21" s="64" t="n">
        <f aca="false">SUM(G14:G20)</f>
        <v>0</v>
      </c>
      <c r="H21" s="64" t="n">
        <f aca="false">SUM(H14:H20)</f>
        <v>2</v>
      </c>
      <c r="I21" s="64" t="n">
        <f aca="false">SUM(I14:I20)</f>
        <v>3</v>
      </c>
      <c r="J21" s="64" t="n">
        <f aca="false">SUM(J14:J20)</f>
        <v>1</v>
      </c>
      <c r="K21" s="113" t="n">
        <f aca="false">SUM(K14:K20)</f>
        <v>1</v>
      </c>
      <c r="L21" s="113" t="n">
        <f aca="false">SUM(L14:L20)</f>
        <v>3</v>
      </c>
      <c r="M21" s="113" t="n">
        <f aca="false">SUM(M14:M20)</f>
        <v>0</v>
      </c>
      <c r="N21" s="113" t="n">
        <f aca="false">SUM(N14:N20)</f>
        <v>0</v>
      </c>
      <c r="O21" s="67"/>
      <c r="P21" s="69"/>
      <c r="Q21" s="69"/>
      <c r="R21" s="87"/>
      <c r="S21" s="88"/>
    </row>
    <row r="22" s="70" customFormat="true" ht="12.75" hidden="false" customHeight="false" outlineLevel="0" collapsed="false">
      <c r="A22" s="108"/>
      <c r="B22" s="109"/>
      <c r="C22" s="114"/>
      <c r="D22" s="73" t="n">
        <f aca="false">SUM(K22:L22)</f>
        <v>4</v>
      </c>
      <c r="E22" s="111"/>
      <c r="F22" s="115" t="str">
        <f aca="false">F8</f>
        <v>razem niemowlęta i dzieci</v>
      </c>
      <c r="G22" s="116" t="n">
        <f aca="false">G21</f>
        <v>0</v>
      </c>
      <c r="H22" s="116" t="n">
        <f aca="false">H21</f>
        <v>2</v>
      </c>
      <c r="I22" s="116" t="n">
        <f aca="false">I21</f>
        <v>3</v>
      </c>
      <c r="J22" s="116" t="n">
        <f aca="false">J21</f>
        <v>1</v>
      </c>
      <c r="K22" s="73" t="n">
        <f aca="false">K21</f>
        <v>1</v>
      </c>
      <c r="L22" s="73" t="n">
        <f aca="false">L21</f>
        <v>3</v>
      </c>
      <c r="M22" s="116" t="n">
        <f aca="false">M21</f>
        <v>0</v>
      </c>
      <c r="N22" s="116" t="n">
        <f aca="false">N21</f>
        <v>0</v>
      </c>
      <c r="O22" s="67"/>
      <c r="P22" s="69" t="n">
        <v>1</v>
      </c>
      <c r="Q22" s="69"/>
      <c r="R22" s="97"/>
      <c r="S22" s="97"/>
    </row>
    <row r="23" s="70" customFormat="true" ht="12.75" hidden="false" customHeight="false" outlineLevel="0" collapsed="false">
      <c r="A23" s="108"/>
      <c r="B23" s="109"/>
      <c r="C23" s="114"/>
      <c r="D23" s="73" t="n">
        <f aca="false">SUM(M23:N23)</f>
        <v>0</v>
      </c>
      <c r="E23" s="111"/>
      <c r="F23" s="115" t="str">
        <f aca="false">F9</f>
        <v>razem niańki</v>
      </c>
      <c r="G23" s="116" t="n">
        <f aca="false">G21</f>
        <v>0</v>
      </c>
      <c r="H23" s="116" t="n">
        <f aca="false">H21</f>
        <v>2</v>
      </c>
      <c r="I23" s="116" t="n">
        <f aca="false">I21</f>
        <v>3</v>
      </c>
      <c r="J23" s="116" t="n">
        <f aca="false">J21</f>
        <v>1</v>
      </c>
      <c r="K23" s="116" t="n">
        <f aca="false">K21</f>
        <v>1</v>
      </c>
      <c r="L23" s="116" t="n">
        <f aca="false">L21</f>
        <v>3</v>
      </c>
      <c r="M23" s="73" t="n">
        <f aca="false">M21</f>
        <v>0</v>
      </c>
      <c r="N23" s="73" t="n">
        <f aca="false">N21</f>
        <v>0</v>
      </c>
      <c r="O23" s="67"/>
      <c r="P23" s="69"/>
      <c r="Q23" s="69"/>
      <c r="S23" s="95"/>
      <c r="V23" s="96"/>
      <c r="W23" s="97"/>
    </row>
    <row r="24" s="70" customFormat="true" ht="22.5" hidden="false" customHeight="false" outlineLevel="0" collapsed="false">
      <c r="A24" s="108"/>
      <c r="B24" s="109"/>
      <c r="C24" s="114"/>
      <c r="D24" s="73" t="n">
        <f aca="false">SUM(G24:N24)-K24</f>
        <v>9</v>
      </c>
      <c r="E24" s="111"/>
      <c r="F24" s="115" t="str">
        <f aca="false">F10</f>
        <v>razem na salę gimn. (krzesła - z nianiami i dziećmi) </v>
      </c>
      <c r="G24" s="73" t="n">
        <f aca="false">G21</f>
        <v>0</v>
      </c>
      <c r="H24" s="73" t="n">
        <f aca="false">H21</f>
        <v>2</v>
      </c>
      <c r="I24" s="73" t="n">
        <f aca="false">I21</f>
        <v>3</v>
      </c>
      <c r="J24" s="73" t="n">
        <f aca="false">J21</f>
        <v>1</v>
      </c>
      <c r="K24" s="116" t="n">
        <f aca="false">K21</f>
        <v>1</v>
      </c>
      <c r="L24" s="73" t="n">
        <f aca="false">L21</f>
        <v>3</v>
      </c>
      <c r="M24" s="73" t="n">
        <f aca="false">M21</f>
        <v>0</v>
      </c>
      <c r="N24" s="73" t="n">
        <f aca="false">N21</f>
        <v>0</v>
      </c>
      <c r="O24" s="67"/>
      <c r="P24" s="69"/>
      <c r="Q24" s="69"/>
      <c r="S24" s="95"/>
    </row>
    <row r="25" s="70" customFormat="true" ht="12.75" hidden="false" customHeight="false" outlineLevel="0" collapsed="false">
      <c r="A25" s="108"/>
      <c r="B25" s="109"/>
      <c r="C25" s="114"/>
      <c r="D25" s="73" t="n">
        <f aca="false">SUM(G25:N25)-K25</f>
        <v>9</v>
      </c>
      <c r="E25" s="111"/>
      <c r="F25" s="115" t="str">
        <f aca="false">F11</f>
        <v>razem do wyżywienia (z  dziećmi)</v>
      </c>
      <c r="G25" s="73" t="n">
        <f aca="false">G21</f>
        <v>0</v>
      </c>
      <c r="H25" s="73" t="n">
        <f aca="false">H21</f>
        <v>2</v>
      </c>
      <c r="I25" s="73" t="n">
        <f aca="false">I21</f>
        <v>3</v>
      </c>
      <c r="J25" s="73" t="n">
        <f aca="false">J21</f>
        <v>1</v>
      </c>
      <c r="K25" s="116" t="n">
        <f aca="false">K21</f>
        <v>1</v>
      </c>
      <c r="L25" s="73" t="n">
        <f aca="false">L21</f>
        <v>3</v>
      </c>
      <c r="M25" s="73" t="n">
        <f aca="false">M21</f>
        <v>0</v>
      </c>
      <c r="N25" s="73" t="n">
        <f aca="false">N21</f>
        <v>0</v>
      </c>
      <c r="O25" s="67"/>
      <c r="P25" s="69"/>
      <c r="Q25" s="69"/>
      <c r="S25" s="95"/>
    </row>
    <row r="26" s="70" customFormat="true" ht="15.75" hidden="false" customHeight="false" outlineLevel="0" collapsed="false">
      <c r="A26" s="108"/>
      <c r="B26" s="109"/>
      <c r="C26" s="117"/>
      <c r="D26" s="80" t="n">
        <f aca="false">SUM(G26:N26)-K26</f>
        <v>9</v>
      </c>
      <c r="E26" s="111"/>
      <c r="F26" s="118" t="str">
        <f aca="false">F12</f>
        <v>razem do zakwaterowania (z dziećmi)</v>
      </c>
      <c r="G26" s="80" t="n">
        <f aca="false">G21</f>
        <v>0</v>
      </c>
      <c r="H26" s="80" t="n">
        <f aca="false">H21</f>
        <v>2</v>
      </c>
      <c r="I26" s="80" t="n">
        <f aca="false">I21</f>
        <v>3</v>
      </c>
      <c r="J26" s="80" t="n">
        <f aca="false">J21</f>
        <v>1</v>
      </c>
      <c r="K26" s="119" t="n">
        <f aca="false">K21</f>
        <v>1</v>
      </c>
      <c r="L26" s="80" t="n">
        <f aca="false">L21</f>
        <v>3</v>
      </c>
      <c r="M26" s="80" t="n">
        <f aca="false">M21</f>
        <v>0</v>
      </c>
      <c r="N26" s="80" t="n">
        <f aca="false">N21</f>
        <v>0</v>
      </c>
      <c r="O26" s="67"/>
      <c r="P26" s="69"/>
      <c r="Q26" s="69"/>
      <c r="R26" s="120"/>
      <c r="S26" s="97"/>
      <c r="T26" s="97"/>
      <c r="U26" s="97"/>
      <c r="V26" s="97"/>
      <c r="W26" s="97"/>
    </row>
    <row r="27" s="85" customFormat="true" ht="39.95" hidden="false" customHeight="true" outlineLevel="0" collapsed="false">
      <c r="A27" s="8" t="str">
        <f aca="false">A1</f>
        <v>Lp. </v>
      </c>
      <c r="B27" s="84" t="s">
        <v>58</v>
      </c>
      <c r="C27" s="84" t="str">
        <f aca="false">C1</f>
        <v>Obecność</v>
      </c>
      <c r="D27" s="10" t="str">
        <f aca="false">D1</f>
        <v>Nazwisko i imię 
(małżeństwa razem, 
dzieci osobno)</v>
      </c>
      <c r="E27" s="10" t="str">
        <f aca="false">E1</f>
        <v>Przydział</v>
      </c>
      <c r="F27" s="121" t="str">
        <f aca="false">F1</f>
        <v>Zakwaterowanie</v>
      </c>
      <c r="G27" s="10" t="str">
        <f aca="false">G1</f>
        <v>Prezbiterzy</v>
      </c>
      <c r="H27" s="10" t="str">
        <f aca="false">H1</f>
        <v>Małżeństwa (il. osób)</v>
      </c>
      <c r="I27" s="10" t="str">
        <f aca="false">I1</f>
        <v>Kobiety (1)</v>
      </c>
      <c r="J27" s="10" t="str">
        <f aca="false">J1</f>
        <v>Mężczyźni (1)</v>
      </c>
      <c r="K27" s="10" t="str">
        <f aca="false">K1</f>
        <v>Niemowlęta i dzieci (bez dodatkowego łóżka i posiłku)</v>
      </c>
      <c r="L27" s="10" t="str">
        <f aca="false">L1</f>
        <v>Dzieci większe (z łóżkiem i posiłkiem)</v>
      </c>
      <c r="M27" s="10" t="str">
        <f aca="false">M1</f>
        <v>P</v>
      </c>
      <c r="N27" s="10" t="str">
        <f aca="false">N1</f>
        <v>Niania obca lub z rodziny - mieszkanie osobne</v>
      </c>
      <c r="O27" s="10" t="str">
        <f aca="false">O1</f>
        <v>Uwagi, niepełnosprawność, diety</v>
      </c>
      <c r="P27" s="10" t="str">
        <f aca="false">P1</f>
        <v>Wiek jedynek, nianiek np. 40+</v>
      </c>
      <c r="Q27" s="10" t="str">
        <f aca="false">Q1</f>
        <v>Środek transportu (własny samochód lub brak)</v>
      </c>
      <c r="S27" s="97"/>
      <c r="T27" s="97"/>
      <c r="U27" s="97"/>
      <c r="V27" s="97"/>
      <c r="W27" s="97"/>
      <c r="X27" s="97"/>
      <c r="Y27" s="88"/>
      <c r="Z27" s="89"/>
    </row>
    <row r="28" s="95" customFormat="true" ht="38.25" hidden="false" customHeight="false" outlineLevel="0" collapsed="false">
      <c r="A28" s="122" t="s">
        <v>18</v>
      </c>
      <c r="B28" s="16" t="str">
        <f aca="false">$B$27</f>
        <v>Hrubieszów parafia Św. Mikołaja</v>
      </c>
      <c r="C28" s="52"/>
      <c r="D28" s="123" t="s">
        <v>59</v>
      </c>
      <c r="E28" s="124" t="s">
        <v>21</v>
      </c>
      <c r="F28" s="40" t="str">
        <f aca="false">'Kwatery U Buzunów - Reg. 2018'!A111</f>
        <v>bud. B 2 piętro - p.25</v>
      </c>
      <c r="G28" s="103" t="n">
        <v>1</v>
      </c>
      <c r="H28" s="93"/>
      <c r="I28" s="93"/>
      <c r="J28" s="93"/>
      <c r="K28" s="93"/>
      <c r="L28" s="93"/>
      <c r="M28" s="93"/>
      <c r="N28" s="93"/>
      <c r="O28" s="125"/>
      <c r="P28" s="93"/>
      <c r="Q28" s="126"/>
      <c r="S28" s="127"/>
    </row>
    <row r="29" s="95" customFormat="true" ht="25.5" hidden="false" customHeight="true" outlineLevel="0" collapsed="false">
      <c r="A29" s="128" t="s">
        <v>19</v>
      </c>
      <c r="B29" s="129" t="str">
        <f aca="false">$B$27</f>
        <v>Hrubieszów parafia Św. Mikołaja</v>
      </c>
      <c r="C29" s="129"/>
      <c r="D29" s="130" t="s">
        <v>60</v>
      </c>
      <c r="E29" s="98" t="s">
        <v>21</v>
      </c>
      <c r="F29" s="90" t="str">
        <f aca="false">'Kwatery U Buzunów - Reg. 2018'!A172</f>
        <v>Domek nr 6 - 
(za budynkiem B)</v>
      </c>
      <c r="G29" s="43"/>
      <c r="H29" s="131"/>
      <c r="I29" s="131" t="n">
        <v>1</v>
      </c>
      <c r="J29" s="131"/>
      <c r="K29" s="131"/>
      <c r="L29" s="131"/>
      <c r="M29" s="131"/>
      <c r="N29" s="131"/>
      <c r="O29" s="132"/>
      <c r="P29" s="131" t="n">
        <v>70</v>
      </c>
      <c r="Q29" s="133" t="s">
        <v>61</v>
      </c>
      <c r="S29" s="127"/>
    </row>
    <row r="30" s="70" customFormat="true" ht="25.5" hidden="false" customHeight="false" outlineLevel="0" collapsed="false">
      <c r="A30" s="128" t="s">
        <v>23</v>
      </c>
      <c r="B30" s="129" t="str">
        <f aca="false">$B$27</f>
        <v>Hrubieszów parafia Św. Mikołaja</v>
      </c>
      <c r="C30" s="129"/>
      <c r="D30" s="130" t="s">
        <v>62</v>
      </c>
      <c r="E30" s="100" t="s">
        <v>21</v>
      </c>
      <c r="F30" s="90" t="str">
        <f aca="false">'Kwatery U Buzunów - Reg. 2018'!A7</f>
        <v>bud. A parter - p.3</v>
      </c>
      <c r="G30" s="43"/>
      <c r="H30" s="131"/>
      <c r="I30" s="131"/>
      <c r="J30" s="131" t="n">
        <v>1</v>
      </c>
      <c r="K30" s="131"/>
      <c r="L30" s="131"/>
      <c r="M30" s="131"/>
      <c r="N30" s="131"/>
      <c r="O30" s="132"/>
      <c r="P30" s="131" t="n">
        <v>50</v>
      </c>
      <c r="Q30" s="133" t="s">
        <v>51</v>
      </c>
      <c r="S30" s="134"/>
    </row>
    <row r="31" s="70" customFormat="true" ht="25.5" hidden="false" customHeight="false" outlineLevel="0" collapsed="false">
      <c r="A31" s="128" t="s">
        <v>26</v>
      </c>
      <c r="B31" s="129" t="str">
        <f aca="false">$B$27</f>
        <v>Hrubieszów parafia Św. Mikołaja</v>
      </c>
      <c r="C31" s="129"/>
      <c r="D31" s="130" t="s">
        <v>63</v>
      </c>
      <c r="E31" s="98" t="s">
        <v>21</v>
      </c>
      <c r="F31" s="90" t="str">
        <f aca="false">'Kwatery U Buzunów - Reg. 2018'!A172</f>
        <v>Domek nr 6 - 
(za budynkiem B)</v>
      </c>
      <c r="G31" s="43"/>
      <c r="H31" s="131"/>
      <c r="I31" s="131" t="n">
        <v>1</v>
      </c>
      <c r="J31" s="131"/>
      <c r="K31" s="131"/>
      <c r="L31" s="131"/>
      <c r="M31" s="131"/>
      <c r="N31" s="131"/>
      <c r="O31" s="132"/>
      <c r="P31" s="131" t="s">
        <v>64</v>
      </c>
      <c r="Q31" s="133" t="s">
        <v>61</v>
      </c>
      <c r="S31" s="134"/>
    </row>
    <row r="32" s="70" customFormat="true" ht="25.5" hidden="false" customHeight="false" outlineLevel="0" collapsed="false">
      <c r="A32" s="128" t="s">
        <v>29</v>
      </c>
      <c r="B32" s="129" t="str">
        <f aca="false">$B$27</f>
        <v>Hrubieszów parafia Św. Mikołaja</v>
      </c>
      <c r="C32" s="129"/>
      <c r="D32" s="130" t="s">
        <v>65</v>
      </c>
      <c r="E32" s="100" t="s">
        <v>21</v>
      </c>
      <c r="F32" s="90" t="str">
        <f aca="false">'Kwatery U Buzunów - Reg. 2018'!A7</f>
        <v>bud. A parter - p.3</v>
      </c>
      <c r="G32" s="43"/>
      <c r="H32" s="131"/>
      <c r="I32" s="131"/>
      <c r="J32" s="131" t="n">
        <v>1</v>
      </c>
      <c r="K32" s="131"/>
      <c r="L32" s="131"/>
      <c r="M32" s="131"/>
      <c r="N32" s="131"/>
      <c r="O32" s="132"/>
      <c r="P32" s="131" t="n">
        <v>70</v>
      </c>
      <c r="Q32" s="133" t="s">
        <v>61</v>
      </c>
      <c r="S32" s="134"/>
    </row>
    <row r="33" s="70" customFormat="true" ht="25.5" hidden="false" customHeight="false" outlineLevel="0" collapsed="false">
      <c r="A33" s="128" t="s">
        <v>52</v>
      </c>
      <c r="B33" s="129" t="str">
        <f aca="false">$B$27</f>
        <v>Hrubieszów parafia Św. Mikołaja</v>
      </c>
      <c r="C33" s="129"/>
      <c r="D33" s="130" t="s">
        <v>66</v>
      </c>
      <c r="E33" s="98" t="s">
        <v>21</v>
      </c>
      <c r="F33" s="90" t="str">
        <f aca="false">'Kwatery U Buzunów - Reg. 2018'!A172</f>
        <v>Domek nr 6 - 
(za budynkiem B)</v>
      </c>
      <c r="G33" s="43"/>
      <c r="H33" s="131"/>
      <c r="I33" s="131" t="n">
        <v>1</v>
      </c>
      <c r="J33" s="131"/>
      <c r="K33" s="131"/>
      <c r="L33" s="131"/>
      <c r="M33" s="131"/>
      <c r="N33" s="131"/>
      <c r="O33" s="132"/>
      <c r="P33" s="131" t="s">
        <v>64</v>
      </c>
      <c r="Q33" s="133" t="s">
        <v>61</v>
      </c>
      <c r="S33" s="134"/>
    </row>
    <row r="34" s="70" customFormat="true" ht="26.25" hidden="false" customHeight="false" outlineLevel="0" collapsed="false">
      <c r="A34" s="128" t="s">
        <v>67</v>
      </c>
      <c r="B34" s="129" t="str">
        <f aca="false">$B$27</f>
        <v>Hrubieszów parafia Św. Mikołaja</v>
      </c>
      <c r="C34" s="129"/>
      <c r="D34" s="130" t="s">
        <v>68</v>
      </c>
      <c r="E34" s="135" t="s">
        <v>21</v>
      </c>
      <c r="F34" s="90" t="str">
        <f aca="false">'Kwatery U Buzunów - Reg. 2018'!A44</f>
        <v>bud. A 2 piętro - p.20</v>
      </c>
      <c r="G34" s="27"/>
      <c r="H34" s="131" t="n">
        <v>2</v>
      </c>
      <c r="I34" s="131"/>
      <c r="J34" s="131"/>
      <c r="K34" s="131" t="n">
        <v>1</v>
      </c>
      <c r="L34" s="131"/>
      <c r="M34" s="131"/>
      <c r="N34" s="131"/>
      <c r="O34" s="132"/>
      <c r="P34" s="131"/>
      <c r="Q34" s="133" t="s">
        <v>51</v>
      </c>
      <c r="S34" s="134"/>
      <c r="T34" s="85"/>
      <c r="U34" s="85"/>
      <c r="V34" s="85"/>
    </row>
    <row r="35" s="70" customFormat="true" ht="22.5" hidden="false" customHeight="true" outlineLevel="0" collapsed="false">
      <c r="A35" s="108" t="n">
        <v>43376</v>
      </c>
      <c r="B35" s="109" t="str">
        <f aca="false">B27</f>
        <v>Hrubieszów parafia Św. Mikołaja</v>
      </c>
      <c r="C35" s="63"/>
      <c r="D35" s="64" t="n">
        <f aca="false">SUM(G35:J35)</f>
        <v>8</v>
      </c>
      <c r="E35" s="65"/>
      <c r="F35" s="136" t="str">
        <f aca="false">F7</f>
        <v>razem bracia (bez niemowląt, dzieci i nianiek)</v>
      </c>
      <c r="G35" s="64" t="n">
        <f aca="false">SUM(G28:G34)</f>
        <v>1</v>
      </c>
      <c r="H35" s="64" t="n">
        <f aca="false">SUM(H28:H34)</f>
        <v>2</v>
      </c>
      <c r="I35" s="64" t="n">
        <f aca="false">SUM(I28:I34)</f>
        <v>3</v>
      </c>
      <c r="J35" s="64" t="n">
        <f aca="false">SUM(J28:J34)</f>
        <v>2</v>
      </c>
      <c r="K35" s="113" t="n">
        <f aca="false">SUM(K28:K34)</f>
        <v>1</v>
      </c>
      <c r="L35" s="113" t="n">
        <f aca="false">SUM(L28:L34)</f>
        <v>0</v>
      </c>
      <c r="M35" s="113" t="n">
        <f aca="false">SUM(M28:M34)</f>
        <v>0</v>
      </c>
      <c r="N35" s="113" t="n">
        <f aca="false">SUM(N28:N34)</f>
        <v>0</v>
      </c>
      <c r="O35" s="67"/>
      <c r="P35" s="69"/>
      <c r="Q35" s="69"/>
      <c r="R35" s="95"/>
      <c r="S35" s="85"/>
      <c r="T35" s="85"/>
      <c r="U35" s="85"/>
      <c r="V35" s="85"/>
      <c r="W35" s="85"/>
    </row>
    <row r="36" s="70" customFormat="true" ht="15" hidden="false" customHeight="true" outlineLevel="0" collapsed="false">
      <c r="A36" s="108"/>
      <c r="B36" s="109"/>
      <c r="C36" s="72"/>
      <c r="D36" s="73" t="n">
        <f aca="false">SUM(K36:L36)</f>
        <v>1</v>
      </c>
      <c r="E36" s="65"/>
      <c r="F36" s="137" t="str">
        <f aca="false">F8</f>
        <v>razem niemowlęta i dzieci</v>
      </c>
      <c r="G36" s="116" t="n">
        <f aca="false">G35</f>
        <v>1</v>
      </c>
      <c r="H36" s="116" t="n">
        <f aca="false">H35</f>
        <v>2</v>
      </c>
      <c r="I36" s="116" t="n">
        <f aca="false">I35</f>
        <v>3</v>
      </c>
      <c r="J36" s="116" t="n">
        <f aca="false">J35</f>
        <v>2</v>
      </c>
      <c r="K36" s="73" t="n">
        <f aca="false">K35</f>
        <v>1</v>
      </c>
      <c r="L36" s="73" t="n">
        <f aca="false">L35</f>
        <v>0</v>
      </c>
      <c r="M36" s="116" t="n">
        <f aca="false">M35</f>
        <v>0</v>
      </c>
      <c r="N36" s="116" t="n">
        <f aca="false">N35</f>
        <v>0</v>
      </c>
      <c r="O36" s="67"/>
      <c r="P36" s="69"/>
      <c r="Q36" s="69"/>
      <c r="R36" s="95"/>
      <c r="S36" s="95"/>
      <c r="T36" s="95"/>
      <c r="U36" s="95"/>
      <c r="V36" s="95"/>
      <c r="W36" s="95"/>
    </row>
    <row r="37" s="70" customFormat="true" ht="15" hidden="false" customHeight="true" outlineLevel="0" collapsed="false">
      <c r="A37" s="108"/>
      <c r="B37" s="109"/>
      <c r="C37" s="72"/>
      <c r="D37" s="73" t="n">
        <f aca="false">SUM(M37:N37)</f>
        <v>0</v>
      </c>
      <c r="E37" s="65"/>
      <c r="F37" s="137" t="str">
        <f aca="false">F9</f>
        <v>razem niańki</v>
      </c>
      <c r="G37" s="116" t="n">
        <f aca="false">G35</f>
        <v>1</v>
      </c>
      <c r="H37" s="116" t="n">
        <f aca="false">H35</f>
        <v>2</v>
      </c>
      <c r="I37" s="116" t="n">
        <f aca="false">I35</f>
        <v>3</v>
      </c>
      <c r="J37" s="116" t="n">
        <f aca="false">J35</f>
        <v>2</v>
      </c>
      <c r="K37" s="116" t="n">
        <f aca="false">K35</f>
        <v>1</v>
      </c>
      <c r="L37" s="116" t="n">
        <f aca="false">L35</f>
        <v>0</v>
      </c>
      <c r="M37" s="73" t="n">
        <f aca="false">M35</f>
        <v>0</v>
      </c>
      <c r="N37" s="73" t="n">
        <f aca="false">N35</f>
        <v>0</v>
      </c>
      <c r="O37" s="67"/>
      <c r="P37" s="69" t="n">
        <v>2</v>
      </c>
      <c r="Q37" s="69"/>
      <c r="R37" s="95"/>
      <c r="S37" s="95"/>
      <c r="T37" s="95"/>
      <c r="U37" s="95"/>
      <c r="V37" s="95"/>
      <c r="W37" s="95"/>
    </row>
    <row r="38" s="70" customFormat="true" ht="22.5" hidden="false" customHeight="false" outlineLevel="0" collapsed="false">
      <c r="A38" s="108"/>
      <c r="B38" s="109"/>
      <c r="C38" s="72"/>
      <c r="D38" s="73" t="n">
        <f aca="false">SUM(G38:N38)-K38</f>
        <v>8</v>
      </c>
      <c r="E38" s="65"/>
      <c r="F38" s="137" t="str">
        <f aca="false">F10</f>
        <v>razem na salę gimn. (krzesła - z nianiami i dziećmi) </v>
      </c>
      <c r="G38" s="73" t="n">
        <f aca="false">G35</f>
        <v>1</v>
      </c>
      <c r="H38" s="73" t="n">
        <f aca="false">H35</f>
        <v>2</v>
      </c>
      <c r="I38" s="73" t="n">
        <f aca="false">I35</f>
        <v>3</v>
      </c>
      <c r="J38" s="73" t="n">
        <f aca="false">J35</f>
        <v>2</v>
      </c>
      <c r="K38" s="116" t="n">
        <f aca="false">K35</f>
        <v>1</v>
      </c>
      <c r="L38" s="73" t="n">
        <f aca="false">L35</f>
        <v>0</v>
      </c>
      <c r="M38" s="73" t="n">
        <f aca="false">M35</f>
        <v>0</v>
      </c>
      <c r="N38" s="73" t="n">
        <f aca="false">N35</f>
        <v>0</v>
      </c>
      <c r="O38" s="67"/>
      <c r="P38" s="69"/>
      <c r="Q38" s="69"/>
      <c r="R38" s="95"/>
      <c r="S38" s="95"/>
      <c r="T38" s="95"/>
      <c r="U38" s="95"/>
      <c r="V38" s="95"/>
      <c r="W38" s="95"/>
    </row>
    <row r="39" s="70" customFormat="true" ht="15" hidden="false" customHeight="true" outlineLevel="0" collapsed="false">
      <c r="A39" s="108"/>
      <c r="B39" s="109"/>
      <c r="C39" s="72"/>
      <c r="D39" s="73" t="n">
        <f aca="false">SUM(G39:N39)-K39</f>
        <v>8</v>
      </c>
      <c r="E39" s="65"/>
      <c r="F39" s="137" t="str">
        <f aca="false">F11</f>
        <v>razem do wyżywienia (z  dziećmi)</v>
      </c>
      <c r="G39" s="73" t="n">
        <f aca="false">G35</f>
        <v>1</v>
      </c>
      <c r="H39" s="73" t="n">
        <f aca="false">H35</f>
        <v>2</v>
      </c>
      <c r="I39" s="73" t="n">
        <f aca="false">I35</f>
        <v>3</v>
      </c>
      <c r="J39" s="73" t="n">
        <f aca="false">J35</f>
        <v>2</v>
      </c>
      <c r="K39" s="116" t="n">
        <f aca="false">K35</f>
        <v>1</v>
      </c>
      <c r="L39" s="73" t="n">
        <f aca="false">L35</f>
        <v>0</v>
      </c>
      <c r="M39" s="73" t="n">
        <f aca="false">M35</f>
        <v>0</v>
      </c>
      <c r="N39" s="73" t="n">
        <f aca="false">N35</f>
        <v>0</v>
      </c>
      <c r="O39" s="67"/>
      <c r="P39" s="69"/>
      <c r="Q39" s="69"/>
      <c r="R39" s="95"/>
      <c r="S39" s="95"/>
      <c r="T39" s="95"/>
      <c r="U39" s="95"/>
      <c r="V39" s="95"/>
      <c r="W39" s="95"/>
    </row>
    <row r="40" s="70" customFormat="true" ht="13.5" hidden="false" customHeight="false" outlineLevel="0" collapsed="false">
      <c r="A40" s="108"/>
      <c r="B40" s="109"/>
      <c r="C40" s="117"/>
      <c r="D40" s="80" t="n">
        <f aca="false">SUM(G40:N40)-K40</f>
        <v>8</v>
      </c>
      <c r="E40" s="65"/>
      <c r="F40" s="137" t="str">
        <f aca="false">F12</f>
        <v>razem do zakwaterowania (z dziećmi)</v>
      </c>
      <c r="G40" s="80" t="n">
        <f aca="false">G35</f>
        <v>1</v>
      </c>
      <c r="H40" s="80" t="n">
        <f aca="false">H35</f>
        <v>2</v>
      </c>
      <c r="I40" s="80" t="n">
        <f aca="false">I35</f>
        <v>3</v>
      </c>
      <c r="J40" s="80" t="n">
        <f aca="false">J35</f>
        <v>2</v>
      </c>
      <c r="K40" s="119" t="n">
        <f aca="false">K35</f>
        <v>1</v>
      </c>
      <c r="L40" s="80" t="n">
        <f aca="false">L35</f>
        <v>0</v>
      </c>
      <c r="M40" s="80" t="n">
        <f aca="false">M35</f>
        <v>0</v>
      </c>
      <c r="N40" s="80" t="n">
        <f aca="false">N35</f>
        <v>0</v>
      </c>
      <c r="O40" s="67"/>
      <c r="P40" s="69"/>
      <c r="Q40" s="69"/>
      <c r="S40" s="95"/>
      <c r="T40" s="95"/>
      <c r="U40" s="95"/>
      <c r="V40" s="95"/>
      <c r="W40" s="95"/>
    </row>
    <row r="41" s="85" customFormat="true" ht="39.95" hidden="false" customHeight="true" outlineLevel="0" collapsed="false">
      <c r="A41" s="138" t="str">
        <f aca="false">A1</f>
        <v>Lp. </v>
      </c>
      <c r="B41" s="84" t="s">
        <v>69</v>
      </c>
      <c r="C41" s="84" t="str">
        <f aca="false">C1</f>
        <v>Obecność</v>
      </c>
      <c r="D41" s="10" t="str">
        <f aca="false">D1</f>
        <v>Nazwisko i imię 
(małżeństwa razem, 
dzieci osobno)</v>
      </c>
      <c r="E41" s="10" t="str">
        <f aca="false">E1</f>
        <v>Przydział</v>
      </c>
      <c r="F41" s="10" t="str">
        <f aca="false">F1</f>
        <v>Zakwaterowanie</v>
      </c>
      <c r="G41" s="10" t="str">
        <f aca="false">G1</f>
        <v>Prezbiterzy</v>
      </c>
      <c r="H41" s="10" t="str">
        <f aca="false">H1</f>
        <v>Małżeństwa (il. osób)</v>
      </c>
      <c r="I41" s="10" t="str">
        <f aca="false">I1</f>
        <v>Kobiety (1)</v>
      </c>
      <c r="J41" s="10" t="str">
        <f aca="false">J1</f>
        <v>Mężczyźni (1)</v>
      </c>
      <c r="K41" s="10" t="str">
        <f aca="false">K1</f>
        <v>Niemowlęta i dzieci (bez dodatkowego łóżka i posiłku)</v>
      </c>
      <c r="L41" s="10" t="str">
        <f aca="false">L1</f>
        <v>Dzieci większe (z łóżkiem i posiłkiem)</v>
      </c>
      <c r="M41" s="10" t="str">
        <f aca="false">M1</f>
        <v>P</v>
      </c>
      <c r="N41" s="10" t="str">
        <f aca="false">N1</f>
        <v>Niania obca lub z rodziny - mieszkanie osobne</v>
      </c>
      <c r="O41" s="10" t="str">
        <f aca="false">O1</f>
        <v>Uwagi, niepełnosprawność, diety</v>
      </c>
      <c r="P41" s="10" t="str">
        <f aca="false">P1</f>
        <v>Wiek jedynek, nianiek np. 40+</v>
      </c>
      <c r="Q41" s="11" t="str">
        <f aca="false">Q1</f>
        <v>Środek transportu (własny samochód lub brak)</v>
      </c>
      <c r="S41" s="70"/>
      <c r="T41" s="95"/>
      <c r="U41" s="95"/>
      <c r="V41" s="95"/>
      <c r="W41" s="95"/>
      <c r="X41" s="95"/>
    </row>
    <row r="42" s="12" customFormat="true" ht="12.75" hidden="true" customHeight="false" outlineLevel="0" collapsed="false">
      <c r="A42" s="27" t="s">
        <v>18</v>
      </c>
      <c r="B42" s="91" t="str">
        <f aca="false">$B$41</f>
        <v>Lublin Królewska 4</v>
      </c>
      <c r="C42" s="90"/>
      <c r="D42" s="139"/>
      <c r="E42" s="140"/>
      <c r="F42" s="114"/>
      <c r="G42" s="27"/>
      <c r="H42" s="27"/>
      <c r="I42" s="27"/>
      <c r="J42" s="27"/>
      <c r="K42" s="27"/>
      <c r="L42" s="27"/>
      <c r="M42" s="27"/>
      <c r="N42" s="27"/>
      <c r="O42" s="44"/>
      <c r="P42" s="27"/>
      <c r="Q42" s="141"/>
    </row>
    <row r="43" s="12" customFormat="true" ht="28.5" hidden="false" customHeight="true" outlineLevel="0" collapsed="false">
      <c r="A43" s="27" t="s">
        <v>18</v>
      </c>
      <c r="B43" s="91" t="str">
        <f aca="false">$B$41</f>
        <v>Lublin Królewska 4</v>
      </c>
      <c r="C43" s="91"/>
      <c r="D43" s="142" t="s">
        <v>70</v>
      </c>
      <c r="E43" s="140" t="s">
        <v>21</v>
      </c>
      <c r="F43" s="114" t="str">
        <f aca="false">'Kwatery U Buzunów - Reg. 2018'!A111</f>
        <v>bud. B 2 piętro - p.25</v>
      </c>
      <c r="G43" s="27" t="n">
        <v>1</v>
      </c>
      <c r="H43" s="27"/>
      <c r="I43" s="27"/>
      <c r="J43" s="27"/>
      <c r="K43" s="27"/>
      <c r="L43" s="27"/>
      <c r="M43" s="27"/>
      <c r="N43" s="27"/>
      <c r="O43" s="44"/>
      <c r="P43" s="27"/>
      <c r="Q43" s="141"/>
    </row>
    <row r="44" s="12" customFormat="true" ht="20.25" hidden="false" customHeight="true" outlineLevel="0" collapsed="false">
      <c r="A44" s="27" t="s">
        <v>19</v>
      </c>
      <c r="B44" s="91" t="str">
        <f aca="false">$B$41</f>
        <v>Lublin Królewska 4</v>
      </c>
      <c r="C44" s="91"/>
      <c r="D44" s="130" t="s">
        <v>71</v>
      </c>
      <c r="E44" s="143" t="s">
        <v>21</v>
      </c>
      <c r="F44" s="114" t="str">
        <f aca="false">'Kwatery obce - Reg. 2018'!A5</f>
        <v>Margol Anna - p. nr 2</v>
      </c>
      <c r="G44" s="27"/>
      <c r="H44" s="131" t="n">
        <v>2</v>
      </c>
      <c r="I44" s="131"/>
      <c r="J44" s="131"/>
      <c r="K44" s="131"/>
      <c r="L44" s="131"/>
      <c r="M44" s="131"/>
      <c r="N44" s="131"/>
      <c r="O44" s="132"/>
      <c r="P44" s="131"/>
      <c r="Q44" s="133" t="s">
        <v>51</v>
      </c>
    </row>
    <row r="45" s="12" customFormat="true" ht="23.25" hidden="false" customHeight="true" outlineLevel="0" collapsed="false">
      <c r="A45" s="27" t="s">
        <v>23</v>
      </c>
      <c r="B45" s="91" t="str">
        <f aca="false">$B$41</f>
        <v>Lublin Królewska 4</v>
      </c>
      <c r="C45" s="91"/>
      <c r="D45" s="130" t="s">
        <v>72</v>
      </c>
      <c r="E45" s="144" t="s">
        <v>21</v>
      </c>
      <c r="F45" s="114" t="str">
        <f aca="false">'Kwatery U Buzunów - Reg. 2018'!A127</f>
        <v>bud. B 2 piętro - p.29</v>
      </c>
      <c r="G45" s="27"/>
      <c r="I45" s="131"/>
      <c r="J45" s="131" t="n">
        <v>1</v>
      </c>
      <c r="K45" s="131"/>
      <c r="L45" s="131"/>
      <c r="M45" s="131"/>
      <c r="N45" s="131"/>
      <c r="O45" s="132" t="s">
        <v>73</v>
      </c>
      <c r="P45" s="131"/>
      <c r="Q45" s="133" t="s">
        <v>51</v>
      </c>
    </row>
    <row r="46" s="12" customFormat="true" ht="25.5" hidden="false" customHeight="false" outlineLevel="0" collapsed="false">
      <c r="A46" s="27" t="s">
        <v>26</v>
      </c>
      <c r="B46" s="91" t="str">
        <f aca="false">$B$41</f>
        <v>Lublin Królewska 4</v>
      </c>
      <c r="C46" s="91"/>
      <c r="D46" s="130" t="s">
        <v>74</v>
      </c>
      <c r="E46" s="145" t="s">
        <v>21</v>
      </c>
      <c r="F46" s="114" t="str">
        <f aca="false">'Kwatery U Buzunów - Reg. 2018'!A21</f>
        <v>bud. A 1 piętro - p.10</v>
      </c>
      <c r="G46" s="27"/>
      <c r="H46" s="131" t="n">
        <v>2</v>
      </c>
      <c r="I46" s="131"/>
      <c r="J46" s="131"/>
      <c r="K46" s="131"/>
      <c r="L46" s="131"/>
      <c r="M46" s="131"/>
      <c r="N46" s="131"/>
      <c r="O46" s="132" t="s">
        <v>75</v>
      </c>
      <c r="P46" s="131"/>
      <c r="Q46" s="133" t="s">
        <v>76</v>
      </c>
    </row>
    <row r="47" s="12" customFormat="true" ht="25.5" hidden="false" customHeight="false" outlineLevel="0" collapsed="false">
      <c r="A47" s="27" t="s">
        <v>29</v>
      </c>
      <c r="B47" s="91" t="str">
        <f aca="false">$B$41</f>
        <v>Lublin Królewska 4</v>
      </c>
      <c r="C47" s="91"/>
      <c r="D47" s="130" t="s">
        <v>77</v>
      </c>
      <c r="E47" s="143" t="s">
        <v>21</v>
      </c>
      <c r="F47" s="114" t="str">
        <f aca="false">'Kwatery obce - Reg. 2018'!A8</f>
        <v>Margol Anna - p. nr 3</v>
      </c>
      <c r="G47" s="27"/>
      <c r="H47" s="131" t="n">
        <v>2</v>
      </c>
      <c r="I47" s="131"/>
      <c r="J47" s="131"/>
      <c r="K47" s="131"/>
      <c r="L47" s="131"/>
      <c r="M47" s="131"/>
      <c r="N47" s="131"/>
      <c r="O47" s="132"/>
      <c r="P47" s="131"/>
      <c r="Q47" s="133" t="s">
        <v>51</v>
      </c>
    </row>
    <row r="48" s="12" customFormat="true" ht="21.75" hidden="false" customHeight="true" outlineLevel="0" collapsed="false">
      <c r="A48" s="27" t="s">
        <v>52</v>
      </c>
      <c r="B48" s="91" t="str">
        <f aca="false">$B$41</f>
        <v>Lublin Królewska 4</v>
      </c>
      <c r="C48" s="91"/>
      <c r="D48" s="130" t="s">
        <v>78</v>
      </c>
      <c r="E48" s="143" t="s">
        <v>21</v>
      </c>
      <c r="F48" s="114" t="str">
        <f aca="false">'Kwatery obce - Reg. 2018'!A10</f>
        <v>Margol Anna - p. nr 4</v>
      </c>
      <c r="G48" s="27"/>
      <c r="H48" s="131" t="n">
        <v>2</v>
      </c>
      <c r="I48" s="131"/>
      <c r="J48" s="131"/>
      <c r="K48" s="131"/>
      <c r="L48" s="131"/>
      <c r="M48" s="131"/>
      <c r="N48" s="131"/>
      <c r="O48" s="132"/>
      <c r="P48" s="131"/>
      <c r="Q48" s="133" t="s">
        <v>79</v>
      </c>
    </row>
    <row r="49" s="12" customFormat="true" ht="25.5" hidden="false" customHeight="true" outlineLevel="0" collapsed="false">
      <c r="A49" s="27" t="s">
        <v>67</v>
      </c>
      <c r="B49" s="91" t="str">
        <f aca="false">$B$41</f>
        <v>Lublin Królewska 4</v>
      </c>
      <c r="C49" s="91"/>
      <c r="D49" s="139" t="s">
        <v>80</v>
      </c>
      <c r="E49" s="144" t="s">
        <v>21</v>
      </c>
      <c r="F49" s="114" t="str">
        <f aca="false">'Kwatery U Buzunów - Reg. 2018'!A3</f>
        <v>bud. A parter - p.1</v>
      </c>
      <c r="G49" s="27"/>
      <c r="H49" s="146" t="n">
        <v>2</v>
      </c>
      <c r="I49" s="146"/>
      <c r="J49" s="146"/>
      <c r="K49" s="146"/>
      <c r="L49" s="146"/>
      <c r="M49" s="146"/>
      <c r="N49" s="146"/>
      <c r="O49" s="132" t="s">
        <v>81</v>
      </c>
      <c r="P49" s="131"/>
      <c r="Q49" s="133" t="s">
        <v>51</v>
      </c>
    </row>
    <row r="50" s="12" customFormat="true" ht="31.5" hidden="true" customHeight="true" outlineLevel="0" collapsed="false">
      <c r="A50" s="27" t="s">
        <v>82</v>
      </c>
      <c r="B50" s="91" t="str">
        <f aca="false">$B$41</f>
        <v>Lublin Królewska 4</v>
      </c>
      <c r="C50" s="91"/>
      <c r="D50" s="114"/>
      <c r="E50" s="99"/>
      <c r="F50" s="114"/>
      <c r="G50" s="27"/>
      <c r="H50" s="27"/>
      <c r="I50" s="27"/>
      <c r="J50" s="27"/>
      <c r="K50" s="27"/>
      <c r="L50" s="27"/>
      <c r="M50" s="27"/>
      <c r="N50" s="27"/>
      <c r="O50" s="35"/>
      <c r="P50" s="15"/>
      <c r="Q50" s="147"/>
    </row>
    <row r="51" s="70" customFormat="true" ht="22.5" hidden="false" customHeight="true" outlineLevel="0" collapsed="false">
      <c r="A51" s="108" t="n">
        <v>43376</v>
      </c>
      <c r="B51" s="109" t="str">
        <f aca="false">B41</f>
        <v>Lublin Królewska 4</v>
      </c>
      <c r="C51" s="63"/>
      <c r="D51" s="148" t="n">
        <f aca="false">SUM(G51:J51)</f>
        <v>12</v>
      </c>
      <c r="E51" s="65"/>
      <c r="F51" s="136" t="str">
        <f aca="false">F7</f>
        <v>razem bracia (bez niemowląt, dzieci i nianiek)</v>
      </c>
      <c r="G51" s="64" t="n">
        <f aca="false">SUM(G42:G50)</f>
        <v>1</v>
      </c>
      <c r="H51" s="64" t="n">
        <f aca="false">SUM(H42:H50)</f>
        <v>10</v>
      </c>
      <c r="I51" s="148" t="n">
        <f aca="false">SUM(I42:I50)</f>
        <v>0</v>
      </c>
      <c r="J51" s="64" t="n">
        <f aca="false">SUM(J42:J50)</f>
        <v>1</v>
      </c>
      <c r="K51" s="113" t="n">
        <f aca="false">SUM(K42:K50)</f>
        <v>0</v>
      </c>
      <c r="L51" s="113" t="n">
        <f aca="false">SUM(L42:L50)</f>
        <v>0</v>
      </c>
      <c r="M51" s="113" t="n">
        <f aca="false">SUM(M42:M50)</f>
        <v>0</v>
      </c>
      <c r="N51" s="113" t="n">
        <f aca="false">SUM(N42:N50)</f>
        <v>0</v>
      </c>
      <c r="O51" s="67"/>
      <c r="P51" s="69"/>
      <c r="Q51" s="69"/>
      <c r="R51" s="96"/>
      <c r="S51" s="97"/>
      <c r="T51" s="97"/>
      <c r="U51" s="95"/>
      <c r="V51" s="85"/>
      <c r="W51" s="85"/>
    </row>
    <row r="52" s="70" customFormat="true" ht="12.75" hidden="false" customHeight="false" outlineLevel="0" collapsed="false">
      <c r="A52" s="108"/>
      <c r="B52" s="109"/>
      <c r="C52" s="72"/>
      <c r="D52" s="73" t="n">
        <f aca="false">SUM(K52:L52)</f>
        <v>0</v>
      </c>
      <c r="E52" s="65"/>
      <c r="F52" s="137" t="str">
        <f aca="false">F8</f>
        <v>razem niemowlęta i dzieci</v>
      </c>
      <c r="G52" s="149" t="n">
        <f aca="false">G51</f>
        <v>1</v>
      </c>
      <c r="H52" s="149" t="n">
        <f aca="false">H51</f>
        <v>10</v>
      </c>
      <c r="I52" s="149" t="n">
        <f aca="false">I51</f>
        <v>0</v>
      </c>
      <c r="J52" s="149" t="n">
        <f aca="false">J51</f>
        <v>1</v>
      </c>
      <c r="K52" s="110" t="n">
        <f aca="false">K51</f>
        <v>0</v>
      </c>
      <c r="L52" s="110" t="n">
        <f aca="false">L51</f>
        <v>0</v>
      </c>
      <c r="M52" s="149" t="n">
        <f aca="false">M51</f>
        <v>0</v>
      </c>
      <c r="N52" s="149" t="n">
        <f aca="false">N51</f>
        <v>0</v>
      </c>
      <c r="O52" s="67"/>
      <c r="P52" s="69"/>
      <c r="Q52" s="69"/>
      <c r="R52" s="134"/>
    </row>
    <row r="53" s="70" customFormat="true" ht="12.75" hidden="false" customHeight="false" outlineLevel="0" collapsed="false">
      <c r="A53" s="108"/>
      <c r="B53" s="109"/>
      <c r="C53" s="72"/>
      <c r="D53" s="73" t="n">
        <f aca="false">SUM(M53:N53)</f>
        <v>0</v>
      </c>
      <c r="E53" s="65"/>
      <c r="F53" s="137" t="str">
        <f aca="false">F9</f>
        <v>razem niańki</v>
      </c>
      <c r="G53" s="149" t="n">
        <f aca="false">G51</f>
        <v>1</v>
      </c>
      <c r="H53" s="149" t="n">
        <f aca="false">H51</f>
        <v>10</v>
      </c>
      <c r="I53" s="149" t="n">
        <f aca="false">I51</f>
        <v>0</v>
      </c>
      <c r="J53" s="149" t="n">
        <f aca="false">J51</f>
        <v>1</v>
      </c>
      <c r="K53" s="149" t="n">
        <f aca="false">K51</f>
        <v>0</v>
      </c>
      <c r="L53" s="149" t="n">
        <f aca="false">L51</f>
        <v>0</v>
      </c>
      <c r="M53" s="110" t="n">
        <f aca="false">M51</f>
        <v>0</v>
      </c>
      <c r="N53" s="110" t="n">
        <f aca="false">N51</f>
        <v>0</v>
      </c>
      <c r="O53" s="67"/>
      <c r="P53" s="69" t="n">
        <v>3</v>
      </c>
      <c r="Q53" s="69"/>
      <c r="R53" s="97"/>
      <c r="S53" s="97"/>
      <c r="T53" s="97"/>
      <c r="U53" s="95"/>
      <c r="V53" s="95"/>
      <c r="W53" s="95"/>
    </row>
    <row r="54" s="70" customFormat="true" ht="22.5" hidden="false" customHeight="false" outlineLevel="0" collapsed="false">
      <c r="A54" s="108"/>
      <c r="B54" s="109"/>
      <c r="C54" s="72"/>
      <c r="D54" s="73" t="n">
        <f aca="false">SUM(G54:N54)-K54</f>
        <v>12</v>
      </c>
      <c r="E54" s="65"/>
      <c r="F54" s="137" t="str">
        <f aca="false">F10</f>
        <v>razem na salę gimn. (krzesła - z nianiami i dziećmi) </v>
      </c>
      <c r="G54" s="110" t="n">
        <f aca="false">G51</f>
        <v>1</v>
      </c>
      <c r="H54" s="110" t="n">
        <f aca="false">H51</f>
        <v>10</v>
      </c>
      <c r="I54" s="110" t="n">
        <f aca="false">I51</f>
        <v>0</v>
      </c>
      <c r="J54" s="110" t="n">
        <f aca="false">J51</f>
        <v>1</v>
      </c>
      <c r="K54" s="149" t="n">
        <f aca="false">K51</f>
        <v>0</v>
      </c>
      <c r="L54" s="110" t="n">
        <f aca="false">L51</f>
        <v>0</v>
      </c>
      <c r="M54" s="110" t="n">
        <f aca="false">M51</f>
        <v>0</v>
      </c>
      <c r="N54" s="110" t="n">
        <f aca="false">N51</f>
        <v>0</v>
      </c>
      <c r="O54" s="67"/>
      <c r="P54" s="69"/>
      <c r="Q54" s="69"/>
      <c r="R54" s="97"/>
      <c r="S54" s="97"/>
      <c r="T54" s="97"/>
      <c r="U54" s="95"/>
      <c r="V54" s="95"/>
      <c r="W54" s="95"/>
    </row>
    <row r="55" s="70" customFormat="true" ht="12.75" hidden="false" customHeight="false" outlineLevel="0" collapsed="false">
      <c r="A55" s="108"/>
      <c r="B55" s="109"/>
      <c r="C55" s="72"/>
      <c r="D55" s="73" t="n">
        <f aca="false">SUM(G55:N55)-K55</f>
        <v>12</v>
      </c>
      <c r="E55" s="65"/>
      <c r="F55" s="137" t="str">
        <f aca="false">F11</f>
        <v>razem do wyżywienia (z  dziećmi)</v>
      </c>
      <c r="G55" s="110" t="n">
        <f aca="false">G51</f>
        <v>1</v>
      </c>
      <c r="H55" s="110" t="n">
        <f aca="false">H51</f>
        <v>10</v>
      </c>
      <c r="I55" s="110" t="n">
        <f aca="false">I51</f>
        <v>0</v>
      </c>
      <c r="J55" s="110" t="n">
        <f aca="false">J51</f>
        <v>1</v>
      </c>
      <c r="K55" s="149" t="n">
        <f aca="false">K51</f>
        <v>0</v>
      </c>
      <c r="L55" s="110" t="n">
        <f aca="false">L51</f>
        <v>0</v>
      </c>
      <c r="M55" s="110" t="n">
        <f aca="false">M51</f>
        <v>0</v>
      </c>
      <c r="N55" s="110" t="n">
        <f aca="false">N51</f>
        <v>0</v>
      </c>
      <c r="O55" s="67"/>
      <c r="P55" s="69"/>
      <c r="Q55" s="69"/>
      <c r="R55" s="97"/>
      <c r="S55" s="97"/>
      <c r="T55" s="97"/>
      <c r="U55" s="95"/>
      <c r="V55" s="95"/>
      <c r="W55" s="95"/>
    </row>
    <row r="56" s="70" customFormat="true" ht="13.5" hidden="false" customHeight="false" outlineLevel="0" collapsed="false">
      <c r="A56" s="108"/>
      <c r="B56" s="109"/>
      <c r="C56" s="117"/>
      <c r="D56" s="80" t="n">
        <f aca="false">SUM(G56:N56)-K56</f>
        <v>12</v>
      </c>
      <c r="E56" s="65"/>
      <c r="F56" s="150" t="str">
        <f aca="false">F12</f>
        <v>razem do zakwaterowania (z dziećmi)</v>
      </c>
      <c r="G56" s="151" t="n">
        <f aca="false">G51</f>
        <v>1</v>
      </c>
      <c r="H56" s="151" t="n">
        <f aca="false">H51</f>
        <v>10</v>
      </c>
      <c r="I56" s="151" t="n">
        <f aca="false">I51</f>
        <v>0</v>
      </c>
      <c r="J56" s="151" t="n">
        <f aca="false">J51</f>
        <v>1</v>
      </c>
      <c r="K56" s="152" t="n">
        <f aca="false">K51</f>
        <v>0</v>
      </c>
      <c r="L56" s="151" t="n">
        <f aca="false">L51</f>
        <v>0</v>
      </c>
      <c r="M56" s="151" t="n">
        <f aca="false">M51</f>
        <v>0</v>
      </c>
      <c r="N56" s="151" t="n">
        <f aca="false">N51</f>
        <v>0</v>
      </c>
      <c r="O56" s="67"/>
      <c r="P56" s="153"/>
      <c r="Q56" s="69"/>
      <c r="R56" s="97"/>
      <c r="S56" s="97"/>
      <c r="T56" s="97"/>
      <c r="U56" s="95"/>
      <c r="V56" s="95"/>
      <c r="W56" s="95"/>
    </row>
    <row r="57" s="85" customFormat="true" ht="39.95" hidden="false" customHeight="true" outlineLevel="0" collapsed="false">
      <c r="A57" s="138" t="str">
        <f aca="false">A1</f>
        <v>Lp. </v>
      </c>
      <c r="B57" s="84" t="s">
        <v>83</v>
      </c>
      <c r="C57" s="84" t="str">
        <f aca="false">C1</f>
        <v>Obecność</v>
      </c>
      <c r="D57" s="10" t="str">
        <f aca="false">D1</f>
        <v>Nazwisko i imię 
(małżeństwa razem, 
dzieci osobno)</v>
      </c>
      <c r="E57" s="10" t="str">
        <f aca="false">E1</f>
        <v>Przydział</v>
      </c>
      <c r="F57" s="10" t="str">
        <f aca="false">F1</f>
        <v>Zakwaterowanie</v>
      </c>
      <c r="G57" s="10" t="str">
        <f aca="false">G1</f>
        <v>Prezbiterzy</v>
      </c>
      <c r="H57" s="10" t="str">
        <f aca="false">H1</f>
        <v>Małżeństwa (il. osób)</v>
      </c>
      <c r="I57" s="10" t="str">
        <f aca="false">I1</f>
        <v>Kobiety (1)</v>
      </c>
      <c r="J57" s="10" t="str">
        <f aca="false">J1</f>
        <v>Mężczyźni (1)</v>
      </c>
      <c r="K57" s="10" t="str">
        <f aca="false">K1</f>
        <v>Niemowlęta i dzieci (bez dodatkowego łóżka i posiłku)</v>
      </c>
      <c r="L57" s="10" t="str">
        <f aca="false">L1</f>
        <v>Dzieci większe (z łóżkiem i posiłkiem)</v>
      </c>
      <c r="M57" s="10" t="str">
        <f aca="false">M1</f>
        <v>P</v>
      </c>
      <c r="N57" s="10" t="str">
        <f aca="false">N1</f>
        <v>Niania obca lub z rodziny - mieszkanie osobne</v>
      </c>
      <c r="O57" s="10" t="str">
        <f aca="false">O1</f>
        <v>Uwagi, niepełnosprawność, diety</v>
      </c>
      <c r="P57" s="10" t="str">
        <f aca="false">P1</f>
        <v>Wiek jedynek, nianiek np. 40+</v>
      </c>
      <c r="Q57" s="11" t="str">
        <f aca="false">Q1</f>
        <v>Środek transportu (własny samochód lub brak)</v>
      </c>
      <c r="S57" s="97"/>
      <c r="T57" s="97"/>
      <c r="U57" s="97"/>
      <c r="V57" s="95"/>
      <c r="W57" s="95"/>
      <c r="X57" s="95"/>
    </row>
    <row r="58" s="95" customFormat="true" ht="26.25" hidden="false" customHeight="true" outlineLevel="0" collapsed="false">
      <c r="A58" s="128" t="s">
        <v>18</v>
      </c>
      <c r="B58" s="129" t="str">
        <f aca="false">$B$57</f>
        <v>Lublin Pallotyni 1</v>
      </c>
      <c r="C58" s="129"/>
      <c r="D58" s="114" t="s">
        <v>84</v>
      </c>
      <c r="E58" s="143" t="s">
        <v>21</v>
      </c>
      <c r="F58" s="90" t="str">
        <f aca="false">'Kwatery obce - Reg. 2018'!A4</f>
        <v>Margol Anna - p. nr 1 </v>
      </c>
      <c r="G58" s="93"/>
      <c r="H58" s="27" t="n">
        <v>2</v>
      </c>
      <c r="I58" s="27"/>
      <c r="J58" s="27"/>
      <c r="K58" s="27"/>
      <c r="L58" s="27"/>
      <c r="M58" s="27"/>
      <c r="N58" s="27"/>
      <c r="O58" s="44"/>
      <c r="P58" s="27"/>
      <c r="Q58" s="141" t="s">
        <v>51</v>
      </c>
    </row>
    <row r="59" s="95" customFormat="true" ht="22.5" hidden="false" customHeight="true" outlineLevel="0" collapsed="false">
      <c r="A59" s="128" t="s">
        <v>19</v>
      </c>
      <c r="B59" s="129" t="str">
        <f aca="false">$B$57</f>
        <v>Lublin Pallotyni 1</v>
      </c>
      <c r="C59" s="129"/>
      <c r="D59" s="114" t="s">
        <v>85</v>
      </c>
      <c r="E59" s="143" t="s">
        <v>21</v>
      </c>
      <c r="F59" s="90" t="str">
        <f aca="false">'Kwatery obce - Reg. 2018'!A13</f>
        <v>Margol Anna - p. nr 5</v>
      </c>
      <c r="G59" s="27"/>
      <c r="H59" s="27" t="n">
        <v>2</v>
      </c>
      <c r="I59" s="27"/>
      <c r="J59" s="27"/>
      <c r="K59" s="27"/>
      <c r="L59" s="27"/>
      <c r="M59" s="27"/>
      <c r="N59" s="27"/>
      <c r="O59" s="44"/>
      <c r="P59" s="43"/>
      <c r="Q59" s="141" t="s">
        <v>51</v>
      </c>
    </row>
    <row r="60" s="95" customFormat="true" ht="27" hidden="false" customHeight="true" outlineLevel="0" collapsed="false">
      <c r="A60" s="128" t="s">
        <v>23</v>
      </c>
      <c r="B60" s="129" t="str">
        <f aca="false">$B$57</f>
        <v>Lublin Pallotyni 1</v>
      </c>
      <c r="C60" s="129"/>
      <c r="D60" s="114" t="s">
        <v>86</v>
      </c>
      <c r="E60" s="154" t="s">
        <v>21</v>
      </c>
      <c r="F60" s="90" t="str">
        <f aca="false">'Kwatery U Buzunów - Reg. 2018'!A67</f>
        <v>bud. A 3 piętro - p.30</v>
      </c>
      <c r="G60" s="93"/>
      <c r="H60" s="27" t="n">
        <v>2</v>
      </c>
      <c r="I60" s="27"/>
      <c r="J60" s="27"/>
      <c r="K60" s="27"/>
      <c r="L60" s="27"/>
      <c r="M60" s="27"/>
      <c r="N60" s="27"/>
      <c r="O60" s="27" t="s">
        <v>87</v>
      </c>
      <c r="P60" s="155"/>
      <c r="Q60" s="141" t="s">
        <v>56</v>
      </c>
    </row>
    <row r="61" s="95" customFormat="true" ht="23.25" hidden="false" customHeight="true" outlineLevel="0" collapsed="false">
      <c r="A61" s="128" t="s">
        <v>26</v>
      </c>
      <c r="B61" s="129" t="str">
        <f aca="false">$B$57</f>
        <v>Lublin Pallotyni 1</v>
      </c>
      <c r="C61" s="129"/>
      <c r="D61" s="114" t="s">
        <v>88</v>
      </c>
      <c r="E61" s="143" t="s">
        <v>21</v>
      </c>
      <c r="F61" s="90" t="str">
        <f aca="false">'Kwatery obce - Reg. 2018'!A14</f>
        <v>Margol Anna - p. nr 6</v>
      </c>
      <c r="G61" s="93"/>
      <c r="H61" s="27" t="n">
        <v>2</v>
      </c>
      <c r="I61" s="27"/>
      <c r="J61" s="27"/>
      <c r="K61" s="27"/>
      <c r="L61" s="27"/>
      <c r="M61" s="27"/>
      <c r="N61" s="27"/>
      <c r="O61" s="44"/>
      <c r="P61" s="27"/>
      <c r="Q61" s="141" t="s">
        <v>51</v>
      </c>
      <c r="S61" s="127"/>
    </row>
    <row r="62" s="95" customFormat="true" ht="25.5" hidden="false" customHeight="false" outlineLevel="0" collapsed="false">
      <c r="A62" s="128" t="s">
        <v>29</v>
      </c>
      <c r="B62" s="129" t="str">
        <f aca="false">$B$57</f>
        <v>Lublin Pallotyni 1</v>
      </c>
      <c r="C62" s="129"/>
      <c r="D62" s="114" t="s">
        <v>89</v>
      </c>
      <c r="E62" s="156" t="s">
        <v>21</v>
      </c>
      <c r="F62" s="90" t="str">
        <f aca="false">'Kwatery U Buzunów - Reg. 2018'!A133</f>
        <v>Domek nr 1 - 
na parterze </v>
      </c>
      <c r="G62" s="93"/>
      <c r="H62" s="27"/>
      <c r="I62" s="27" t="n">
        <v>1</v>
      </c>
      <c r="J62" s="93"/>
      <c r="K62" s="27"/>
      <c r="L62" s="27"/>
      <c r="M62" s="27"/>
      <c r="N62" s="27"/>
      <c r="O62" s="125"/>
      <c r="P62" s="93" t="n">
        <v>30</v>
      </c>
      <c r="Q62" s="126" t="s">
        <v>56</v>
      </c>
      <c r="S62" s="127"/>
    </row>
    <row r="63" s="95" customFormat="true" ht="25.5" hidden="false" customHeight="false" outlineLevel="0" collapsed="false">
      <c r="A63" s="128" t="s">
        <v>52</v>
      </c>
      <c r="B63" s="129" t="str">
        <f aca="false">$B$57</f>
        <v>Lublin Pallotyni 1</v>
      </c>
      <c r="C63" s="129"/>
      <c r="D63" s="114" t="s">
        <v>90</v>
      </c>
      <c r="E63" s="157" t="s">
        <v>21</v>
      </c>
      <c r="F63" s="90" t="str">
        <f aca="false">'Kwatery U Buzunów - Reg. 2018'!A48</f>
        <v>bud. A 2 piętro - p.22</v>
      </c>
      <c r="G63" s="93"/>
      <c r="H63" s="27" t="n">
        <v>2</v>
      </c>
      <c r="I63" s="27"/>
      <c r="J63" s="93"/>
      <c r="K63" s="27" t="n">
        <v>1</v>
      </c>
      <c r="L63" s="27"/>
      <c r="M63" s="27"/>
      <c r="N63" s="27"/>
      <c r="O63" s="44"/>
      <c r="P63" s="43"/>
      <c r="Q63" s="141" t="s">
        <v>51</v>
      </c>
      <c r="S63" s="127"/>
    </row>
    <row r="64" s="95" customFormat="true" ht="19.5" hidden="false" customHeight="true" outlineLevel="0" collapsed="false">
      <c r="A64" s="128" t="s">
        <v>67</v>
      </c>
      <c r="B64" s="129" t="str">
        <f aca="false">$B$57</f>
        <v>Lublin Pallotyni 1</v>
      </c>
      <c r="C64" s="129"/>
      <c r="D64" s="114" t="s">
        <v>91</v>
      </c>
      <c r="E64" s="158" t="s">
        <v>21</v>
      </c>
      <c r="F64" s="90" t="str">
        <f aca="false">'Kwatery U Buzunów - Reg. 2018'!A48</f>
        <v>bud. A 2 piętro - p.22</v>
      </c>
      <c r="G64" s="93"/>
      <c r="H64" s="27"/>
      <c r="I64" s="27"/>
      <c r="J64" s="93"/>
      <c r="K64" s="27"/>
      <c r="L64" s="27"/>
      <c r="M64" s="27" t="n">
        <v>1</v>
      </c>
      <c r="N64" s="27"/>
      <c r="O64" s="125"/>
      <c r="P64" s="159"/>
      <c r="Q64" s="126"/>
      <c r="S64" s="127"/>
    </row>
    <row r="65" s="95" customFormat="true" ht="22.5" hidden="true" customHeight="true" outlineLevel="0" collapsed="false">
      <c r="A65" s="128" t="s">
        <v>92</v>
      </c>
      <c r="B65" s="129" t="str">
        <f aca="false">$B$57</f>
        <v>Lublin Pallotyni 1</v>
      </c>
      <c r="C65" s="129"/>
      <c r="D65" s="114"/>
      <c r="E65" s="160"/>
      <c r="F65" s="90"/>
      <c r="G65" s="93"/>
      <c r="H65" s="27"/>
      <c r="I65" s="27"/>
      <c r="J65" s="93"/>
      <c r="K65" s="27"/>
      <c r="L65" s="27"/>
      <c r="M65" s="27"/>
      <c r="N65" s="27"/>
      <c r="O65" s="125"/>
      <c r="P65" s="93"/>
      <c r="Q65" s="126"/>
      <c r="S65" s="127"/>
    </row>
    <row r="66" s="95" customFormat="true" ht="13.5" hidden="true" customHeight="false" outlineLevel="0" collapsed="false">
      <c r="A66" s="128" t="s">
        <v>82</v>
      </c>
      <c r="B66" s="129" t="str">
        <f aca="false">$B$57</f>
        <v>Lublin Pallotyni 1</v>
      </c>
      <c r="C66" s="129"/>
      <c r="D66" s="114"/>
      <c r="E66" s="99"/>
      <c r="F66" s="90"/>
      <c r="G66" s="161"/>
      <c r="H66" s="162"/>
      <c r="I66" s="162"/>
      <c r="J66" s="93"/>
      <c r="K66" s="27"/>
      <c r="L66" s="161"/>
      <c r="M66" s="161"/>
      <c r="N66" s="161"/>
      <c r="O66" s="163"/>
      <c r="P66" s="164"/>
      <c r="Q66" s="165"/>
      <c r="S66" s="127"/>
    </row>
    <row r="67" s="95" customFormat="true" ht="13.5" hidden="true" customHeight="false" outlineLevel="0" collapsed="false">
      <c r="A67" s="128" t="s">
        <v>92</v>
      </c>
      <c r="B67" s="129" t="str">
        <f aca="false">$B$57</f>
        <v>Lublin Pallotyni 1</v>
      </c>
      <c r="C67" s="129"/>
      <c r="D67" s="114"/>
      <c r="E67" s="99"/>
      <c r="F67" s="90"/>
      <c r="G67" s="161"/>
      <c r="H67" s="162"/>
      <c r="I67" s="27"/>
      <c r="J67" s="27"/>
      <c r="K67" s="27"/>
      <c r="L67" s="27"/>
      <c r="M67" s="27"/>
      <c r="N67" s="27"/>
      <c r="O67" s="35"/>
      <c r="P67" s="15"/>
      <c r="Q67" s="147"/>
      <c r="S67" s="127"/>
    </row>
    <row r="68" s="95" customFormat="true" ht="13.5" hidden="true" customHeight="false" outlineLevel="0" collapsed="false">
      <c r="A68" s="128" t="s">
        <v>82</v>
      </c>
      <c r="B68" s="129" t="str">
        <f aca="false">$B$57</f>
        <v>Lublin Pallotyni 1</v>
      </c>
      <c r="C68" s="129"/>
      <c r="D68" s="114"/>
      <c r="E68" s="166"/>
      <c r="F68" s="90"/>
      <c r="G68" s="161"/>
      <c r="H68" s="162"/>
      <c r="I68" s="27"/>
      <c r="J68" s="27"/>
      <c r="K68" s="27"/>
      <c r="L68" s="27"/>
      <c r="M68" s="27"/>
      <c r="N68" s="27"/>
      <c r="O68" s="44"/>
      <c r="P68" s="27"/>
      <c r="Q68" s="141"/>
      <c r="S68" s="127"/>
    </row>
    <row r="69" s="95" customFormat="true" ht="13.5" hidden="true" customHeight="false" outlineLevel="0" collapsed="false">
      <c r="A69" s="128" t="s">
        <v>93</v>
      </c>
      <c r="B69" s="129" t="str">
        <f aca="false">$B$57</f>
        <v>Lublin Pallotyni 1</v>
      </c>
      <c r="C69" s="129"/>
      <c r="D69" s="114"/>
      <c r="E69" s="166"/>
      <c r="F69" s="90"/>
      <c r="G69" s="161"/>
      <c r="H69" s="161"/>
      <c r="I69" s="27"/>
      <c r="J69" s="27"/>
      <c r="K69" s="27"/>
      <c r="L69" s="27"/>
      <c r="M69" s="27"/>
      <c r="N69" s="27"/>
      <c r="O69" s="44"/>
      <c r="P69" s="27"/>
      <c r="Q69" s="141"/>
      <c r="S69" s="127"/>
      <c r="T69" s="89"/>
      <c r="U69" s="89"/>
      <c r="V69" s="89"/>
    </row>
    <row r="70" s="70" customFormat="true" ht="12.75" hidden="false" customHeight="false" outlineLevel="0" collapsed="false">
      <c r="A70" s="108" t="n">
        <v>43376</v>
      </c>
      <c r="B70" s="109" t="str">
        <f aca="false">B57</f>
        <v>Lublin Pallotyni 1</v>
      </c>
      <c r="C70" s="63"/>
      <c r="D70" s="148" t="n">
        <f aca="false">SUM(G70:J70)</f>
        <v>11</v>
      </c>
      <c r="E70" s="65"/>
      <c r="F70" s="136" t="str">
        <f aca="false">F7</f>
        <v>razem bracia (bez niemowląt, dzieci i nianiek)</v>
      </c>
      <c r="G70" s="64" t="n">
        <f aca="false">SUM(G58:G69)</f>
        <v>0</v>
      </c>
      <c r="H70" s="64" t="n">
        <f aca="false">SUM(H58:H69)</f>
        <v>10</v>
      </c>
      <c r="I70" s="64" t="n">
        <f aca="false">SUM(I58:I69)</f>
        <v>1</v>
      </c>
      <c r="J70" s="64" t="n">
        <f aca="false">SUM(J58:J69)</f>
        <v>0</v>
      </c>
      <c r="K70" s="113" t="n">
        <f aca="false">SUM(K58:K69)</f>
        <v>1</v>
      </c>
      <c r="L70" s="113" t="n">
        <f aca="false">SUM(L58:L69)</f>
        <v>0</v>
      </c>
      <c r="M70" s="113" t="n">
        <f aca="false">SUM(M58:M69)</f>
        <v>1</v>
      </c>
      <c r="N70" s="113" t="n">
        <f aca="false">SUM(N58:N69)</f>
        <v>0</v>
      </c>
      <c r="O70" s="67"/>
      <c r="P70" s="69"/>
      <c r="Q70" s="69"/>
      <c r="R70" s="134"/>
      <c r="V70" s="85"/>
      <c r="W70" s="85"/>
    </row>
    <row r="71" s="70" customFormat="true" ht="12.75" hidden="false" customHeight="false" outlineLevel="0" collapsed="false">
      <c r="A71" s="108"/>
      <c r="B71" s="109"/>
      <c r="C71" s="72"/>
      <c r="D71" s="73" t="n">
        <f aca="false">SUM(K71:L71)</f>
        <v>1</v>
      </c>
      <c r="E71" s="65"/>
      <c r="F71" s="137" t="str">
        <f aca="false">F8</f>
        <v>razem niemowlęta i dzieci</v>
      </c>
      <c r="G71" s="149" t="n">
        <f aca="false">G70</f>
        <v>0</v>
      </c>
      <c r="H71" s="149" t="n">
        <f aca="false">H70</f>
        <v>10</v>
      </c>
      <c r="I71" s="149" t="n">
        <f aca="false">I70</f>
        <v>1</v>
      </c>
      <c r="J71" s="149" t="n">
        <f aca="false">J70</f>
        <v>0</v>
      </c>
      <c r="K71" s="110" t="n">
        <f aca="false">K70</f>
        <v>1</v>
      </c>
      <c r="L71" s="110" t="n">
        <f aca="false">L70</f>
        <v>0</v>
      </c>
      <c r="M71" s="149" t="n">
        <f aca="false">M70</f>
        <v>1</v>
      </c>
      <c r="N71" s="149" t="n">
        <f aca="false">N70</f>
        <v>0</v>
      </c>
      <c r="O71" s="67"/>
      <c r="P71" s="69"/>
      <c r="Q71" s="69"/>
      <c r="R71" s="134"/>
    </row>
    <row r="72" s="70" customFormat="true" ht="12.75" hidden="false" customHeight="false" outlineLevel="0" collapsed="false">
      <c r="A72" s="108"/>
      <c r="B72" s="109"/>
      <c r="C72" s="72"/>
      <c r="D72" s="73" t="n">
        <f aca="false">SUM(M72:N72)</f>
        <v>1</v>
      </c>
      <c r="E72" s="65"/>
      <c r="F72" s="137" t="str">
        <f aca="false">F9</f>
        <v>razem niańki</v>
      </c>
      <c r="G72" s="149" t="n">
        <f aca="false">G70</f>
        <v>0</v>
      </c>
      <c r="H72" s="149" t="n">
        <f aca="false">H70</f>
        <v>10</v>
      </c>
      <c r="I72" s="149" t="n">
        <f aca="false">I70</f>
        <v>1</v>
      </c>
      <c r="J72" s="149" t="n">
        <f aca="false">J70</f>
        <v>0</v>
      </c>
      <c r="K72" s="149" t="n">
        <f aca="false">K70</f>
        <v>1</v>
      </c>
      <c r="L72" s="149" t="n">
        <f aca="false">L70</f>
        <v>0</v>
      </c>
      <c r="M72" s="110" t="n">
        <f aca="false">M70</f>
        <v>1</v>
      </c>
      <c r="N72" s="110" t="n">
        <f aca="false">N70</f>
        <v>0</v>
      </c>
      <c r="O72" s="67"/>
      <c r="P72" s="69" t="n">
        <v>4</v>
      </c>
      <c r="Q72" s="69"/>
      <c r="R72" s="97"/>
      <c r="S72" s="97"/>
      <c r="T72" s="97"/>
      <c r="U72" s="95"/>
      <c r="V72" s="95"/>
      <c r="W72" s="95"/>
    </row>
    <row r="73" s="70" customFormat="true" ht="22.5" hidden="false" customHeight="false" outlineLevel="0" collapsed="false">
      <c r="A73" s="108"/>
      <c r="B73" s="109"/>
      <c r="C73" s="72"/>
      <c r="D73" s="73" t="n">
        <f aca="false">SUM(G73:N73)-K73</f>
        <v>12</v>
      </c>
      <c r="E73" s="65"/>
      <c r="F73" s="137" t="str">
        <f aca="false">F10</f>
        <v>razem na salę gimn. (krzesła - z nianiami i dziećmi) </v>
      </c>
      <c r="G73" s="110" t="n">
        <f aca="false">G70</f>
        <v>0</v>
      </c>
      <c r="H73" s="110" t="n">
        <f aca="false">H70</f>
        <v>10</v>
      </c>
      <c r="I73" s="110" t="n">
        <f aca="false">I70</f>
        <v>1</v>
      </c>
      <c r="J73" s="110" t="n">
        <f aca="false">J70</f>
        <v>0</v>
      </c>
      <c r="K73" s="149" t="n">
        <f aca="false">K70</f>
        <v>1</v>
      </c>
      <c r="L73" s="110" t="n">
        <f aca="false">L70</f>
        <v>0</v>
      </c>
      <c r="M73" s="110" t="n">
        <f aca="false">M70</f>
        <v>1</v>
      </c>
      <c r="N73" s="110" t="n">
        <f aca="false">N70</f>
        <v>0</v>
      </c>
      <c r="O73" s="67"/>
      <c r="P73" s="69"/>
      <c r="Q73" s="69"/>
      <c r="R73" s="97"/>
      <c r="S73" s="97"/>
      <c r="T73" s="97"/>
      <c r="U73" s="95"/>
      <c r="V73" s="95"/>
      <c r="W73" s="95"/>
    </row>
    <row r="74" s="70" customFormat="true" ht="12.75" hidden="false" customHeight="false" outlineLevel="0" collapsed="false">
      <c r="A74" s="108"/>
      <c r="B74" s="109"/>
      <c r="C74" s="72"/>
      <c r="D74" s="73" t="n">
        <f aca="false">SUM(G74:N74)-K74</f>
        <v>12</v>
      </c>
      <c r="E74" s="65"/>
      <c r="F74" s="137" t="str">
        <f aca="false">F11</f>
        <v>razem do wyżywienia (z  dziećmi)</v>
      </c>
      <c r="G74" s="110" t="n">
        <f aca="false">G70</f>
        <v>0</v>
      </c>
      <c r="H74" s="110" t="n">
        <f aca="false">H70</f>
        <v>10</v>
      </c>
      <c r="I74" s="110" t="n">
        <f aca="false">I70</f>
        <v>1</v>
      </c>
      <c r="J74" s="110" t="n">
        <f aca="false">J70</f>
        <v>0</v>
      </c>
      <c r="K74" s="149" t="n">
        <f aca="false">K70</f>
        <v>1</v>
      </c>
      <c r="L74" s="110" t="n">
        <f aca="false">L70</f>
        <v>0</v>
      </c>
      <c r="M74" s="110" t="n">
        <f aca="false">M70</f>
        <v>1</v>
      </c>
      <c r="N74" s="110" t="n">
        <f aca="false">N70</f>
        <v>0</v>
      </c>
      <c r="O74" s="67"/>
      <c r="P74" s="69"/>
      <c r="Q74" s="69"/>
      <c r="R74" s="97"/>
      <c r="S74" s="97"/>
      <c r="T74" s="97"/>
      <c r="U74" s="95"/>
      <c r="V74" s="95"/>
      <c r="W74" s="95"/>
    </row>
    <row r="75" s="70" customFormat="true" ht="13.5" hidden="false" customHeight="false" outlineLevel="0" collapsed="false">
      <c r="A75" s="108"/>
      <c r="B75" s="109"/>
      <c r="C75" s="117"/>
      <c r="D75" s="167" t="n">
        <f aca="false">SUM(G75:N75)-K75</f>
        <v>12</v>
      </c>
      <c r="E75" s="65"/>
      <c r="F75" s="137" t="str">
        <f aca="false">F12</f>
        <v>razem do zakwaterowania (z dziećmi)</v>
      </c>
      <c r="G75" s="151" t="n">
        <f aca="false">G70</f>
        <v>0</v>
      </c>
      <c r="H75" s="151" t="n">
        <f aca="false">H70</f>
        <v>10</v>
      </c>
      <c r="I75" s="151" t="n">
        <f aca="false">I70</f>
        <v>1</v>
      </c>
      <c r="J75" s="151" t="n">
        <f aca="false">J70</f>
        <v>0</v>
      </c>
      <c r="K75" s="152" t="n">
        <f aca="false">K70</f>
        <v>1</v>
      </c>
      <c r="L75" s="151" t="n">
        <f aca="false">L70</f>
        <v>0</v>
      </c>
      <c r="M75" s="151" t="n">
        <f aca="false">M70</f>
        <v>1</v>
      </c>
      <c r="N75" s="151" t="n">
        <f aca="false">N70</f>
        <v>0</v>
      </c>
      <c r="O75" s="67"/>
      <c r="P75" s="153"/>
      <c r="Q75" s="69"/>
      <c r="R75" s="97"/>
      <c r="S75" s="97"/>
      <c r="T75" s="97"/>
      <c r="U75" s="95"/>
      <c r="V75" s="95"/>
      <c r="W75" s="95"/>
    </row>
    <row r="76" s="85" customFormat="true" ht="51.75" hidden="false" customHeight="true" outlineLevel="0" collapsed="false">
      <c r="A76" s="168" t="str">
        <f aca="false">A1</f>
        <v>Lp. </v>
      </c>
      <c r="B76" s="84" t="s">
        <v>94</v>
      </c>
      <c r="C76" s="84" t="str">
        <f aca="false">C1</f>
        <v>Obecność</v>
      </c>
      <c r="D76" s="10" t="str">
        <f aca="false">D1</f>
        <v>Nazwisko i imię 
(małżeństwa razem, 
dzieci osobno)</v>
      </c>
      <c r="E76" s="10" t="str">
        <f aca="false">E1</f>
        <v>Przydział</v>
      </c>
      <c r="F76" s="10" t="str">
        <f aca="false">F1</f>
        <v>Zakwaterowanie</v>
      </c>
      <c r="G76" s="10" t="str">
        <f aca="false">G1</f>
        <v>Prezbiterzy</v>
      </c>
      <c r="H76" s="10" t="str">
        <f aca="false">H1</f>
        <v>Małżeństwa (il. osób)</v>
      </c>
      <c r="I76" s="10" t="str">
        <f aca="false">I1</f>
        <v>Kobiety (1)</v>
      </c>
      <c r="J76" s="10" t="str">
        <f aca="false">J1</f>
        <v>Mężczyźni (1)</v>
      </c>
      <c r="K76" s="10" t="str">
        <f aca="false">K1</f>
        <v>Niemowlęta i dzieci (bez dodatkowego łóżka i posiłku)</v>
      </c>
      <c r="L76" s="10" t="str">
        <f aca="false">L1</f>
        <v>Dzieci większe (z łóżkiem i posiłkiem)</v>
      </c>
      <c r="M76" s="10" t="str">
        <f aca="false">M1</f>
        <v>P</v>
      </c>
      <c r="N76" s="10" t="str">
        <f aca="false">N1</f>
        <v>Niania obca lub z rodziny - mieszkanie osobne</v>
      </c>
      <c r="O76" s="10" t="str">
        <f aca="false">O1</f>
        <v>Uwagi, niepełnosprawność, diety</v>
      </c>
      <c r="P76" s="10" t="str">
        <f aca="false">P1</f>
        <v>Wiek jedynek, nianiek np. 40+</v>
      </c>
      <c r="Q76" s="11" t="str">
        <f aca="false">Q1</f>
        <v>Środek transportu (własny samochód lub brak)</v>
      </c>
      <c r="S76" s="97"/>
      <c r="T76" s="97"/>
      <c r="U76" s="97"/>
      <c r="V76" s="95"/>
      <c r="W76" s="95"/>
      <c r="X76" s="95"/>
    </row>
    <row r="77" s="95" customFormat="true" ht="12.75" hidden="false" customHeight="false" outlineLevel="0" collapsed="false">
      <c r="A77" s="128" t="s">
        <v>18</v>
      </c>
      <c r="B77" s="90" t="str">
        <f aca="false">$B$76</f>
        <v>Lublin Pallotyni 2</v>
      </c>
      <c r="C77" s="90"/>
      <c r="D77" s="114" t="s">
        <v>95</v>
      </c>
      <c r="E77" s="169" t="s">
        <v>21</v>
      </c>
      <c r="F77" s="114" t="str">
        <f aca="false">'Kwatery obce - Reg. 2018'!A183</f>
        <v>Lucyna Truszkowska - p. nr 3 (piętro)</v>
      </c>
      <c r="G77" s="27"/>
      <c r="H77" s="27"/>
      <c r="I77" s="27"/>
      <c r="J77" s="27" t="n">
        <v>1</v>
      </c>
      <c r="K77" s="27"/>
      <c r="L77" s="27"/>
      <c r="M77" s="27"/>
      <c r="N77" s="27"/>
      <c r="O77" s="44"/>
      <c r="P77" s="27" t="n">
        <v>29</v>
      </c>
      <c r="Q77" s="141" t="s">
        <v>51</v>
      </c>
      <c r="S77" s="127"/>
    </row>
    <row r="78" s="95" customFormat="true" ht="51" hidden="false" customHeight="false" outlineLevel="0" collapsed="false">
      <c r="A78" s="128" t="s">
        <v>19</v>
      </c>
      <c r="B78" s="90" t="str">
        <f aca="false">$B$76</f>
        <v>Lublin Pallotyni 2</v>
      </c>
      <c r="C78" s="90"/>
      <c r="D78" s="114" t="s">
        <v>96</v>
      </c>
      <c r="E78" s="170" t="s">
        <v>21</v>
      </c>
      <c r="F78" s="114" t="str">
        <f aca="false">'Kwatery U Buzunów - Reg. 2018'!A162</f>
        <v>Domek nr 5 - dwupoziomowy</v>
      </c>
      <c r="G78" s="27"/>
      <c r="H78" s="27" t="n">
        <v>1</v>
      </c>
      <c r="I78" s="27"/>
      <c r="J78" s="27"/>
      <c r="K78" s="27" t="n">
        <v>1</v>
      </c>
      <c r="L78" s="27"/>
      <c r="M78" s="27"/>
      <c r="N78" s="26"/>
      <c r="O78" s="171" t="s">
        <v>97</v>
      </c>
      <c r="P78" s="27"/>
      <c r="Q78" s="141" t="s">
        <v>51</v>
      </c>
      <c r="S78" s="127"/>
    </row>
    <row r="79" s="95" customFormat="true" ht="12.75" hidden="false" customHeight="false" outlineLevel="0" collapsed="false">
      <c r="A79" s="128" t="s">
        <v>23</v>
      </c>
      <c r="B79" s="90" t="str">
        <f aca="false">$B$76</f>
        <v>Lublin Pallotyni 2</v>
      </c>
      <c r="C79" s="90"/>
      <c r="D79" s="114" t="s">
        <v>98</v>
      </c>
      <c r="E79" s="172" t="s">
        <v>21</v>
      </c>
      <c r="F79" s="114" t="str">
        <f aca="false">'Kwatery obce - Reg. 2018'!A178</f>
        <v>Lucyna Truszkowska - p. nr 1 (piętro)</v>
      </c>
      <c r="G79" s="27"/>
      <c r="H79" s="27" t="n">
        <v>2</v>
      </c>
      <c r="I79" s="27"/>
      <c r="J79" s="27"/>
      <c r="K79" s="27"/>
      <c r="L79" s="27"/>
      <c r="M79" s="27"/>
      <c r="N79" s="26"/>
      <c r="O79" s="173"/>
      <c r="P79" s="27"/>
      <c r="Q79" s="141" t="s">
        <v>51</v>
      </c>
      <c r="S79" s="127"/>
    </row>
    <row r="80" s="95" customFormat="true" ht="38.25" hidden="false" customHeight="true" outlineLevel="0" collapsed="false">
      <c r="A80" s="128" t="s">
        <v>26</v>
      </c>
      <c r="B80" s="90" t="str">
        <f aca="false">$B$76</f>
        <v>Lublin Pallotyni 2</v>
      </c>
      <c r="C80" s="90"/>
      <c r="D80" s="174" t="s">
        <v>99</v>
      </c>
      <c r="E80" s="169" t="s">
        <v>21</v>
      </c>
      <c r="F80" s="114" t="str">
        <f aca="false">'Kwatery obce - Reg. 2018'!A183</f>
        <v>Lucyna Truszkowska - p. nr 3 (piętro)</v>
      </c>
      <c r="G80" s="27"/>
      <c r="H80" s="27"/>
      <c r="I80" s="27"/>
      <c r="J80" s="175" t="n">
        <v>1</v>
      </c>
      <c r="K80" s="27"/>
      <c r="L80" s="27"/>
      <c r="M80" s="27"/>
      <c r="N80" s="27"/>
      <c r="O80" s="44"/>
      <c r="P80" s="27"/>
      <c r="Q80" s="27" t="s">
        <v>51</v>
      </c>
      <c r="S80" s="127"/>
    </row>
    <row r="81" s="95" customFormat="true" ht="37.5" hidden="false" customHeight="true" outlineLevel="0" collapsed="false">
      <c r="A81" s="128" t="s">
        <v>29</v>
      </c>
      <c r="B81" s="90" t="str">
        <f aca="false">$B$76</f>
        <v>Lublin Pallotyni 2</v>
      </c>
      <c r="C81" s="90"/>
      <c r="D81" s="114" t="s">
        <v>100</v>
      </c>
      <c r="E81" s="172" t="s">
        <v>21</v>
      </c>
      <c r="F81" s="114" t="str">
        <f aca="false">'Kwatery obce - Reg. 2018'!A180</f>
        <v>Lucyna Truszkowska - p. nr 2 (piętro)</v>
      </c>
      <c r="G81" s="27"/>
      <c r="H81" s="27" t="n">
        <v>2</v>
      </c>
      <c r="I81" s="27"/>
      <c r="J81" s="27"/>
      <c r="K81" s="27"/>
      <c r="L81" s="27"/>
      <c r="M81" s="27"/>
      <c r="N81" s="27"/>
      <c r="O81" s="44"/>
      <c r="P81" s="27"/>
      <c r="Q81" s="27" t="s">
        <v>51</v>
      </c>
      <c r="S81" s="127"/>
    </row>
    <row r="82" s="95" customFormat="true" ht="38.25" hidden="false" customHeight="false" outlineLevel="0" collapsed="false">
      <c r="A82" s="128" t="s">
        <v>52</v>
      </c>
      <c r="B82" s="90" t="str">
        <f aca="false">$B$76</f>
        <v>Lublin Pallotyni 2</v>
      </c>
      <c r="C82" s="90"/>
      <c r="D82" s="114" t="s">
        <v>101</v>
      </c>
      <c r="E82" s="98" t="s">
        <v>21</v>
      </c>
      <c r="F82" s="114" t="str">
        <f aca="false">'Kwatery U Buzunów - Reg. 2018'!A162</f>
        <v>Domek nr 5 - dwupoziomowy</v>
      </c>
      <c r="G82" s="27"/>
      <c r="H82" s="27"/>
      <c r="I82" s="27" t="n">
        <v>1</v>
      </c>
      <c r="J82" s="27"/>
      <c r="K82" s="27"/>
      <c r="L82" s="27"/>
      <c r="M82" s="27"/>
      <c r="N82" s="27"/>
      <c r="O82" s="44" t="s">
        <v>102</v>
      </c>
      <c r="P82" s="27" t="n">
        <v>26</v>
      </c>
      <c r="Q82" s="27" t="s">
        <v>51</v>
      </c>
      <c r="S82" s="127"/>
    </row>
    <row r="83" s="95" customFormat="true" ht="13.5" hidden="true" customHeight="false" outlineLevel="0" collapsed="false">
      <c r="A83" s="176" t="s">
        <v>67</v>
      </c>
      <c r="B83" s="55" t="str">
        <f aca="false">$B$76</f>
        <v>Lublin Pallotyni 2</v>
      </c>
      <c r="C83" s="55"/>
      <c r="D83" s="163"/>
      <c r="E83" s="177"/>
      <c r="F83" s="163"/>
      <c r="G83" s="51"/>
      <c r="H83" s="51"/>
      <c r="I83" s="51"/>
      <c r="J83" s="51"/>
      <c r="K83" s="51"/>
      <c r="L83" s="51"/>
      <c r="M83" s="51"/>
      <c r="N83" s="51"/>
      <c r="O83" s="178"/>
      <c r="P83" s="51"/>
      <c r="Q83" s="179"/>
      <c r="S83" s="127"/>
      <c r="T83" s="89"/>
      <c r="U83" s="89"/>
      <c r="V83" s="89"/>
    </row>
    <row r="84" s="70" customFormat="true" ht="12.75" hidden="false" customHeight="false" outlineLevel="0" collapsed="false">
      <c r="A84" s="180" t="n">
        <v>43376</v>
      </c>
      <c r="B84" s="117" t="str">
        <f aca="false">B76</f>
        <v>Lublin Pallotyni 2</v>
      </c>
      <c r="C84" s="72"/>
      <c r="D84" s="110" t="n">
        <f aca="false">SUM(G84:J84)</f>
        <v>8</v>
      </c>
      <c r="E84" s="111"/>
      <c r="F84" s="181" t="str">
        <f aca="false">F7</f>
        <v>razem bracia (bez niemowląt, dzieci i nianiek)</v>
      </c>
      <c r="G84" s="110" t="n">
        <f aca="false">SUM(G77:G83)</f>
        <v>0</v>
      </c>
      <c r="H84" s="110" t="n">
        <f aca="false">SUM(H77:H83)</f>
        <v>5</v>
      </c>
      <c r="I84" s="110" t="n">
        <f aca="false">SUM(I77:I83)</f>
        <v>1</v>
      </c>
      <c r="J84" s="110" t="n">
        <f aca="false">SUM(J77:J83)</f>
        <v>2</v>
      </c>
      <c r="K84" s="149" t="n">
        <f aca="false">SUM(K77:K83)</f>
        <v>1</v>
      </c>
      <c r="L84" s="149" t="n">
        <f aca="false">SUM(L77:L83)</f>
        <v>0</v>
      </c>
      <c r="M84" s="149" t="n">
        <f aca="false">SUM(M77:M83)</f>
        <v>0</v>
      </c>
      <c r="N84" s="149" t="n">
        <f aca="false">SUM(N77:N83)</f>
        <v>0</v>
      </c>
      <c r="O84" s="67"/>
      <c r="P84" s="69"/>
      <c r="Q84" s="69"/>
      <c r="R84" s="134"/>
      <c r="V84" s="85"/>
      <c r="W84" s="85"/>
    </row>
    <row r="85" s="70" customFormat="true" ht="12.75" hidden="false" customHeight="false" outlineLevel="0" collapsed="false">
      <c r="A85" s="180"/>
      <c r="B85" s="117"/>
      <c r="C85" s="72"/>
      <c r="D85" s="73" t="n">
        <f aca="false">SUM(K85:L85)</f>
        <v>1</v>
      </c>
      <c r="E85" s="111"/>
      <c r="F85" s="137" t="str">
        <f aca="false">F8</f>
        <v>razem niemowlęta i dzieci</v>
      </c>
      <c r="G85" s="116" t="n">
        <f aca="false">G84</f>
        <v>0</v>
      </c>
      <c r="H85" s="116" t="n">
        <f aca="false">H84</f>
        <v>5</v>
      </c>
      <c r="I85" s="116" t="n">
        <f aca="false">I84</f>
        <v>1</v>
      </c>
      <c r="J85" s="116" t="n">
        <f aca="false">J84</f>
        <v>2</v>
      </c>
      <c r="K85" s="73" t="n">
        <f aca="false">K84</f>
        <v>1</v>
      </c>
      <c r="L85" s="73" t="n">
        <f aca="false">L84</f>
        <v>0</v>
      </c>
      <c r="M85" s="116" t="n">
        <f aca="false">M84</f>
        <v>0</v>
      </c>
      <c r="N85" s="116" t="n">
        <f aca="false">N84</f>
        <v>0</v>
      </c>
      <c r="O85" s="67"/>
      <c r="P85" s="69"/>
      <c r="Q85" s="69"/>
      <c r="R85" s="134"/>
      <c r="V85" s="95"/>
      <c r="W85" s="95"/>
    </row>
    <row r="86" s="70" customFormat="true" ht="12.75" hidden="false" customHeight="false" outlineLevel="0" collapsed="false">
      <c r="A86" s="180"/>
      <c r="B86" s="117"/>
      <c r="C86" s="72"/>
      <c r="D86" s="73" t="n">
        <f aca="false">SUM(M86:N86)</f>
        <v>0</v>
      </c>
      <c r="E86" s="111"/>
      <c r="F86" s="137" t="str">
        <f aca="false">F9</f>
        <v>razem niańki</v>
      </c>
      <c r="G86" s="116" t="n">
        <f aca="false">G84</f>
        <v>0</v>
      </c>
      <c r="H86" s="116" t="n">
        <f aca="false">H84</f>
        <v>5</v>
      </c>
      <c r="I86" s="116" t="n">
        <f aca="false">I84</f>
        <v>1</v>
      </c>
      <c r="J86" s="116" t="n">
        <f aca="false">J84</f>
        <v>2</v>
      </c>
      <c r="K86" s="116" t="n">
        <f aca="false">K84</f>
        <v>1</v>
      </c>
      <c r="L86" s="116" t="n">
        <f aca="false">L84</f>
        <v>0</v>
      </c>
      <c r="M86" s="73" t="n">
        <f aca="false">M84</f>
        <v>0</v>
      </c>
      <c r="N86" s="73" t="n">
        <f aca="false">N84</f>
        <v>0</v>
      </c>
      <c r="O86" s="67"/>
      <c r="P86" s="69" t="n">
        <v>5</v>
      </c>
      <c r="Q86" s="69"/>
      <c r="R86" s="134"/>
    </row>
    <row r="87" s="70" customFormat="true" ht="22.5" hidden="false" customHeight="false" outlineLevel="0" collapsed="false">
      <c r="A87" s="180"/>
      <c r="B87" s="117"/>
      <c r="C87" s="72"/>
      <c r="D87" s="73" t="n">
        <f aca="false">SUM(G87:N87)-K87</f>
        <v>8</v>
      </c>
      <c r="E87" s="111"/>
      <c r="F87" s="137" t="str">
        <f aca="false">F10</f>
        <v>razem na salę gimn. (krzesła - z nianiami i dziećmi) </v>
      </c>
      <c r="G87" s="73" t="n">
        <f aca="false">G84</f>
        <v>0</v>
      </c>
      <c r="H87" s="73" t="n">
        <f aca="false">H84</f>
        <v>5</v>
      </c>
      <c r="I87" s="73" t="n">
        <f aca="false">I84</f>
        <v>1</v>
      </c>
      <c r="J87" s="73" t="n">
        <f aca="false">J84</f>
        <v>2</v>
      </c>
      <c r="K87" s="116" t="n">
        <f aca="false">K84</f>
        <v>1</v>
      </c>
      <c r="L87" s="73" t="n">
        <f aca="false">L84</f>
        <v>0</v>
      </c>
      <c r="M87" s="73" t="n">
        <f aca="false">M84</f>
        <v>0</v>
      </c>
      <c r="N87" s="73" t="n">
        <f aca="false">N84</f>
        <v>0</v>
      </c>
      <c r="O87" s="67"/>
      <c r="P87" s="69"/>
      <c r="Q87" s="69"/>
      <c r="R87" s="134"/>
    </row>
    <row r="88" s="70" customFormat="true" ht="12.75" hidden="false" customHeight="false" outlineLevel="0" collapsed="false">
      <c r="A88" s="180"/>
      <c r="B88" s="117"/>
      <c r="C88" s="72"/>
      <c r="D88" s="73" t="n">
        <f aca="false">SUM(G88:N88)-K88</f>
        <v>8</v>
      </c>
      <c r="E88" s="111"/>
      <c r="F88" s="137" t="str">
        <f aca="false">F11</f>
        <v>razem do wyżywienia (z  dziećmi)</v>
      </c>
      <c r="G88" s="73" t="n">
        <f aca="false">G84</f>
        <v>0</v>
      </c>
      <c r="H88" s="73" t="n">
        <f aca="false">H84</f>
        <v>5</v>
      </c>
      <c r="I88" s="73" t="n">
        <f aca="false">I84</f>
        <v>1</v>
      </c>
      <c r="J88" s="73" t="n">
        <f aca="false">J84</f>
        <v>2</v>
      </c>
      <c r="K88" s="116" t="n">
        <f aca="false">K84</f>
        <v>1</v>
      </c>
      <c r="L88" s="73" t="n">
        <f aca="false">L84</f>
        <v>0</v>
      </c>
      <c r="M88" s="73" t="n">
        <f aca="false">M84</f>
        <v>0</v>
      </c>
      <c r="N88" s="73" t="n">
        <f aca="false">N84</f>
        <v>0</v>
      </c>
      <c r="O88" s="67"/>
      <c r="P88" s="69"/>
      <c r="Q88" s="69"/>
      <c r="R88" s="134"/>
    </row>
    <row r="89" s="70" customFormat="true" ht="13.5" hidden="false" customHeight="false" outlineLevel="0" collapsed="false">
      <c r="A89" s="180"/>
      <c r="B89" s="117"/>
      <c r="C89" s="117"/>
      <c r="D89" s="80" t="n">
        <f aca="false">SUM(G89:N89)-K89</f>
        <v>8</v>
      </c>
      <c r="E89" s="111"/>
      <c r="F89" s="137" t="str">
        <f aca="false">F12</f>
        <v>razem do zakwaterowania (z dziećmi)</v>
      </c>
      <c r="G89" s="80" t="n">
        <f aca="false">G84</f>
        <v>0</v>
      </c>
      <c r="H89" s="80" t="n">
        <f aca="false">H84</f>
        <v>5</v>
      </c>
      <c r="I89" s="80" t="n">
        <f aca="false">I84</f>
        <v>1</v>
      </c>
      <c r="J89" s="80" t="n">
        <f aca="false">J84</f>
        <v>2</v>
      </c>
      <c r="K89" s="119" t="n">
        <f aca="false">K84</f>
        <v>1</v>
      </c>
      <c r="L89" s="80" t="n">
        <f aca="false">L84</f>
        <v>0</v>
      </c>
      <c r="M89" s="80" t="n">
        <f aca="false">M84</f>
        <v>0</v>
      </c>
      <c r="N89" s="80" t="n">
        <f aca="false">N84</f>
        <v>0</v>
      </c>
      <c r="O89" s="67"/>
      <c r="P89" s="69"/>
      <c r="Q89" s="69"/>
      <c r="R89" s="134"/>
    </row>
    <row r="90" s="85" customFormat="true" ht="51.75" hidden="false" customHeight="true" outlineLevel="0" collapsed="false">
      <c r="A90" s="168" t="str">
        <f aca="false">A1</f>
        <v>Lp. </v>
      </c>
      <c r="B90" s="182" t="s">
        <v>103</v>
      </c>
      <c r="C90" s="182" t="str">
        <f aca="false">C1</f>
        <v>Obecność</v>
      </c>
      <c r="D90" s="183" t="str">
        <f aca="false">D1</f>
        <v>Nazwisko i imię 
(małżeństwa razem, 
dzieci osobno)</v>
      </c>
      <c r="E90" s="183" t="str">
        <f aca="false">E1</f>
        <v>Przydział</v>
      </c>
      <c r="F90" s="183" t="str">
        <f aca="false">F1</f>
        <v>Zakwaterowanie</v>
      </c>
      <c r="G90" s="183" t="str">
        <f aca="false">G1</f>
        <v>Prezbiterzy</v>
      </c>
      <c r="H90" s="183" t="str">
        <f aca="false">H1</f>
        <v>Małżeństwa (il. osób)</v>
      </c>
      <c r="I90" s="183" t="str">
        <f aca="false">I1</f>
        <v>Kobiety (1)</v>
      </c>
      <c r="J90" s="183" t="str">
        <f aca="false">J1</f>
        <v>Mężczyźni (1)</v>
      </c>
      <c r="K90" s="183" t="str">
        <f aca="false">K1</f>
        <v>Niemowlęta i dzieci (bez dodatkowego łóżka i posiłku)</v>
      </c>
      <c r="L90" s="183" t="str">
        <f aca="false">L1</f>
        <v>Dzieci większe (z łóżkiem i posiłkiem)</v>
      </c>
      <c r="M90" s="183" t="str">
        <f aca="false">M1</f>
        <v>P</v>
      </c>
      <c r="N90" s="183" t="str">
        <f aca="false">N1</f>
        <v>Niania obca lub z rodziny - mieszkanie osobne</v>
      </c>
      <c r="O90" s="183" t="str">
        <f aca="false">O1</f>
        <v>Uwagi, niepełnosprawność, diety</v>
      </c>
      <c r="P90" s="183" t="str">
        <f aca="false">P1</f>
        <v>Wiek jedynek, nianiek np. 40+</v>
      </c>
      <c r="Q90" s="183" t="str">
        <f aca="false">Q1</f>
        <v>Środek transportu (własny samochód lub brak)</v>
      </c>
      <c r="S90" s="134"/>
      <c r="T90" s="70"/>
      <c r="U90" s="70"/>
      <c r="V90" s="70"/>
      <c r="W90" s="70"/>
      <c r="X90" s="70"/>
    </row>
    <row r="91" s="95" customFormat="true" ht="26.25" hidden="false" customHeight="true" outlineLevel="0" collapsed="false">
      <c r="A91" s="184" t="s">
        <v>18</v>
      </c>
      <c r="B91" s="19" t="str">
        <f aca="false">$B$90</f>
        <v>Lublin Pallotyni 3</v>
      </c>
      <c r="C91" s="19"/>
      <c r="D91" s="185" t="s">
        <v>104</v>
      </c>
      <c r="E91" s="186" t="s">
        <v>21</v>
      </c>
      <c r="F91" s="19" t="str">
        <f aca="false">'Kwatery obce - Reg. 2018'!A187</f>
        <v>Lucyna Truszkowska - p. nr 5 (parter)</v>
      </c>
      <c r="G91" s="187"/>
      <c r="H91" s="187" t="n">
        <v>2</v>
      </c>
      <c r="I91" s="187"/>
      <c r="J91" s="187"/>
      <c r="K91" s="187"/>
      <c r="L91" s="187"/>
      <c r="M91" s="187"/>
      <c r="N91" s="187"/>
      <c r="O91" s="22"/>
      <c r="P91" s="188"/>
      <c r="Q91" s="189" t="s">
        <v>51</v>
      </c>
      <c r="S91" s="127"/>
    </row>
    <row r="92" s="95" customFormat="true" ht="31.5" hidden="false" customHeight="true" outlineLevel="0" collapsed="false">
      <c r="A92" s="128" t="s">
        <v>19</v>
      </c>
      <c r="B92" s="90" t="str">
        <f aca="false">$B$90</f>
        <v>Lublin Pallotyni 3</v>
      </c>
      <c r="C92" s="90"/>
      <c r="D92" s="114" t="s">
        <v>105</v>
      </c>
      <c r="E92" s="172" t="s">
        <v>21</v>
      </c>
      <c r="F92" s="90" t="str">
        <f aca="false">'Kwatery obce - Reg. 2018'!A190</f>
        <v>Lucyna Truszkowska - p. nr 6 (parter)</v>
      </c>
      <c r="G92" s="27"/>
      <c r="H92" s="27" t="n">
        <v>2</v>
      </c>
      <c r="I92" s="27"/>
      <c r="J92" s="27"/>
      <c r="K92" s="27"/>
      <c r="L92" s="27"/>
      <c r="M92" s="27"/>
      <c r="N92" s="27"/>
      <c r="O92" s="44"/>
      <c r="P92" s="27"/>
      <c r="Q92" s="141" t="s">
        <v>51</v>
      </c>
      <c r="S92" s="127"/>
    </row>
    <row r="93" s="95" customFormat="true" ht="30.75" hidden="false" customHeight="true" outlineLevel="0" collapsed="false">
      <c r="A93" s="128" t="s">
        <v>23</v>
      </c>
      <c r="B93" s="90" t="str">
        <f aca="false">$B$90</f>
        <v>Lublin Pallotyni 3</v>
      </c>
      <c r="C93" s="90"/>
      <c r="D93" s="114" t="s">
        <v>106</v>
      </c>
      <c r="E93" s="100" t="s">
        <v>21</v>
      </c>
      <c r="F93" s="90" t="str">
        <f aca="false">'Kwatery U Buzunów - Reg. 2018'!A140</f>
        <v>Domek nr 2 - 
na parterze</v>
      </c>
      <c r="G93" s="27"/>
      <c r="H93" s="27"/>
      <c r="I93" s="27"/>
      <c r="J93" s="27" t="n">
        <v>1</v>
      </c>
      <c r="K93" s="27"/>
      <c r="L93" s="27"/>
      <c r="M93" s="27"/>
      <c r="N93" s="27"/>
      <c r="O93" s="44"/>
      <c r="P93" s="27"/>
      <c r="Q93" s="141" t="s">
        <v>61</v>
      </c>
      <c r="S93" s="127"/>
    </row>
    <row r="94" s="95" customFormat="true" ht="24" hidden="true" customHeight="true" outlineLevel="0" collapsed="false">
      <c r="A94" s="27" t="s">
        <v>26</v>
      </c>
      <c r="B94" s="90"/>
      <c r="C94" s="90"/>
      <c r="D94" s="114"/>
      <c r="E94" s="99"/>
      <c r="F94" s="90"/>
      <c r="G94" s="27"/>
      <c r="H94" s="27"/>
      <c r="I94" s="27"/>
      <c r="J94" s="27"/>
      <c r="K94" s="27"/>
      <c r="L94" s="27"/>
      <c r="M94" s="27"/>
      <c r="N94" s="27"/>
      <c r="O94" s="44"/>
      <c r="P94" s="27"/>
      <c r="Q94" s="141"/>
      <c r="S94" s="127"/>
    </row>
    <row r="95" s="95" customFormat="true" ht="24" hidden="true" customHeight="true" outlineLevel="0" collapsed="false">
      <c r="A95" s="128" t="s">
        <v>29</v>
      </c>
      <c r="B95" s="90" t="str">
        <f aca="false">$B$90</f>
        <v>Lublin Pallotyni 3</v>
      </c>
      <c r="C95" s="90"/>
      <c r="D95" s="114"/>
      <c r="E95" s="166"/>
      <c r="F95" s="40"/>
      <c r="G95" s="27"/>
      <c r="H95" s="93"/>
      <c r="I95" s="93"/>
      <c r="J95" s="93"/>
      <c r="K95" s="27"/>
      <c r="L95" s="27"/>
      <c r="M95" s="27"/>
      <c r="N95" s="27"/>
      <c r="O95" s="44"/>
      <c r="P95" s="27"/>
      <c r="Q95" s="141"/>
      <c r="S95" s="127"/>
    </row>
    <row r="96" s="95" customFormat="true" ht="24" hidden="true" customHeight="true" outlineLevel="0" collapsed="false">
      <c r="A96" s="176" t="s">
        <v>52</v>
      </c>
      <c r="B96" s="55" t="str">
        <f aca="false">$B$90</f>
        <v>Lublin Pallotyni 3</v>
      </c>
      <c r="C96" s="55"/>
      <c r="D96" s="163"/>
      <c r="E96" s="107"/>
      <c r="F96" s="55"/>
      <c r="G96" s="51"/>
      <c r="H96" s="51"/>
      <c r="I96" s="51"/>
      <c r="J96" s="51"/>
      <c r="K96" s="51"/>
      <c r="L96" s="51"/>
      <c r="M96" s="51"/>
      <c r="N96" s="51"/>
      <c r="O96" s="178"/>
      <c r="P96" s="51"/>
      <c r="Q96" s="179"/>
      <c r="S96" s="127"/>
      <c r="T96" s="89"/>
      <c r="U96" s="89"/>
      <c r="V96" s="89"/>
    </row>
    <row r="97" s="70" customFormat="true" ht="22.5" hidden="false" customHeight="true" outlineLevel="0" collapsed="false">
      <c r="A97" s="108" t="n">
        <v>43376</v>
      </c>
      <c r="B97" s="117" t="str">
        <f aca="false">B90</f>
        <v>Lublin Pallotyni 3</v>
      </c>
      <c r="C97" s="72"/>
      <c r="D97" s="110" t="n">
        <f aca="false">SUM(G97:J97)</f>
        <v>5</v>
      </c>
      <c r="E97" s="111"/>
      <c r="F97" s="181" t="str">
        <f aca="false">F7</f>
        <v>razem bracia (bez niemowląt, dzieci i nianiek)</v>
      </c>
      <c r="G97" s="110" t="n">
        <f aca="false">SUM(G91:G96)</f>
        <v>0</v>
      </c>
      <c r="H97" s="110" t="n">
        <f aca="false">SUM(H91:H96)</f>
        <v>4</v>
      </c>
      <c r="I97" s="110" t="n">
        <f aca="false">SUM(I91:I96)</f>
        <v>0</v>
      </c>
      <c r="J97" s="110" t="n">
        <f aca="false">SUM(J91:J96)</f>
        <v>1</v>
      </c>
      <c r="K97" s="149" t="n">
        <f aca="false">SUM(K91:K96)</f>
        <v>0</v>
      </c>
      <c r="L97" s="149" t="n">
        <f aca="false">SUM(L91:L96)</f>
        <v>0</v>
      </c>
      <c r="M97" s="149" t="n">
        <f aca="false">SUM(M91:M96)</f>
        <v>0</v>
      </c>
      <c r="N97" s="149" t="n">
        <f aca="false">SUM(N91:N96)</f>
        <v>0</v>
      </c>
      <c r="O97" s="67"/>
      <c r="P97" s="69"/>
      <c r="Q97" s="69"/>
      <c r="R97" s="134"/>
      <c r="V97" s="85"/>
      <c r="W97" s="85"/>
    </row>
    <row r="98" s="70" customFormat="true" ht="21.75" hidden="false" customHeight="true" outlineLevel="0" collapsed="false">
      <c r="A98" s="108"/>
      <c r="B98" s="117"/>
      <c r="C98" s="72"/>
      <c r="D98" s="73" t="n">
        <f aca="false">SUM(K98:L98)</f>
        <v>0</v>
      </c>
      <c r="E98" s="111"/>
      <c r="F98" s="137" t="str">
        <f aca="false">F8</f>
        <v>razem niemowlęta i dzieci</v>
      </c>
      <c r="G98" s="116" t="n">
        <f aca="false">G97</f>
        <v>0</v>
      </c>
      <c r="H98" s="116" t="n">
        <f aca="false">H97</f>
        <v>4</v>
      </c>
      <c r="I98" s="116" t="n">
        <f aca="false">I97</f>
        <v>0</v>
      </c>
      <c r="J98" s="116" t="n">
        <f aca="false">J97</f>
        <v>1</v>
      </c>
      <c r="K98" s="73" t="n">
        <f aca="false">K97</f>
        <v>0</v>
      </c>
      <c r="L98" s="73" t="n">
        <f aca="false">L97</f>
        <v>0</v>
      </c>
      <c r="M98" s="116" t="n">
        <f aca="false">M97</f>
        <v>0</v>
      </c>
      <c r="N98" s="116" t="n">
        <f aca="false">N97</f>
        <v>0</v>
      </c>
      <c r="O98" s="67"/>
      <c r="P98" s="69" t="n">
        <v>6</v>
      </c>
      <c r="Q98" s="69"/>
      <c r="R98" s="134"/>
      <c r="V98" s="95"/>
      <c r="W98" s="95"/>
    </row>
    <row r="99" s="70" customFormat="true" ht="21.75" hidden="false" customHeight="true" outlineLevel="0" collapsed="false">
      <c r="A99" s="108"/>
      <c r="B99" s="117"/>
      <c r="C99" s="72"/>
      <c r="D99" s="73" t="n">
        <f aca="false">SUM(M99:N99)</f>
        <v>0</v>
      </c>
      <c r="E99" s="111"/>
      <c r="F99" s="137" t="str">
        <f aca="false">F9</f>
        <v>razem niańki</v>
      </c>
      <c r="G99" s="116" t="n">
        <f aca="false">G97</f>
        <v>0</v>
      </c>
      <c r="H99" s="116" t="n">
        <f aca="false">H97</f>
        <v>4</v>
      </c>
      <c r="I99" s="116" t="n">
        <f aca="false">I97</f>
        <v>0</v>
      </c>
      <c r="J99" s="116" t="n">
        <f aca="false">J97</f>
        <v>1</v>
      </c>
      <c r="K99" s="116" t="n">
        <f aca="false">K97</f>
        <v>0</v>
      </c>
      <c r="L99" s="116" t="n">
        <f aca="false">L97</f>
        <v>0</v>
      </c>
      <c r="M99" s="73" t="n">
        <f aca="false">M97</f>
        <v>0</v>
      </c>
      <c r="N99" s="73" t="n">
        <f aca="false">N97</f>
        <v>0</v>
      </c>
      <c r="O99" s="67"/>
      <c r="P99" s="69"/>
      <c r="Q99" s="69"/>
      <c r="R99" s="134"/>
      <c r="V99" s="95"/>
      <c r="W99" s="95"/>
    </row>
    <row r="100" s="70" customFormat="true" ht="22.5" hidden="false" customHeight="false" outlineLevel="0" collapsed="false">
      <c r="A100" s="108"/>
      <c r="B100" s="117"/>
      <c r="C100" s="72"/>
      <c r="D100" s="73" t="n">
        <f aca="false">SUM(G100:N100)-K100</f>
        <v>5</v>
      </c>
      <c r="E100" s="111"/>
      <c r="F100" s="137" t="str">
        <f aca="false">F10</f>
        <v>razem na salę gimn. (krzesła - z nianiami i dziećmi) </v>
      </c>
      <c r="G100" s="73" t="n">
        <f aca="false">G97</f>
        <v>0</v>
      </c>
      <c r="H100" s="73" t="n">
        <f aca="false">H97</f>
        <v>4</v>
      </c>
      <c r="I100" s="73" t="n">
        <f aca="false">I97</f>
        <v>0</v>
      </c>
      <c r="J100" s="73" t="n">
        <f aca="false">J97</f>
        <v>1</v>
      </c>
      <c r="K100" s="116" t="n">
        <f aca="false">K97</f>
        <v>0</v>
      </c>
      <c r="L100" s="73" t="n">
        <f aca="false">L97</f>
        <v>0</v>
      </c>
      <c r="M100" s="73" t="n">
        <f aca="false">M97</f>
        <v>0</v>
      </c>
      <c r="N100" s="73" t="n">
        <f aca="false">N97</f>
        <v>0</v>
      </c>
      <c r="O100" s="67"/>
      <c r="P100" s="69"/>
      <c r="Q100" s="69"/>
      <c r="R100" s="134"/>
    </row>
    <row r="101" s="70" customFormat="true" ht="12.75" hidden="false" customHeight="false" outlineLevel="0" collapsed="false">
      <c r="A101" s="108"/>
      <c r="B101" s="117"/>
      <c r="C101" s="72"/>
      <c r="D101" s="73" t="n">
        <f aca="false">SUM(G101:N101)-K101</f>
        <v>5</v>
      </c>
      <c r="E101" s="111"/>
      <c r="F101" s="137" t="str">
        <f aca="false">F11</f>
        <v>razem do wyżywienia (z  dziećmi)</v>
      </c>
      <c r="G101" s="73" t="n">
        <f aca="false">G97</f>
        <v>0</v>
      </c>
      <c r="H101" s="73" t="n">
        <f aca="false">H97</f>
        <v>4</v>
      </c>
      <c r="I101" s="73" t="n">
        <f aca="false">I97</f>
        <v>0</v>
      </c>
      <c r="J101" s="73" t="n">
        <f aca="false">J97</f>
        <v>1</v>
      </c>
      <c r="K101" s="116" t="n">
        <f aca="false">K97</f>
        <v>0</v>
      </c>
      <c r="L101" s="73" t="n">
        <f aca="false">L97</f>
        <v>0</v>
      </c>
      <c r="M101" s="73" t="n">
        <f aca="false">M97</f>
        <v>0</v>
      </c>
      <c r="N101" s="73" t="n">
        <f aca="false">N97</f>
        <v>0</v>
      </c>
      <c r="O101" s="67"/>
      <c r="P101" s="69"/>
      <c r="Q101" s="69"/>
      <c r="R101" s="134"/>
    </row>
    <row r="102" s="70" customFormat="true" ht="13.5" hidden="false" customHeight="false" outlineLevel="0" collapsed="false">
      <c r="A102" s="108"/>
      <c r="B102" s="117"/>
      <c r="C102" s="117"/>
      <c r="D102" s="80" t="n">
        <f aca="false">SUM(G102:N102)-K102</f>
        <v>5</v>
      </c>
      <c r="E102" s="111"/>
      <c r="F102" s="150" t="str">
        <f aca="false">F12</f>
        <v>razem do zakwaterowania (z dziećmi)</v>
      </c>
      <c r="G102" s="80" t="n">
        <f aca="false">G97</f>
        <v>0</v>
      </c>
      <c r="H102" s="80" t="n">
        <f aca="false">H97</f>
        <v>4</v>
      </c>
      <c r="I102" s="80" t="n">
        <f aca="false">I97</f>
        <v>0</v>
      </c>
      <c r="J102" s="80" t="n">
        <f aca="false">J97</f>
        <v>1</v>
      </c>
      <c r="K102" s="119" t="n">
        <f aca="false">K97</f>
        <v>0</v>
      </c>
      <c r="L102" s="80" t="n">
        <f aca="false">L97</f>
        <v>0</v>
      </c>
      <c r="M102" s="80" t="n">
        <f aca="false">M97</f>
        <v>0</v>
      </c>
      <c r="N102" s="80" t="n">
        <f aca="false">N97</f>
        <v>0</v>
      </c>
      <c r="O102" s="67"/>
      <c r="P102" s="69"/>
      <c r="Q102" s="69"/>
      <c r="R102" s="134"/>
    </row>
    <row r="103" s="85" customFormat="true" ht="39.95" hidden="false" customHeight="true" outlineLevel="0" collapsed="false">
      <c r="A103" s="8" t="str">
        <f aca="false">A1</f>
        <v>Lp. </v>
      </c>
      <c r="B103" s="84" t="s">
        <v>107</v>
      </c>
      <c r="C103" s="84" t="str">
        <f aca="false">C1</f>
        <v>Obecność</v>
      </c>
      <c r="D103" s="183" t="str">
        <f aca="false">D1</f>
        <v>Nazwisko i imię 
(małżeństwa razem, 
dzieci osobno)</v>
      </c>
      <c r="E103" s="10" t="str">
        <f aca="false">E1</f>
        <v>Przydział</v>
      </c>
      <c r="F103" s="121" t="str">
        <f aca="false">F1</f>
        <v>Zakwaterowanie</v>
      </c>
      <c r="G103" s="10" t="str">
        <f aca="false">G1</f>
        <v>Prezbiterzy</v>
      </c>
      <c r="H103" s="10" t="str">
        <f aca="false">H1</f>
        <v>Małżeństwa (il. osób)</v>
      </c>
      <c r="I103" s="10" t="str">
        <f aca="false">I1</f>
        <v>Kobiety (1)</v>
      </c>
      <c r="J103" s="10" t="str">
        <f aca="false">J1</f>
        <v>Mężczyźni (1)</v>
      </c>
      <c r="K103" s="10" t="str">
        <f aca="false">K1</f>
        <v>Niemowlęta i dzieci (bez dodatkowego łóżka i posiłku)</v>
      </c>
      <c r="L103" s="10" t="str">
        <f aca="false">L1</f>
        <v>Dzieci większe (z łóżkiem i posiłkiem)</v>
      </c>
      <c r="M103" s="10" t="str">
        <f aca="false">M1</f>
        <v>P</v>
      </c>
      <c r="N103" s="10" t="str">
        <f aca="false">N1</f>
        <v>Niania obca lub z rodziny - mieszkanie osobne</v>
      </c>
      <c r="O103" s="10" t="str">
        <f aca="false">O1</f>
        <v>Uwagi, niepełnosprawność, diety</v>
      </c>
      <c r="P103" s="10" t="str">
        <f aca="false">P1</f>
        <v>Wiek jedynek, nianiek np. 40+</v>
      </c>
      <c r="Q103" s="183" t="str">
        <f aca="false">Q1</f>
        <v>Środek transportu (własny samochód lub brak)</v>
      </c>
      <c r="S103" s="134"/>
      <c r="T103" s="70"/>
      <c r="U103" s="70"/>
      <c r="V103" s="70"/>
      <c r="W103" s="70"/>
      <c r="X103" s="70"/>
    </row>
    <row r="104" s="95" customFormat="true" ht="25.5" hidden="false" customHeight="true" outlineLevel="0" collapsed="false">
      <c r="A104" s="27" t="s">
        <v>18</v>
      </c>
      <c r="B104" s="90" t="str">
        <f aca="false">$B$103</f>
        <v>Lublin Poczekajka 1</v>
      </c>
      <c r="C104" s="190"/>
      <c r="D104" s="191" t="s">
        <v>108</v>
      </c>
      <c r="E104" s="192" t="s">
        <v>21</v>
      </c>
      <c r="F104" s="90" t="str">
        <f aca="false">'Kwatery obce - Reg. 2018'!A121</f>
        <v>Pod Bocianem - nr 15 (parter)</v>
      </c>
      <c r="G104" s="27"/>
      <c r="H104" s="27" t="n">
        <v>2</v>
      </c>
      <c r="I104" s="27"/>
      <c r="J104" s="27"/>
      <c r="K104" s="27"/>
      <c r="L104" s="27"/>
      <c r="M104" s="27"/>
      <c r="N104" s="27"/>
      <c r="O104" s="44"/>
      <c r="P104" s="193"/>
      <c r="Q104" s="194" t="s">
        <v>51</v>
      </c>
      <c r="S104" s="127"/>
    </row>
    <row r="105" s="95" customFormat="true" ht="25.5" hidden="false" customHeight="true" outlineLevel="0" collapsed="false">
      <c r="A105" s="27" t="s">
        <v>19</v>
      </c>
      <c r="B105" s="129" t="str">
        <f aca="false">$B$103</f>
        <v>Lublin Poczekajka 1</v>
      </c>
      <c r="C105" s="195"/>
      <c r="D105" s="196" t="s">
        <v>109</v>
      </c>
      <c r="E105" s="197" t="s">
        <v>21</v>
      </c>
      <c r="F105" s="40" t="str">
        <f aca="false">'Kwatery U Buzunów - Reg. 2018'!A102</f>
        <v>bud. B 2 piętro - p.22</v>
      </c>
      <c r="G105" s="93"/>
      <c r="H105" s="93" t="n">
        <v>2</v>
      </c>
      <c r="I105" s="93"/>
      <c r="J105" s="93"/>
      <c r="K105" s="27"/>
      <c r="L105" s="27"/>
      <c r="M105" s="27"/>
      <c r="N105" s="27"/>
      <c r="O105" s="44"/>
      <c r="P105" s="193"/>
      <c r="Q105" s="198" t="s">
        <v>110</v>
      </c>
      <c r="S105" s="127"/>
    </row>
    <row r="106" s="95" customFormat="true" ht="25.5" hidden="false" customHeight="true" outlineLevel="0" collapsed="false">
      <c r="A106" s="27" t="s">
        <v>23</v>
      </c>
      <c r="B106" s="129" t="str">
        <f aca="false">$B$103</f>
        <v>Lublin Poczekajka 1</v>
      </c>
      <c r="C106" s="195"/>
      <c r="D106" s="191" t="s">
        <v>111</v>
      </c>
      <c r="E106" s="192" t="s">
        <v>21</v>
      </c>
      <c r="F106" s="90" t="str">
        <f aca="false">'Kwatery obce - Reg. 2018'!A124</f>
        <v>Pod Bocianem - nr 16 (parter)</v>
      </c>
      <c r="G106" s="27"/>
      <c r="H106" s="93" t="n">
        <v>2</v>
      </c>
      <c r="I106" s="93"/>
      <c r="J106" s="93"/>
      <c r="K106" s="27"/>
      <c r="L106" s="27"/>
      <c r="M106" s="27"/>
      <c r="N106" s="27"/>
      <c r="O106" s="44"/>
      <c r="P106" s="193"/>
      <c r="Q106" s="198" t="s">
        <v>110</v>
      </c>
      <c r="S106" s="199"/>
      <c r="T106" s="12"/>
      <c r="U106" s="12"/>
      <c r="V106" s="12"/>
      <c r="W106" s="12"/>
      <c r="X106" s="12"/>
    </row>
    <row r="107" s="95" customFormat="true" ht="25.5" hidden="false" customHeight="true" outlineLevel="0" collapsed="false">
      <c r="A107" s="27" t="s">
        <v>26</v>
      </c>
      <c r="B107" s="129" t="str">
        <f aca="false">$B$103</f>
        <v>Lublin Poczekajka 1</v>
      </c>
      <c r="C107" s="195"/>
      <c r="D107" s="191" t="s">
        <v>112</v>
      </c>
      <c r="E107" s="200" t="s">
        <v>21</v>
      </c>
      <c r="F107" s="90" t="str">
        <f aca="false">'Kwatery U Buzunów - Reg. 2018'!A15</f>
        <v>bud. A parter - p.5</v>
      </c>
      <c r="G107" s="43"/>
      <c r="H107" s="93"/>
      <c r="I107" s="93" t="n">
        <v>1</v>
      </c>
      <c r="J107" s="93"/>
      <c r="K107" s="93"/>
      <c r="L107" s="93"/>
      <c r="M107" s="93"/>
      <c r="N107" s="93"/>
      <c r="O107" s="125"/>
      <c r="P107" s="201"/>
      <c r="Q107" s="202"/>
      <c r="S107" s="199"/>
      <c r="T107" s="12"/>
      <c r="U107" s="12"/>
      <c r="V107" s="12"/>
      <c r="W107" s="12"/>
      <c r="X107" s="12"/>
    </row>
    <row r="108" s="95" customFormat="true" ht="25.5" hidden="false" customHeight="true" outlineLevel="0" collapsed="false">
      <c r="A108" s="27" t="s">
        <v>29</v>
      </c>
      <c r="B108" s="129" t="str">
        <f aca="false">$B$103</f>
        <v>Lublin Poczekajka 1</v>
      </c>
      <c r="C108" s="195"/>
      <c r="D108" s="191" t="s">
        <v>113</v>
      </c>
      <c r="E108" s="200" t="s">
        <v>21</v>
      </c>
      <c r="F108" s="90" t="str">
        <f aca="false">'Kwatery U Buzunów - Reg. 2018'!A15</f>
        <v>bud. A parter - p.5</v>
      </c>
      <c r="G108" s="203"/>
      <c r="H108" s="27"/>
      <c r="I108" s="27" t="n">
        <v>1</v>
      </c>
      <c r="J108" s="27"/>
      <c r="K108" s="162"/>
      <c r="L108" s="27"/>
      <c r="M108" s="27"/>
      <c r="N108" s="161"/>
      <c r="O108" s="44"/>
      <c r="P108" s="204"/>
      <c r="Q108" s="205"/>
      <c r="S108" s="199"/>
      <c r="T108" s="12"/>
      <c r="U108" s="12"/>
      <c r="V108" s="12"/>
      <c r="W108" s="12"/>
      <c r="X108" s="12"/>
    </row>
    <row r="109" s="95" customFormat="true" ht="12.75" hidden="true" customHeight="true" outlineLevel="0" collapsed="false">
      <c r="A109" s="27" t="s">
        <v>92</v>
      </c>
      <c r="B109" s="129" t="str">
        <f aca="false">$B$103</f>
        <v>Lublin Poczekajka 1</v>
      </c>
      <c r="C109" s="195"/>
      <c r="D109" s="191"/>
      <c r="E109" s="206"/>
      <c r="F109" s="90"/>
      <c r="G109" s="161"/>
      <c r="H109" s="27"/>
      <c r="I109" s="27"/>
      <c r="J109" s="27"/>
      <c r="K109" s="27"/>
      <c r="L109" s="27"/>
      <c r="M109" s="27"/>
      <c r="N109" s="27"/>
      <c r="O109" s="44"/>
      <c r="P109" s="204"/>
      <c r="Q109" s="205"/>
      <c r="S109" s="127"/>
      <c r="T109" s="89"/>
      <c r="U109" s="89"/>
      <c r="V109" s="89"/>
    </row>
    <row r="110" s="95" customFormat="true" ht="13.5" hidden="true" customHeight="false" outlineLevel="0" collapsed="false">
      <c r="A110" s="51" t="s">
        <v>82</v>
      </c>
      <c r="B110" s="207" t="str">
        <f aca="false">$B$103</f>
        <v>Lublin Poczekajka 1</v>
      </c>
      <c r="C110" s="207"/>
      <c r="D110" s="208"/>
      <c r="E110" s="177"/>
      <c r="F110" s="55"/>
      <c r="G110" s="51"/>
      <c r="H110" s="51"/>
      <c r="I110" s="209"/>
      <c r="J110" s="209"/>
      <c r="K110" s="51"/>
      <c r="L110" s="51"/>
      <c r="M110" s="51"/>
      <c r="N110" s="51"/>
      <c r="O110" s="178"/>
      <c r="P110" s="164"/>
      <c r="Q110" s="210"/>
      <c r="S110" s="127"/>
    </row>
    <row r="111" s="70" customFormat="true" ht="12.75" hidden="false" customHeight="false" outlineLevel="0" collapsed="false">
      <c r="A111" s="180" t="n">
        <v>43376</v>
      </c>
      <c r="B111" s="117" t="str">
        <f aca="false">B103</f>
        <v>Lublin Poczekajka 1</v>
      </c>
      <c r="C111" s="72"/>
      <c r="D111" s="110" t="n">
        <f aca="false">SUM(G111:J111)</f>
        <v>8</v>
      </c>
      <c r="E111" s="111"/>
      <c r="F111" s="181" t="str">
        <f aca="false">F7</f>
        <v>razem bracia (bez niemowląt, dzieci i nianiek)</v>
      </c>
      <c r="G111" s="110" t="n">
        <f aca="false">SUM(G104:G110)</f>
        <v>0</v>
      </c>
      <c r="H111" s="110" t="n">
        <f aca="false">SUM(H104:H110)</f>
        <v>6</v>
      </c>
      <c r="I111" s="110" t="n">
        <f aca="false">SUM(I104:I110)</f>
        <v>2</v>
      </c>
      <c r="J111" s="110" t="n">
        <f aca="false">SUM(J104:J110)</f>
        <v>0</v>
      </c>
      <c r="K111" s="149" t="n">
        <f aca="false">SUM(K104:K110)</f>
        <v>0</v>
      </c>
      <c r="L111" s="149" t="n">
        <f aca="false">SUM(L104:L110)</f>
        <v>0</v>
      </c>
      <c r="M111" s="149" t="n">
        <f aca="false">SUM(M104:M110)</f>
        <v>0</v>
      </c>
      <c r="N111" s="149" t="n">
        <f aca="false">SUM(N104:N110)</f>
        <v>0</v>
      </c>
      <c r="O111" s="67"/>
      <c r="P111" s="69"/>
      <c r="Q111" s="69"/>
      <c r="R111" s="134"/>
      <c r="V111" s="85"/>
      <c r="W111" s="85"/>
    </row>
    <row r="112" s="70" customFormat="true" ht="20.25" hidden="false" customHeight="true" outlineLevel="0" collapsed="false">
      <c r="A112" s="180"/>
      <c r="B112" s="117"/>
      <c r="C112" s="72"/>
      <c r="D112" s="73" t="n">
        <f aca="false">SUM(K112:L112)</f>
        <v>0</v>
      </c>
      <c r="E112" s="111"/>
      <c r="F112" s="137" t="str">
        <f aca="false">F8</f>
        <v>razem niemowlęta i dzieci</v>
      </c>
      <c r="G112" s="116" t="n">
        <f aca="false">G111</f>
        <v>0</v>
      </c>
      <c r="H112" s="116" t="n">
        <f aca="false">H111</f>
        <v>6</v>
      </c>
      <c r="I112" s="116" t="n">
        <f aca="false">I111</f>
        <v>2</v>
      </c>
      <c r="J112" s="116" t="n">
        <f aca="false">J111</f>
        <v>0</v>
      </c>
      <c r="K112" s="73" t="n">
        <f aca="false">K111</f>
        <v>0</v>
      </c>
      <c r="L112" s="73" t="n">
        <f aca="false">L111</f>
        <v>0</v>
      </c>
      <c r="M112" s="116" t="n">
        <f aca="false">M111</f>
        <v>0</v>
      </c>
      <c r="N112" s="116" t="n">
        <f aca="false">N111</f>
        <v>0</v>
      </c>
      <c r="O112" s="67"/>
      <c r="P112" s="69" t="n">
        <v>7</v>
      </c>
      <c r="Q112" s="69"/>
      <c r="R112" s="134"/>
      <c r="V112" s="95"/>
      <c r="W112" s="95"/>
    </row>
    <row r="113" s="70" customFormat="true" ht="20.25" hidden="false" customHeight="true" outlineLevel="0" collapsed="false">
      <c r="A113" s="180"/>
      <c r="B113" s="117"/>
      <c r="C113" s="72"/>
      <c r="D113" s="73" t="n">
        <f aca="false">SUM(M113:N113)</f>
        <v>0</v>
      </c>
      <c r="E113" s="111"/>
      <c r="F113" s="137" t="str">
        <f aca="false">F9</f>
        <v>razem niańki</v>
      </c>
      <c r="G113" s="116" t="n">
        <f aca="false">G111</f>
        <v>0</v>
      </c>
      <c r="H113" s="116" t="n">
        <f aca="false">H111</f>
        <v>6</v>
      </c>
      <c r="I113" s="116" t="n">
        <f aca="false">I111</f>
        <v>2</v>
      </c>
      <c r="J113" s="116" t="n">
        <f aca="false">J111</f>
        <v>0</v>
      </c>
      <c r="K113" s="116" t="n">
        <f aca="false">K111</f>
        <v>0</v>
      </c>
      <c r="L113" s="116" t="n">
        <f aca="false">L111</f>
        <v>0</v>
      </c>
      <c r="M113" s="73" t="n">
        <f aca="false">M111</f>
        <v>0</v>
      </c>
      <c r="N113" s="73" t="n">
        <f aca="false">N111</f>
        <v>0</v>
      </c>
      <c r="O113" s="67"/>
      <c r="P113" s="69"/>
      <c r="Q113" s="69"/>
      <c r="R113" s="134"/>
    </row>
    <row r="114" s="70" customFormat="true" ht="22.5" hidden="false" customHeight="false" outlineLevel="0" collapsed="false">
      <c r="A114" s="180"/>
      <c r="B114" s="117"/>
      <c r="C114" s="72"/>
      <c r="D114" s="73" t="n">
        <f aca="false">SUM(G114:N114)-K114</f>
        <v>8</v>
      </c>
      <c r="E114" s="111"/>
      <c r="F114" s="137" t="str">
        <f aca="false">F10</f>
        <v>razem na salę gimn. (krzesła - z nianiami i dziećmi) </v>
      </c>
      <c r="G114" s="73" t="n">
        <f aca="false">G111</f>
        <v>0</v>
      </c>
      <c r="H114" s="73" t="n">
        <f aca="false">H111</f>
        <v>6</v>
      </c>
      <c r="I114" s="73" t="n">
        <f aca="false">I111</f>
        <v>2</v>
      </c>
      <c r="J114" s="73" t="n">
        <f aca="false">J111</f>
        <v>0</v>
      </c>
      <c r="K114" s="116" t="n">
        <f aca="false">K111</f>
        <v>0</v>
      </c>
      <c r="L114" s="73" t="n">
        <f aca="false">L111</f>
        <v>0</v>
      </c>
      <c r="M114" s="73" t="n">
        <f aca="false">M111</f>
        <v>0</v>
      </c>
      <c r="N114" s="73" t="n">
        <f aca="false">N111</f>
        <v>0</v>
      </c>
      <c r="O114" s="67"/>
      <c r="P114" s="69"/>
      <c r="Q114" s="69"/>
      <c r="R114" s="134"/>
    </row>
    <row r="115" s="70" customFormat="true" ht="12.75" hidden="false" customHeight="false" outlineLevel="0" collapsed="false">
      <c r="A115" s="180"/>
      <c r="B115" s="117"/>
      <c r="C115" s="72"/>
      <c r="D115" s="73" t="n">
        <f aca="false">SUM(G115:N115)-K115</f>
        <v>8</v>
      </c>
      <c r="E115" s="111"/>
      <c r="F115" s="137" t="str">
        <f aca="false">F11</f>
        <v>razem do wyżywienia (z  dziećmi)</v>
      </c>
      <c r="G115" s="73" t="n">
        <f aca="false">G111</f>
        <v>0</v>
      </c>
      <c r="H115" s="73" t="n">
        <f aca="false">H111</f>
        <v>6</v>
      </c>
      <c r="I115" s="73" t="n">
        <f aca="false">I111</f>
        <v>2</v>
      </c>
      <c r="J115" s="73" t="n">
        <f aca="false">J111</f>
        <v>0</v>
      </c>
      <c r="K115" s="116" t="n">
        <f aca="false">K111</f>
        <v>0</v>
      </c>
      <c r="L115" s="73" t="n">
        <f aca="false">L111</f>
        <v>0</v>
      </c>
      <c r="M115" s="73" t="n">
        <f aca="false">M111</f>
        <v>0</v>
      </c>
      <c r="N115" s="73" t="n">
        <f aca="false">N111</f>
        <v>0</v>
      </c>
      <c r="O115" s="67"/>
      <c r="P115" s="69"/>
      <c r="Q115" s="69"/>
      <c r="R115" s="134"/>
    </row>
    <row r="116" s="70" customFormat="true" ht="13.5" hidden="false" customHeight="false" outlineLevel="0" collapsed="false">
      <c r="A116" s="180"/>
      <c r="B116" s="117"/>
      <c r="C116" s="117"/>
      <c r="D116" s="80" t="n">
        <f aca="false">SUM(G116:N116)-K116</f>
        <v>8</v>
      </c>
      <c r="E116" s="111"/>
      <c r="F116" s="137" t="str">
        <f aca="false">F12</f>
        <v>razem do zakwaterowania (z dziećmi)</v>
      </c>
      <c r="G116" s="80" t="n">
        <f aca="false">G111</f>
        <v>0</v>
      </c>
      <c r="H116" s="80" t="n">
        <f aca="false">H111</f>
        <v>6</v>
      </c>
      <c r="I116" s="80" t="n">
        <f aca="false">I111</f>
        <v>2</v>
      </c>
      <c r="J116" s="80" t="n">
        <f aca="false">J111</f>
        <v>0</v>
      </c>
      <c r="K116" s="119" t="n">
        <f aca="false">K111</f>
        <v>0</v>
      </c>
      <c r="L116" s="80" t="n">
        <f aca="false">L111</f>
        <v>0</v>
      </c>
      <c r="M116" s="80" t="n">
        <f aca="false">M111</f>
        <v>0</v>
      </c>
      <c r="N116" s="80" t="n">
        <f aca="false">N111</f>
        <v>0</v>
      </c>
      <c r="O116" s="67"/>
      <c r="P116" s="69"/>
      <c r="Q116" s="69"/>
      <c r="R116" s="134"/>
    </row>
    <row r="117" s="85" customFormat="true" ht="39.95" hidden="false" customHeight="true" outlineLevel="0" collapsed="false">
      <c r="A117" s="168" t="str">
        <f aca="false">A1</f>
        <v>Lp. </v>
      </c>
      <c r="B117" s="84" t="s">
        <v>114</v>
      </c>
      <c r="C117" s="84" t="str">
        <f aca="false">C1</f>
        <v>Obecność</v>
      </c>
      <c r="D117" s="10" t="str">
        <f aca="false">D1</f>
        <v>Nazwisko i imię 
(małżeństwa razem, 
dzieci osobno)</v>
      </c>
      <c r="E117" s="10" t="str">
        <f aca="false">E1</f>
        <v>Przydział</v>
      </c>
      <c r="F117" s="10" t="str">
        <f aca="false">F1</f>
        <v>Zakwaterowanie</v>
      </c>
      <c r="G117" s="10" t="str">
        <f aca="false">G1</f>
        <v>Prezbiterzy</v>
      </c>
      <c r="H117" s="10" t="str">
        <f aca="false">H1</f>
        <v>Małżeństwa (il. osób)</v>
      </c>
      <c r="I117" s="10" t="str">
        <f aca="false">I1</f>
        <v>Kobiety (1)</v>
      </c>
      <c r="J117" s="10" t="str">
        <f aca="false">J1</f>
        <v>Mężczyźni (1)</v>
      </c>
      <c r="K117" s="10" t="str">
        <f aca="false">K1</f>
        <v>Niemowlęta i dzieci (bez dodatkowego łóżka i posiłku)</v>
      </c>
      <c r="L117" s="10" t="str">
        <f aca="false">L1</f>
        <v>Dzieci większe (z łóżkiem i posiłkiem)</v>
      </c>
      <c r="M117" s="10" t="str">
        <f aca="false">M1</f>
        <v>P</v>
      </c>
      <c r="N117" s="10" t="str">
        <f aca="false">N1</f>
        <v>Niania obca lub z rodziny - mieszkanie osobne</v>
      </c>
      <c r="O117" s="10" t="str">
        <f aca="false">O1</f>
        <v>Uwagi, niepełnosprawność, diety</v>
      </c>
      <c r="P117" s="10" t="str">
        <f aca="false">P1</f>
        <v>Wiek jedynek, nianiek np. 40+</v>
      </c>
      <c r="Q117" s="10" t="str">
        <f aca="false">Q1</f>
        <v>Środek transportu (własny samochód lub brak)</v>
      </c>
      <c r="S117" s="134"/>
      <c r="T117" s="70"/>
      <c r="U117" s="70"/>
      <c r="V117" s="70"/>
      <c r="W117" s="70"/>
      <c r="X117" s="70"/>
    </row>
    <row r="118" s="95" customFormat="true" ht="23.25" hidden="false" customHeight="true" outlineLevel="0" collapsed="false">
      <c r="A118" s="27" t="s">
        <v>18</v>
      </c>
      <c r="B118" s="28" t="str">
        <f aca="false">$B$117</f>
        <v>Lublin Poczekajka 2</v>
      </c>
      <c r="C118" s="91"/>
      <c r="D118" s="211" t="s">
        <v>115</v>
      </c>
      <c r="E118" s="30" t="s">
        <v>21</v>
      </c>
      <c r="F118" s="31" t="str">
        <f aca="false">'Kwatery U Buzunów - Reg. 2018'!A116</f>
        <v>bud. B 2 piętro - p.26</v>
      </c>
      <c r="G118" s="212" t="n">
        <v>1</v>
      </c>
      <c r="H118" s="212"/>
      <c r="I118" s="93"/>
      <c r="J118" s="212"/>
      <c r="K118" s="212"/>
      <c r="L118" s="212"/>
      <c r="M118" s="212"/>
      <c r="N118" s="93"/>
      <c r="O118" s="213"/>
      <c r="P118" s="214"/>
      <c r="Q118" s="215"/>
      <c r="S118" s="127"/>
    </row>
    <row r="119" s="95" customFormat="true" ht="27.75" hidden="false" customHeight="true" outlineLevel="0" collapsed="false">
      <c r="A119" s="27" t="s">
        <v>19</v>
      </c>
      <c r="B119" s="28" t="str">
        <f aca="false">$B$117</f>
        <v>Lublin Poczekajka 2</v>
      </c>
      <c r="C119" s="90"/>
      <c r="D119" s="90" t="s">
        <v>116</v>
      </c>
      <c r="E119" s="172" t="s">
        <v>21</v>
      </c>
      <c r="F119" s="90" t="str">
        <f aca="false">'Kwatery obce - Reg. 2018'!A118</f>
        <v>Pod Bocianem - nr 14 (piętro)</v>
      </c>
      <c r="G119" s="27"/>
      <c r="H119" s="216" t="n">
        <v>2</v>
      </c>
      <c r="I119" s="216"/>
      <c r="J119" s="216"/>
      <c r="K119" s="216"/>
      <c r="L119" s="216"/>
      <c r="M119" s="216"/>
      <c r="N119" s="216"/>
      <c r="O119" s="217"/>
      <c r="P119" s="218"/>
      <c r="Q119" s="219"/>
      <c r="S119" s="134"/>
      <c r="T119" s="70"/>
      <c r="U119" s="70"/>
      <c r="V119" s="70"/>
      <c r="W119" s="70"/>
      <c r="X119" s="70"/>
    </row>
    <row r="120" s="95" customFormat="true" ht="25.5" hidden="false" customHeight="false" outlineLevel="0" collapsed="false">
      <c r="A120" s="27" t="s">
        <v>23</v>
      </c>
      <c r="B120" s="28" t="str">
        <f aca="false">$B$117</f>
        <v>Lublin Poczekajka 2</v>
      </c>
      <c r="C120" s="78" t="s">
        <v>117</v>
      </c>
      <c r="D120" s="90" t="s">
        <v>118</v>
      </c>
      <c r="E120" s="172" t="s">
        <v>21</v>
      </c>
      <c r="F120" s="90" t="str">
        <f aca="false">'Kwatery obce - Reg. 2018'!A83</f>
        <v>Pod Bocianem - nr 1 (piętro)</v>
      </c>
      <c r="G120" s="27"/>
      <c r="H120" s="216" t="n">
        <v>2</v>
      </c>
      <c r="I120" s="216"/>
      <c r="J120" s="216"/>
      <c r="K120" s="216"/>
      <c r="L120" s="216"/>
      <c r="M120" s="216"/>
      <c r="N120" s="216"/>
      <c r="O120" s="220"/>
      <c r="P120" s="218"/>
      <c r="Q120" s="219"/>
      <c r="S120" s="134"/>
      <c r="T120" s="70"/>
      <c r="U120" s="70"/>
      <c r="V120" s="70"/>
      <c r="W120" s="70"/>
      <c r="X120" s="70"/>
    </row>
    <row r="121" s="70" customFormat="true" ht="12.75" hidden="false" customHeight="false" outlineLevel="0" collapsed="false">
      <c r="A121" s="27" t="s">
        <v>26</v>
      </c>
      <c r="B121" s="28" t="str">
        <f aca="false">$B$117</f>
        <v>Lublin Poczekajka 2</v>
      </c>
      <c r="C121" s="90"/>
      <c r="D121" s="90" t="s">
        <v>119</v>
      </c>
      <c r="E121" s="100" t="s">
        <v>21</v>
      </c>
      <c r="F121" s="90" t="str">
        <f aca="false">'Kwatery obce - Reg. 2018'!A128</f>
        <v>Pod Bocianem - nr 18 (parter)</v>
      </c>
      <c r="G121" s="27"/>
      <c r="H121" s="27"/>
      <c r="I121" s="27"/>
      <c r="J121" s="27" t="n">
        <v>1</v>
      </c>
      <c r="K121" s="27"/>
      <c r="L121" s="27"/>
      <c r="M121" s="27"/>
      <c r="N121" s="216"/>
      <c r="O121" s="220"/>
      <c r="P121" s="218"/>
      <c r="Q121" s="46"/>
      <c r="S121" s="134"/>
    </row>
    <row r="122" s="70" customFormat="true" ht="12.75" hidden="false" customHeight="false" outlineLevel="0" collapsed="false">
      <c r="A122" s="27" t="s">
        <v>29</v>
      </c>
      <c r="B122" s="28" t="str">
        <f aca="false">$B$117</f>
        <v>Lublin Poczekajka 2</v>
      </c>
      <c r="C122" s="90"/>
      <c r="D122" s="90" t="s">
        <v>120</v>
      </c>
      <c r="E122" s="172" t="s">
        <v>21</v>
      </c>
      <c r="F122" s="90" t="str">
        <f aca="false">'Kwatery obce - Reg. 2018'!A115</f>
        <v>Pod Bocianem - nr 12 (piętro)</v>
      </c>
      <c r="G122" s="27"/>
      <c r="H122" s="27" t="n">
        <v>2</v>
      </c>
      <c r="I122" s="27"/>
      <c r="J122" s="27"/>
      <c r="K122" s="27"/>
      <c r="L122" s="27"/>
      <c r="M122" s="27"/>
      <c r="N122" s="27"/>
      <c r="O122" s="221"/>
      <c r="P122" s="218"/>
      <c r="Q122" s="219"/>
      <c r="S122" s="134"/>
    </row>
    <row r="123" s="70" customFormat="true" ht="12.75" hidden="false" customHeight="false" outlineLevel="0" collapsed="false">
      <c r="A123" s="27" t="s">
        <v>52</v>
      </c>
      <c r="B123" s="28" t="str">
        <f aca="false">$B$117</f>
        <v>Lublin Poczekajka 2</v>
      </c>
      <c r="C123" s="90"/>
      <c r="D123" s="90" t="s">
        <v>121</v>
      </c>
      <c r="E123" s="172" t="s">
        <v>21</v>
      </c>
      <c r="F123" s="91" t="str">
        <f aca="false">'Kwatery obce - Reg. 2018'!A85</f>
        <v>Pod Bocianem - nr 2 (piętro)</v>
      </c>
      <c r="G123" s="15"/>
      <c r="H123" s="15" t="n">
        <v>2</v>
      </c>
      <c r="I123" s="15"/>
      <c r="J123" s="15"/>
      <c r="K123" s="15"/>
      <c r="L123" s="15"/>
      <c r="M123" s="15"/>
      <c r="N123" s="15"/>
      <c r="O123" s="221"/>
      <c r="P123" s="218"/>
      <c r="Q123" s="219"/>
      <c r="S123" s="134"/>
    </row>
    <row r="124" s="95" customFormat="true" ht="27" hidden="false" customHeight="true" outlineLevel="0" collapsed="false">
      <c r="A124" s="27" t="s">
        <v>67</v>
      </c>
      <c r="B124" s="28" t="str">
        <f aca="false">$B$117</f>
        <v>Lublin Poczekajka 2</v>
      </c>
      <c r="C124" s="90"/>
      <c r="D124" s="90" t="s">
        <v>122</v>
      </c>
      <c r="E124" s="98" t="s">
        <v>21</v>
      </c>
      <c r="F124" s="91" t="str">
        <f aca="false">'Kwatery U Buzunów - Reg. 2018'!A15</f>
        <v>bud. A parter - p.5</v>
      </c>
      <c r="G124" s="15"/>
      <c r="H124" s="15"/>
      <c r="I124" s="15" t="n">
        <v>1</v>
      </c>
      <c r="J124" s="15"/>
      <c r="K124" s="15"/>
      <c r="L124" s="15"/>
      <c r="M124" s="15"/>
      <c r="N124" s="15"/>
      <c r="O124" s="217"/>
      <c r="P124" s="214"/>
      <c r="Q124" s="222"/>
      <c r="S124" s="127"/>
    </row>
    <row r="125" s="70" customFormat="true" ht="12.75" hidden="true" customHeight="false" outlineLevel="0" collapsed="false">
      <c r="A125" s="27" t="s">
        <v>52</v>
      </c>
      <c r="B125" s="28" t="str">
        <f aca="false">$B$117</f>
        <v>Lublin Poczekajka 2</v>
      </c>
      <c r="C125" s="90"/>
      <c r="D125" s="223"/>
      <c r="E125" s="166"/>
      <c r="F125" s="90"/>
      <c r="G125" s="27"/>
      <c r="H125" s="27"/>
      <c r="I125" s="27"/>
      <c r="J125" s="27"/>
      <c r="K125" s="27"/>
      <c r="L125" s="27"/>
      <c r="M125" s="27"/>
      <c r="N125" s="27"/>
      <c r="O125" s="217"/>
      <c r="P125" s="224"/>
      <c r="Q125" s="225"/>
      <c r="S125" s="134"/>
      <c r="T125" s="85"/>
      <c r="U125" s="85"/>
      <c r="V125" s="85"/>
    </row>
    <row r="126" s="70" customFormat="true" ht="13.5" hidden="true" customHeight="false" outlineLevel="0" collapsed="false">
      <c r="A126" s="51" t="s">
        <v>67</v>
      </c>
      <c r="B126" s="207" t="str">
        <f aca="false">$B$117</f>
        <v>Lublin Poczekajka 2</v>
      </c>
      <c r="C126" s="207"/>
      <c r="D126" s="55"/>
      <c r="E126" s="177"/>
      <c r="F126" s="55"/>
      <c r="G126" s="51"/>
      <c r="H126" s="51"/>
      <c r="I126" s="51"/>
      <c r="J126" s="51"/>
      <c r="K126" s="51"/>
      <c r="L126" s="51"/>
      <c r="M126" s="51"/>
      <c r="N126" s="51"/>
      <c r="O126" s="226"/>
      <c r="P126" s="227"/>
      <c r="Q126" s="228"/>
      <c r="S126" s="134"/>
      <c r="T126" s="85"/>
      <c r="U126" s="85"/>
      <c r="V126" s="85"/>
    </row>
    <row r="127" s="70" customFormat="true" ht="12.75" hidden="false" customHeight="false" outlineLevel="0" collapsed="false">
      <c r="A127" s="180" t="n">
        <v>43376</v>
      </c>
      <c r="B127" s="117" t="str">
        <f aca="false">B117</f>
        <v>Lublin Poczekajka 2</v>
      </c>
      <c r="C127" s="72"/>
      <c r="D127" s="110" t="n">
        <f aca="false">SUM(G127:J127)</f>
        <v>11</v>
      </c>
      <c r="E127" s="111"/>
      <c r="F127" s="181" t="str">
        <f aca="false">F7</f>
        <v>razem bracia (bez niemowląt, dzieci i nianiek)</v>
      </c>
      <c r="G127" s="110" t="n">
        <f aca="false">SUM(G118:G126)</f>
        <v>1</v>
      </c>
      <c r="H127" s="110" t="n">
        <f aca="false">SUM(H118:H126)</f>
        <v>8</v>
      </c>
      <c r="I127" s="110" t="n">
        <f aca="false">SUM(I118:I126)</f>
        <v>1</v>
      </c>
      <c r="J127" s="110" t="n">
        <f aca="false">SUM(J118:J126)</f>
        <v>1</v>
      </c>
      <c r="K127" s="149" t="n">
        <f aca="false">SUM(K118:K126)</f>
        <v>0</v>
      </c>
      <c r="L127" s="149" t="n">
        <f aca="false">SUM(L118:L126)</f>
        <v>0</v>
      </c>
      <c r="M127" s="149" t="n">
        <f aca="false">SUM(M118:M126)</f>
        <v>0</v>
      </c>
      <c r="N127" s="149" t="n">
        <f aca="false">SUM(N118:N126)</f>
        <v>0</v>
      </c>
      <c r="O127" s="229"/>
      <c r="P127" s="230"/>
      <c r="Q127" s="230"/>
      <c r="R127" s="96"/>
      <c r="S127" s="97"/>
      <c r="T127" s="97"/>
      <c r="U127" s="95"/>
      <c r="V127" s="85"/>
      <c r="W127" s="85"/>
    </row>
    <row r="128" s="70" customFormat="true" ht="12.75" hidden="false" customHeight="false" outlineLevel="0" collapsed="false">
      <c r="A128" s="180"/>
      <c r="B128" s="117"/>
      <c r="C128" s="72"/>
      <c r="D128" s="73" t="n">
        <f aca="false">SUM(K128:L128)</f>
        <v>0</v>
      </c>
      <c r="E128" s="111"/>
      <c r="F128" s="137" t="str">
        <f aca="false">F8</f>
        <v>razem niemowlęta i dzieci</v>
      </c>
      <c r="G128" s="116" t="n">
        <f aca="false">G127</f>
        <v>1</v>
      </c>
      <c r="H128" s="116" t="n">
        <f aca="false">H127</f>
        <v>8</v>
      </c>
      <c r="I128" s="116" t="n">
        <f aca="false">I127</f>
        <v>1</v>
      </c>
      <c r="J128" s="116" t="n">
        <f aca="false">J127</f>
        <v>1</v>
      </c>
      <c r="K128" s="73" t="n">
        <f aca="false">K127</f>
        <v>0</v>
      </c>
      <c r="L128" s="73" t="n">
        <f aca="false">L127</f>
        <v>0</v>
      </c>
      <c r="M128" s="116" t="n">
        <f aca="false">M127</f>
        <v>0</v>
      </c>
      <c r="N128" s="116" t="n">
        <f aca="false">N127</f>
        <v>0</v>
      </c>
      <c r="O128" s="229"/>
      <c r="P128" s="69" t="n">
        <v>8</v>
      </c>
      <c r="Q128" s="230"/>
      <c r="R128" s="96"/>
      <c r="S128" s="97"/>
      <c r="T128" s="97"/>
      <c r="U128" s="95"/>
      <c r="V128" s="95"/>
      <c r="W128" s="95"/>
    </row>
    <row r="129" s="70" customFormat="true" ht="12.75" hidden="false" customHeight="false" outlineLevel="0" collapsed="false">
      <c r="A129" s="180"/>
      <c r="B129" s="117"/>
      <c r="C129" s="72"/>
      <c r="D129" s="73" t="n">
        <f aca="false">SUM(M129:N129)</f>
        <v>0</v>
      </c>
      <c r="E129" s="111"/>
      <c r="F129" s="137" t="str">
        <f aca="false">F9</f>
        <v>razem niańki</v>
      </c>
      <c r="G129" s="116" t="n">
        <f aca="false">G127</f>
        <v>1</v>
      </c>
      <c r="H129" s="116" t="n">
        <f aca="false">H127</f>
        <v>8</v>
      </c>
      <c r="I129" s="116" t="n">
        <f aca="false">I127</f>
        <v>1</v>
      </c>
      <c r="J129" s="116" t="n">
        <f aca="false">J127</f>
        <v>1</v>
      </c>
      <c r="K129" s="116" t="n">
        <f aca="false">K127</f>
        <v>0</v>
      </c>
      <c r="L129" s="116" t="n">
        <f aca="false">L127</f>
        <v>0</v>
      </c>
      <c r="M129" s="73" t="n">
        <f aca="false">M127</f>
        <v>0</v>
      </c>
      <c r="N129" s="73" t="n">
        <f aca="false">N127</f>
        <v>0</v>
      </c>
      <c r="O129" s="229"/>
      <c r="P129" s="230"/>
      <c r="Q129" s="230"/>
      <c r="R129" s="96"/>
      <c r="S129" s="97"/>
      <c r="T129" s="97"/>
      <c r="U129" s="95"/>
      <c r="V129" s="95"/>
      <c r="W129" s="95"/>
    </row>
    <row r="130" s="70" customFormat="true" ht="22.5" hidden="false" customHeight="false" outlineLevel="0" collapsed="false">
      <c r="A130" s="180"/>
      <c r="B130" s="117"/>
      <c r="C130" s="72"/>
      <c r="D130" s="73" t="n">
        <f aca="false">SUM(G130:N130)-K130</f>
        <v>11</v>
      </c>
      <c r="E130" s="111"/>
      <c r="F130" s="137" t="str">
        <f aca="false">F10</f>
        <v>razem na salę gimn. (krzesła - z nianiami i dziećmi) </v>
      </c>
      <c r="G130" s="73" t="n">
        <f aca="false">G127</f>
        <v>1</v>
      </c>
      <c r="H130" s="73" t="n">
        <f aca="false">H127</f>
        <v>8</v>
      </c>
      <c r="I130" s="73" t="n">
        <f aca="false">I127</f>
        <v>1</v>
      </c>
      <c r="J130" s="73" t="n">
        <f aca="false">J127</f>
        <v>1</v>
      </c>
      <c r="K130" s="116" t="n">
        <f aca="false">K127</f>
        <v>0</v>
      </c>
      <c r="L130" s="73" t="n">
        <f aca="false">L127</f>
        <v>0</v>
      </c>
      <c r="M130" s="73" t="n">
        <f aca="false">M127</f>
        <v>0</v>
      </c>
      <c r="N130" s="73" t="n">
        <f aca="false">N127</f>
        <v>0</v>
      </c>
      <c r="O130" s="229"/>
      <c r="P130" s="230"/>
      <c r="Q130" s="230"/>
      <c r="R130" s="97"/>
      <c r="S130" s="97"/>
      <c r="T130" s="97"/>
      <c r="U130" s="95"/>
      <c r="V130" s="95"/>
      <c r="W130" s="95"/>
    </row>
    <row r="131" s="70" customFormat="true" ht="12.75" hidden="false" customHeight="false" outlineLevel="0" collapsed="false">
      <c r="A131" s="180"/>
      <c r="B131" s="117"/>
      <c r="C131" s="72"/>
      <c r="D131" s="73" t="n">
        <f aca="false">SUM(G131:N131)-K131</f>
        <v>9</v>
      </c>
      <c r="E131" s="111"/>
      <c r="F131" s="137" t="str">
        <f aca="false">F11</f>
        <v>razem do wyżywienia (z  dziećmi)</v>
      </c>
      <c r="G131" s="73" t="n">
        <f aca="false">G127</f>
        <v>1</v>
      </c>
      <c r="H131" s="73" t="n">
        <f aca="false">H127-H120</f>
        <v>6</v>
      </c>
      <c r="I131" s="73" t="n">
        <f aca="false">I127</f>
        <v>1</v>
      </c>
      <c r="J131" s="73" t="n">
        <f aca="false">J127</f>
        <v>1</v>
      </c>
      <c r="K131" s="116" t="n">
        <f aca="false">K127</f>
        <v>0</v>
      </c>
      <c r="L131" s="73" t="n">
        <f aca="false">L127</f>
        <v>0</v>
      </c>
      <c r="M131" s="73" t="n">
        <f aca="false">M127</f>
        <v>0</v>
      </c>
      <c r="N131" s="73" t="n">
        <f aca="false">N127</f>
        <v>0</v>
      </c>
      <c r="O131" s="229"/>
      <c r="P131" s="230"/>
      <c r="Q131" s="230"/>
      <c r="R131" s="97"/>
      <c r="S131" s="97"/>
      <c r="T131" s="97"/>
      <c r="U131" s="95"/>
      <c r="V131" s="95"/>
      <c r="W131" s="95"/>
    </row>
    <row r="132" s="70" customFormat="true" ht="13.5" hidden="false" customHeight="false" outlineLevel="0" collapsed="false">
      <c r="A132" s="180"/>
      <c r="B132" s="117"/>
      <c r="C132" s="117"/>
      <c r="D132" s="80" t="n">
        <f aca="false">SUM(G132:N132)-K132</f>
        <v>11</v>
      </c>
      <c r="E132" s="111"/>
      <c r="F132" s="137" t="str">
        <f aca="false">F12</f>
        <v>razem do zakwaterowania (z dziećmi)</v>
      </c>
      <c r="G132" s="80" t="n">
        <f aca="false">G127</f>
        <v>1</v>
      </c>
      <c r="H132" s="80" t="n">
        <f aca="false">H127</f>
        <v>8</v>
      </c>
      <c r="I132" s="80" t="n">
        <f aca="false">I127</f>
        <v>1</v>
      </c>
      <c r="J132" s="80" t="n">
        <f aca="false">J127</f>
        <v>1</v>
      </c>
      <c r="K132" s="119" t="n">
        <f aca="false">K127</f>
        <v>0</v>
      </c>
      <c r="L132" s="80" t="n">
        <f aca="false">L127</f>
        <v>0</v>
      </c>
      <c r="M132" s="80" t="n">
        <f aca="false">M127</f>
        <v>0</v>
      </c>
      <c r="N132" s="80" t="n">
        <f aca="false">N127</f>
        <v>0</v>
      </c>
      <c r="O132" s="229"/>
      <c r="P132" s="230"/>
      <c r="Q132" s="230"/>
      <c r="R132" s="97"/>
      <c r="S132" s="97"/>
      <c r="T132" s="97"/>
      <c r="U132" s="95"/>
      <c r="V132" s="95"/>
      <c r="W132" s="95"/>
    </row>
    <row r="133" s="85" customFormat="true" ht="39.95" hidden="false" customHeight="true" outlineLevel="0" collapsed="false">
      <c r="A133" s="138" t="str">
        <f aca="false">A1</f>
        <v>Lp. </v>
      </c>
      <c r="B133" s="84" t="s">
        <v>123</v>
      </c>
      <c r="C133" s="84" t="str">
        <f aca="false">C1</f>
        <v>Obecność</v>
      </c>
      <c r="D133" s="10" t="str">
        <f aca="false">D1</f>
        <v>Nazwisko i imię 
(małżeństwa razem, 
dzieci osobno)</v>
      </c>
      <c r="E133" s="10" t="str">
        <f aca="false">E1</f>
        <v>Przydział</v>
      </c>
      <c r="F133" s="10" t="str">
        <f aca="false">F1</f>
        <v>Zakwaterowanie</v>
      </c>
      <c r="G133" s="10" t="str">
        <f aca="false">G1</f>
        <v>Prezbiterzy</v>
      </c>
      <c r="H133" s="10" t="str">
        <f aca="false">H1</f>
        <v>Małżeństwa (il. osób)</v>
      </c>
      <c r="I133" s="10" t="str">
        <f aca="false">I1</f>
        <v>Kobiety (1)</v>
      </c>
      <c r="J133" s="10" t="str">
        <f aca="false">J1</f>
        <v>Mężczyźni (1)</v>
      </c>
      <c r="K133" s="10" t="str">
        <f aca="false">K1</f>
        <v>Niemowlęta i dzieci (bez dodatkowego łóżka i posiłku)</v>
      </c>
      <c r="L133" s="10" t="str">
        <f aca="false">L1</f>
        <v>Dzieci większe (z łóżkiem i posiłkiem)</v>
      </c>
      <c r="M133" s="10" t="str">
        <f aca="false">M1</f>
        <v>P</v>
      </c>
      <c r="N133" s="10" t="str">
        <f aca="false">N1</f>
        <v>Niania obca lub z rodziny - mieszkanie osobne</v>
      </c>
      <c r="O133" s="10" t="str">
        <f aca="false">O1</f>
        <v>Uwagi, niepełnosprawność, diety</v>
      </c>
      <c r="P133" s="10" t="str">
        <f aca="false">P1</f>
        <v>Wiek jedynek, nianiek np. 40+</v>
      </c>
      <c r="Q133" s="11" t="str">
        <f aca="false">Q1</f>
        <v>Środek transportu (własny samochód lub brak)</v>
      </c>
      <c r="S133" s="97"/>
      <c r="T133" s="97"/>
      <c r="U133" s="97"/>
      <c r="V133" s="95"/>
      <c r="W133" s="95"/>
      <c r="X133" s="95"/>
    </row>
    <row r="134" s="95" customFormat="true" ht="24" hidden="false" customHeight="true" outlineLevel="0" collapsed="false">
      <c r="A134" s="184" t="s">
        <v>18</v>
      </c>
      <c r="B134" s="31" t="str">
        <f aca="false">$B$133</f>
        <v>Lublin Poczekajka 3</v>
      </c>
      <c r="C134" s="31"/>
      <c r="D134" s="231" t="s">
        <v>124</v>
      </c>
      <c r="E134" s="30" t="s">
        <v>21</v>
      </c>
      <c r="F134" s="232" t="str">
        <f aca="false">'Kwatery U Buzunów - Reg. 2018'!A116</f>
        <v>bud. B 2 piętro - p.26</v>
      </c>
      <c r="G134" s="93" t="n">
        <v>1</v>
      </c>
      <c r="H134" s="233"/>
      <c r="I134" s="233"/>
      <c r="J134" s="233"/>
      <c r="K134" s="234"/>
      <c r="L134" s="159"/>
      <c r="M134" s="159"/>
      <c r="N134" s="159"/>
      <c r="O134" s="220"/>
      <c r="P134" s="214"/>
      <c r="Q134" s="215" t="s">
        <v>125</v>
      </c>
    </row>
    <row r="135" s="95" customFormat="true" ht="24" hidden="false" customHeight="true" outlineLevel="0" collapsed="false">
      <c r="A135" s="27" t="s">
        <v>19</v>
      </c>
      <c r="B135" s="90" t="str">
        <f aca="false">$B$133</f>
        <v>Lublin Poczekajka 3</v>
      </c>
      <c r="C135" s="78" t="s">
        <v>117</v>
      </c>
      <c r="D135" s="114" t="s">
        <v>126</v>
      </c>
      <c r="E135" s="172" t="s">
        <v>21</v>
      </c>
      <c r="F135" s="90" t="str">
        <f aca="false">'Kwatery obce - Reg. 2018'!A146</f>
        <v>Nowosad Wiesława_1</v>
      </c>
      <c r="G135" s="27"/>
      <c r="H135" s="27" t="n">
        <v>2</v>
      </c>
      <c r="I135" s="27"/>
      <c r="J135" s="27"/>
      <c r="K135" s="43"/>
      <c r="L135" s="43"/>
      <c r="M135" s="43"/>
      <c r="N135" s="43"/>
      <c r="O135" s="220"/>
      <c r="P135" s="214"/>
      <c r="Q135" s="215" t="s">
        <v>125</v>
      </c>
    </row>
    <row r="136" s="95" customFormat="true" ht="24" hidden="false" customHeight="true" outlineLevel="0" collapsed="false">
      <c r="A136" s="27" t="s">
        <v>23</v>
      </c>
      <c r="B136" s="91" t="str">
        <f aca="false">$B$133</f>
        <v>Lublin Poczekajka 3</v>
      </c>
      <c r="C136" s="91"/>
      <c r="D136" s="114" t="s">
        <v>127</v>
      </c>
      <c r="E136" s="172" t="s">
        <v>21</v>
      </c>
      <c r="F136" s="90" t="str">
        <f aca="false">'Kwatery obce - Reg. 2018'!A148</f>
        <v>Nowosad Wiesława_2</v>
      </c>
      <c r="G136" s="159"/>
      <c r="H136" s="27" t="n">
        <v>2</v>
      </c>
      <c r="I136" s="27"/>
      <c r="J136" s="27"/>
      <c r="K136" s="235"/>
      <c r="L136" s="43"/>
      <c r="M136" s="43"/>
      <c r="N136" s="236"/>
      <c r="O136" s="217"/>
      <c r="P136" s="237"/>
      <c r="Q136" s="215" t="s">
        <v>125</v>
      </c>
    </row>
    <row r="137" s="95" customFormat="true" ht="24" hidden="false" customHeight="true" outlineLevel="0" collapsed="false">
      <c r="A137" s="27" t="s">
        <v>26</v>
      </c>
      <c r="B137" s="91" t="str">
        <f aca="false">$B$133</f>
        <v>Lublin Poczekajka 3</v>
      </c>
      <c r="C137" s="91"/>
      <c r="D137" s="114" t="s">
        <v>128</v>
      </c>
      <c r="E137" s="172" t="s">
        <v>21</v>
      </c>
      <c r="F137" s="90" t="str">
        <f aca="false">'Kwatery obce - Reg. 2018'!A88</f>
        <v>Pod Bocianem - nr 3 (piętro)</v>
      </c>
      <c r="G137" s="43"/>
      <c r="H137" s="27" t="n">
        <v>2</v>
      </c>
      <c r="I137" s="27"/>
      <c r="J137" s="27"/>
      <c r="K137" s="235"/>
      <c r="L137" s="43"/>
      <c r="M137" s="43"/>
      <c r="N137" s="43"/>
      <c r="O137" s="220"/>
      <c r="P137" s="214"/>
      <c r="Q137" s="215" t="s">
        <v>129</v>
      </c>
    </row>
    <row r="138" s="95" customFormat="true" ht="13.5" hidden="true" customHeight="false" outlineLevel="0" collapsed="false">
      <c r="A138" s="27" t="s">
        <v>29</v>
      </c>
      <c r="B138" s="91" t="str">
        <f aca="false">$B$133</f>
        <v>Lublin Poczekajka 3</v>
      </c>
      <c r="C138" s="91"/>
      <c r="D138" s="114"/>
      <c r="E138" s="99"/>
      <c r="F138" s="90"/>
      <c r="G138" s="159"/>
      <c r="H138" s="27"/>
      <c r="I138" s="27"/>
      <c r="J138" s="27"/>
      <c r="K138" s="235"/>
      <c r="L138" s="43"/>
      <c r="M138" s="43"/>
      <c r="N138" s="43"/>
      <c r="O138" s="220"/>
      <c r="P138" s="214"/>
      <c r="Q138" s="222"/>
    </row>
    <row r="139" s="95" customFormat="true" ht="13.5" hidden="true" customHeight="false" outlineLevel="0" collapsed="false">
      <c r="A139" s="27" t="s">
        <v>52</v>
      </c>
      <c r="B139" s="91" t="str">
        <f aca="false">$B$133</f>
        <v>Lublin Poczekajka 3</v>
      </c>
      <c r="C139" s="91"/>
      <c r="D139" s="114"/>
      <c r="E139" s="99"/>
      <c r="F139" s="90"/>
      <c r="G139" s="159"/>
      <c r="H139" s="27"/>
      <c r="I139" s="27"/>
      <c r="J139" s="27"/>
      <c r="K139" s="235"/>
      <c r="L139" s="43"/>
      <c r="M139" s="43"/>
      <c r="N139" s="43"/>
      <c r="O139" s="217"/>
      <c r="P139" s="214"/>
      <c r="Q139" s="222"/>
    </row>
    <row r="140" s="95" customFormat="true" ht="13.5" hidden="true" customHeight="false" outlineLevel="0" collapsed="false">
      <c r="A140" s="27" t="s">
        <v>67</v>
      </c>
      <c r="B140" s="91" t="str">
        <f aca="false">$B$133</f>
        <v>Lublin Poczekajka 3</v>
      </c>
      <c r="C140" s="91"/>
      <c r="D140" s="114"/>
      <c r="E140" s="166"/>
      <c r="F140" s="90"/>
      <c r="G140" s="159"/>
      <c r="H140" s="27"/>
      <c r="I140" s="27"/>
      <c r="J140" s="27"/>
      <c r="K140" s="235"/>
      <c r="L140" s="43"/>
      <c r="M140" s="43"/>
      <c r="N140" s="43"/>
      <c r="O140" s="238"/>
      <c r="P140" s="227"/>
      <c r="Q140" s="239"/>
      <c r="S140" s="127"/>
    </row>
    <row r="141" s="70" customFormat="true" ht="14.25" hidden="false" customHeight="true" outlineLevel="0" collapsed="false">
      <c r="A141" s="180" t="n">
        <v>43376</v>
      </c>
      <c r="B141" s="109" t="str">
        <f aca="false">B133</f>
        <v>Lublin Poczekajka 3</v>
      </c>
      <c r="C141" s="63"/>
      <c r="D141" s="148" t="n">
        <f aca="false">SUM(G141:J141)</f>
        <v>7</v>
      </c>
      <c r="E141" s="65"/>
      <c r="F141" s="136" t="str">
        <f aca="false">F7</f>
        <v>razem bracia (bez niemowląt, dzieci i nianiek)</v>
      </c>
      <c r="G141" s="64" t="n">
        <f aca="false">SUM(G134:G140)</f>
        <v>1</v>
      </c>
      <c r="H141" s="64" t="n">
        <f aca="false">SUM(H134:H140)</f>
        <v>6</v>
      </c>
      <c r="I141" s="64" t="n">
        <f aca="false">SUM(I134:I140)</f>
        <v>0</v>
      </c>
      <c r="J141" s="64" t="n">
        <f aca="false">SUM(J134:J140)</f>
        <v>0</v>
      </c>
      <c r="K141" s="113" t="n">
        <f aca="false">SUM(K134:K140)</f>
        <v>0</v>
      </c>
      <c r="L141" s="113" t="n">
        <f aca="false">SUM(L134:L140)</f>
        <v>0</v>
      </c>
      <c r="M141" s="113" t="n">
        <f aca="false">SUM(M134:M140)</f>
        <v>0</v>
      </c>
      <c r="N141" s="113" t="n">
        <f aca="false">SUM(N134:N140)</f>
        <v>0</v>
      </c>
      <c r="O141" s="67"/>
      <c r="P141" s="69"/>
      <c r="Q141" s="69"/>
      <c r="R141" s="134"/>
      <c r="V141" s="85"/>
      <c r="W141" s="85"/>
    </row>
    <row r="142" s="70" customFormat="true" ht="14.25" hidden="false" customHeight="true" outlineLevel="0" collapsed="false">
      <c r="A142" s="180"/>
      <c r="B142" s="109"/>
      <c r="C142" s="72"/>
      <c r="D142" s="73" t="n">
        <f aca="false">SUM(K142:L142)</f>
        <v>0</v>
      </c>
      <c r="E142" s="65"/>
      <c r="F142" s="137" t="str">
        <f aca="false">F8</f>
        <v>razem niemowlęta i dzieci</v>
      </c>
      <c r="G142" s="149" t="n">
        <f aca="false">G141</f>
        <v>1</v>
      </c>
      <c r="H142" s="149" t="n">
        <f aca="false">H141</f>
        <v>6</v>
      </c>
      <c r="I142" s="149" t="n">
        <f aca="false">I141</f>
        <v>0</v>
      </c>
      <c r="J142" s="149" t="n">
        <f aca="false">J141</f>
        <v>0</v>
      </c>
      <c r="K142" s="110" t="n">
        <f aca="false">K141</f>
        <v>0</v>
      </c>
      <c r="L142" s="110" t="n">
        <f aca="false">L141</f>
        <v>0</v>
      </c>
      <c r="M142" s="149" t="n">
        <f aca="false">M141</f>
        <v>0</v>
      </c>
      <c r="N142" s="149" t="n">
        <f aca="false">N141</f>
        <v>0</v>
      </c>
      <c r="O142" s="67"/>
      <c r="P142" s="69" t="n">
        <v>9</v>
      </c>
      <c r="Q142" s="69"/>
      <c r="R142" s="134"/>
      <c r="V142" s="95"/>
      <c r="W142" s="95"/>
    </row>
    <row r="143" s="70" customFormat="true" ht="14.25" hidden="false" customHeight="true" outlineLevel="0" collapsed="false">
      <c r="A143" s="180"/>
      <c r="B143" s="109"/>
      <c r="C143" s="72"/>
      <c r="D143" s="73" t="n">
        <f aca="false">SUM(M143:N143)</f>
        <v>0</v>
      </c>
      <c r="E143" s="65"/>
      <c r="F143" s="137" t="str">
        <f aca="false">F9</f>
        <v>razem niańki</v>
      </c>
      <c r="G143" s="149" t="n">
        <f aca="false">G141</f>
        <v>1</v>
      </c>
      <c r="H143" s="149" t="n">
        <f aca="false">H141</f>
        <v>6</v>
      </c>
      <c r="I143" s="149" t="n">
        <f aca="false">I141</f>
        <v>0</v>
      </c>
      <c r="J143" s="149" t="n">
        <f aca="false">J141</f>
        <v>0</v>
      </c>
      <c r="K143" s="149" t="n">
        <f aca="false">K141</f>
        <v>0</v>
      </c>
      <c r="L143" s="149" t="n">
        <f aca="false">L141</f>
        <v>0</v>
      </c>
      <c r="M143" s="110" t="n">
        <f aca="false">M141</f>
        <v>0</v>
      </c>
      <c r="N143" s="110" t="n">
        <f aca="false">N141</f>
        <v>0</v>
      </c>
      <c r="O143" s="67"/>
      <c r="P143" s="69"/>
      <c r="Q143" s="69"/>
      <c r="R143" s="134"/>
    </row>
    <row r="144" s="70" customFormat="true" ht="14.25" hidden="false" customHeight="true" outlineLevel="0" collapsed="false">
      <c r="A144" s="180"/>
      <c r="B144" s="109"/>
      <c r="C144" s="72"/>
      <c r="D144" s="73" t="n">
        <f aca="false">SUM(G144:N144)-K144</f>
        <v>7</v>
      </c>
      <c r="E144" s="65"/>
      <c r="F144" s="137" t="str">
        <f aca="false">F10</f>
        <v>razem na salę gimn. (krzesła - z nianiami i dziećmi) </v>
      </c>
      <c r="G144" s="110" t="n">
        <f aca="false">G141</f>
        <v>1</v>
      </c>
      <c r="H144" s="110" t="n">
        <f aca="false">H141</f>
        <v>6</v>
      </c>
      <c r="I144" s="110" t="n">
        <f aca="false">I141</f>
        <v>0</v>
      </c>
      <c r="J144" s="110" t="n">
        <f aca="false">J141</f>
        <v>0</v>
      </c>
      <c r="K144" s="149" t="n">
        <f aca="false">K141</f>
        <v>0</v>
      </c>
      <c r="L144" s="110" t="n">
        <f aca="false">L141</f>
        <v>0</v>
      </c>
      <c r="M144" s="110" t="n">
        <f aca="false">M141</f>
        <v>0</v>
      </c>
      <c r="N144" s="110" t="n">
        <f aca="false">N141</f>
        <v>0</v>
      </c>
      <c r="O144" s="67"/>
      <c r="P144" s="69"/>
      <c r="Q144" s="69"/>
      <c r="R144" s="134"/>
    </row>
    <row r="145" s="70" customFormat="true" ht="14.25" hidden="false" customHeight="true" outlineLevel="0" collapsed="false">
      <c r="A145" s="180"/>
      <c r="B145" s="109"/>
      <c r="C145" s="72"/>
      <c r="D145" s="73" t="n">
        <f aca="false">SUM(G145:N145)-K145</f>
        <v>5</v>
      </c>
      <c r="E145" s="65"/>
      <c r="F145" s="137" t="str">
        <f aca="false">F11</f>
        <v>razem do wyżywienia (z  dziećmi)</v>
      </c>
      <c r="G145" s="110" t="n">
        <f aca="false">G141</f>
        <v>1</v>
      </c>
      <c r="H145" s="110" t="n">
        <f aca="false">H141-H135</f>
        <v>4</v>
      </c>
      <c r="I145" s="110" t="n">
        <f aca="false">I141</f>
        <v>0</v>
      </c>
      <c r="J145" s="110" t="n">
        <f aca="false">J141</f>
        <v>0</v>
      </c>
      <c r="K145" s="149" t="n">
        <f aca="false">K141</f>
        <v>0</v>
      </c>
      <c r="L145" s="110" t="n">
        <f aca="false">L141</f>
        <v>0</v>
      </c>
      <c r="M145" s="110" t="n">
        <f aca="false">M141</f>
        <v>0</v>
      </c>
      <c r="N145" s="110" t="n">
        <f aca="false">N141</f>
        <v>0</v>
      </c>
      <c r="O145" s="67"/>
      <c r="P145" s="69"/>
      <c r="Q145" s="69"/>
      <c r="R145" s="134"/>
    </row>
    <row r="146" s="70" customFormat="true" ht="14.25" hidden="false" customHeight="true" outlineLevel="0" collapsed="false">
      <c r="A146" s="180"/>
      <c r="B146" s="109"/>
      <c r="C146" s="117"/>
      <c r="D146" s="80" t="n">
        <f aca="false">SUM(G146:N146)-K146</f>
        <v>7</v>
      </c>
      <c r="E146" s="65"/>
      <c r="F146" s="137" t="str">
        <f aca="false">F12</f>
        <v>razem do zakwaterowania (z dziećmi)</v>
      </c>
      <c r="G146" s="151" t="n">
        <f aca="false">G141</f>
        <v>1</v>
      </c>
      <c r="H146" s="151" t="n">
        <f aca="false">H141</f>
        <v>6</v>
      </c>
      <c r="I146" s="151" t="n">
        <f aca="false">I141</f>
        <v>0</v>
      </c>
      <c r="J146" s="151" t="n">
        <f aca="false">J141</f>
        <v>0</v>
      </c>
      <c r="K146" s="152" t="n">
        <f aca="false">K141</f>
        <v>0</v>
      </c>
      <c r="L146" s="151" t="n">
        <f aca="false">L141</f>
        <v>0</v>
      </c>
      <c r="M146" s="151" t="n">
        <f aca="false">M141</f>
        <v>0</v>
      </c>
      <c r="N146" s="151" t="n">
        <f aca="false">N141</f>
        <v>0</v>
      </c>
      <c r="O146" s="67"/>
      <c r="P146" s="153"/>
      <c r="Q146" s="69"/>
      <c r="R146" s="134"/>
    </row>
    <row r="147" s="85" customFormat="true" ht="28.5" hidden="false" customHeight="true" outlineLevel="0" collapsed="false">
      <c r="A147" s="168" t="str">
        <f aca="false">A1</f>
        <v>Lp. </v>
      </c>
      <c r="B147" s="84" t="s">
        <v>130</v>
      </c>
      <c r="C147" s="84" t="str">
        <f aca="false">C1</f>
        <v>Obecność</v>
      </c>
      <c r="D147" s="10" t="str">
        <f aca="false">D1</f>
        <v>Nazwisko i imię 
(małżeństwa razem, 
dzieci osobno)</v>
      </c>
      <c r="E147" s="10" t="str">
        <f aca="false">E1</f>
        <v>Przydział</v>
      </c>
      <c r="F147" s="10" t="str">
        <f aca="false">F1</f>
        <v>Zakwaterowanie</v>
      </c>
      <c r="G147" s="10" t="str">
        <f aca="false">G1</f>
        <v>Prezbiterzy</v>
      </c>
      <c r="H147" s="10" t="str">
        <f aca="false">H1</f>
        <v>Małżeństwa (il. osób)</v>
      </c>
      <c r="I147" s="10" t="str">
        <f aca="false">I1</f>
        <v>Kobiety (1)</v>
      </c>
      <c r="J147" s="10" t="str">
        <f aca="false">J1</f>
        <v>Mężczyźni (1)</v>
      </c>
      <c r="K147" s="10" t="str">
        <f aca="false">K1</f>
        <v>Niemowlęta i dzieci (bez dodatkowego łóżka i posiłku)</v>
      </c>
      <c r="L147" s="10" t="str">
        <f aca="false">L1</f>
        <v>Dzieci większe (z łóżkiem i posiłkiem)</v>
      </c>
      <c r="M147" s="10" t="str">
        <f aca="false">M1</f>
        <v>P</v>
      </c>
      <c r="N147" s="10" t="str">
        <f aca="false">N1</f>
        <v>Niania obca lub z rodziny - mieszkanie osobne</v>
      </c>
      <c r="O147" s="10" t="str">
        <f aca="false">O1</f>
        <v>Uwagi, niepełnosprawność, diety</v>
      </c>
      <c r="P147" s="10" t="str">
        <f aca="false">P1</f>
        <v>Wiek jedynek, nianiek np. 40+</v>
      </c>
      <c r="Q147" s="10"/>
      <c r="S147" s="134"/>
      <c r="T147" s="70"/>
      <c r="U147" s="70"/>
      <c r="V147" s="70"/>
      <c r="W147" s="70"/>
      <c r="X147" s="70"/>
    </row>
    <row r="148" s="95" customFormat="true" ht="25.5" hidden="false" customHeight="true" outlineLevel="0" collapsed="false">
      <c r="A148" s="27" t="s">
        <v>18</v>
      </c>
      <c r="B148" s="240" t="str">
        <f aca="false">$B$147</f>
        <v>Lublin Poczekajka 4</v>
      </c>
      <c r="C148" s="52"/>
      <c r="D148" s="241" t="s">
        <v>131</v>
      </c>
      <c r="E148" s="242" t="s">
        <v>21</v>
      </c>
      <c r="F148" s="243" t="str">
        <f aca="false">'Kwatery obce - Reg. 2018'!A91</f>
        <v>Pod Bocianem - nr 4 (piętro)</v>
      </c>
      <c r="G148" s="93"/>
      <c r="H148" s="93" t="n">
        <v>2</v>
      </c>
      <c r="I148" s="93"/>
      <c r="J148" s="93"/>
      <c r="K148" s="93"/>
      <c r="L148" s="93"/>
      <c r="M148" s="93"/>
      <c r="N148" s="93"/>
      <c r="O148" s="93"/>
      <c r="P148" s="93"/>
      <c r="Q148" s="126" t="s">
        <v>132</v>
      </c>
      <c r="S148" s="127"/>
    </row>
    <row r="149" s="95" customFormat="true" ht="25.5" hidden="false" customHeight="true" outlineLevel="0" collapsed="false">
      <c r="A149" s="27" t="s">
        <v>19</v>
      </c>
      <c r="B149" s="90" t="str">
        <f aca="false">$B$147</f>
        <v>Lublin Poczekajka 4</v>
      </c>
      <c r="C149" s="90"/>
      <c r="D149" s="243" t="s">
        <v>133</v>
      </c>
      <c r="E149" s="242" t="s">
        <v>21</v>
      </c>
      <c r="F149" s="243" t="str">
        <f aca="false">'Kwatery obce - Reg. 2018'!A94</f>
        <v>Pod Bocianem - nr 5 (piętro)</v>
      </c>
      <c r="G149" s="93"/>
      <c r="H149" s="93" t="n">
        <v>2</v>
      </c>
      <c r="I149" s="93"/>
      <c r="J149" s="93"/>
      <c r="K149" s="93"/>
      <c r="L149" s="93"/>
      <c r="M149" s="93"/>
      <c r="N149" s="93"/>
      <c r="O149" s="93"/>
      <c r="P149" s="93"/>
      <c r="Q149" s="126" t="s">
        <v>132</v>
      </c>
      <c r="S149" s="127"/>
    </row>
    <row r="150" s="95" customFormat="true" ht="38.25" hidden="false" customHeight="true" outlineLevel="0" collapsed="false">
      <c r="A150" s="27" t="s">
        <v>23</v>
      </c>
      <c r="B150" s="244" t="str">
        <f aca="false">$B$147</f>
        <v>Lublin Poczekajka 4</v>
      </c>
      <c r="C150" s="244"/>
      <c r="D150" s="245" t="s">
        <v>134</v>
      </c>
      <c r="E150" s="125"/>
      <c r="F150" s="243"/>
      <c r="G150" s="93"/>
      <c r="H150" s="93"/>
      <c r="I150" s="93"/>
      <c r="J150" s="93"/>
      <c r="K150" s="93"/>
      <c r="L150" s="93"/>
      <c r="M150" s="93"/>
      <c r="N150" s="93"/>
      <c r="O150" s="93"/>
      <c r="P150" s="93" t="n">
        <v>30</v>
      </c>
      <c r="Q150" s="126"/>
      <c r="S150" s="127"/>
    </row>
    <row r="151" s="95" customFormat="true" ht="25.5" hidden="false" customHeight="true" outlineLevel="0" collapsed="false">
      <c r="A151" s="27" t="s">
        <v>26</v>
      </c>
      <c r="B151" s="244" t="str">
        <f aca="false">$B$147</f>
        <v>Lublin Poczekajka 4</v>
      </c>
      <c r="C151" s="244"/>
      <c r="D151" s="245" t="s">
        <v>135</v>
      </c>
      <c r="E151" s="125"/>
      <c r="F151" s="243"/>
      <c r="G151" s="93"/>
      <c r="H151" s="93"/>
      <c r="I151" s="93"/>
      <c r="J151" s="93"/>
      <c r="K151" s="93"/>
      <c r="L151" s="93"/>
      <c r="M151" s="93"/>
      <c r="N151" s="93"/>
      <c r="O151" s="93"/>
      <c r="P151" s="93" t="n">
        <v>30</v>
      </c>
      <c r="Q151" s="126" t="s">
        <v>132</v>
      </c>
      <c r="S151" s="127"/>
    </row>
    <row r="152" s="95" customFormat="true" ht="25.5" hidden="false" customHeight="true" outlineLevel="0" collapsed="false">
      <c r="A152" s="27" t="s">
        <v>29</v>
      </c>
      <c r="B152" s="90" t="str">
        <f aca="false">$B$147</f>
        <v>Lublin Poczekajka 4</v>
      </c>
      <c r="C152" s="90"/>
      <c r="D152" s="243" t="s">
        <v>136</v>
      </c>
      <c r="E152" s="246" t="s">
        <v>21</v>
      </c>
      <c r="F152" s="243" t="str">
        <f aca="false">'Kwatery U Buzunów - Reg. 2018'!A133</f>
        <v>Domek nr 1 - 
na parterze </v>
      </c>
      <c r="G152" s="93"/>
      <c r="H152" s="93"/>
      <c r="I152" s="93" t="n">
        <v>1</v>
      </c>
      <c r="J152" s="93"/>
      <c r="K152" s="93"/>
      <c r="L152" s="93"/>
      <c r="M152" s="93"/>
      <c r="N152" s="93"/>
      <c r="O152" s="93" t="s">
        <v>137</v>
      </c>
      <c r="P152" s="93" t="n">
        <v>30</v>
      </c>
      <c r="Q152" s="126"/>
      <c r="S152" s="127"/>
    </row>
    <row r="153" s="95" customFormat="true" ht="25.5" hidden="false" customHeight="true" outlineLevel="0" collapsed="false">
      <c r="A153" s="27" t="s">
        <v>52</v>
      </c>
      <c r="B153" s="90" t="str">
        <f aca="false">$B$147</f>
        <v>Lublin Poczekajka 4</v>
      </c>
      <c r="C153" s="90"/>
      <c r="D153" s="243" t="s">
        <v>138</v>
      </c>
      <c r="E153" s="247" t="s">
        <v>21</v>
      </c>
      <c r="F153" s="243" t="str">
        <f aca="false">'Kwatery U Buzunów - Reg. 2018'!A133</f>
        <v>Domek nr 1 - 
na parterze </v>
      </c>
      <c r="G153" s="93"/>
      <c r="H153" s="93"/>
      <c r="I153" s="93" t="n">
        <v>1</v>
      </c>
      <c r="J153" s="93"/>
      <c r="K153" s="93"/>
      <c r="L153" s="93"/>
      <c r="M153" s="93"/>
      <c r="N153" s="93"/>
      <c r="O153" s="93"/>
      <c r="P153" s="93" t="n">
        <v>40</v>
      </c>
      <c r="Q153" s="126"/>
      <c r="S153" s="127"/>
    </row>
    <row r="154" s="95" customFormat="true" ht="25.5" hidden="false" customHeight="true" outlineLevel="0" collapsed="false">
      <c r="A154" s="27" t="s">
        <v>67</v>
      </c>
      <c r="B154" s="90" t="str">
        <f aca="false">$B$147</f>
        <v>Lublin Poczekajka 4</v>
      </c>
      <c r="C154" s="90"/>
      <c r="D154" s="241" t="s">
        <v>139</v>
      </c>
      <c r="E154" s="248" t="s">
        <v>21</v>
      </c>
      <c r="F154" s="243" t="str">
        <f aca="false">'Kwatery U Buzunów - Reg. 2018'!A23</f>
        <v>bud. A 1 piętro - p.11</v>
      </c>
      <c r="G154" s="93"/>
      <c r="H154" s="93" t="n">
        <v>2</v>
      </c>
      <c r="I154" s="93"/>
      <c r="J154" s="93"/>
      <c r="K154" s="93" t="n">
        <v>1</v>
      </c>
      <c r="L154" s="93"/>
      <c r="M154" s="93"/>
      <c r="N154" s="93"/>
      <c r="O154" s="93"/>
      <c r="P154" s="93"/>
      <c r="Q154" s="126" t="s">
        <v>132</v>
      </c>
      <c r="S154" s="127"/>
    </row>
    <row r="155" s="95" customFormat="true" ht="25.5" hidden="false" customHeight="true" outlineLevel="0" collapsed="false">
      <c r="A155" s="27" t="s">
        <v>92</v>
      </c>
      <c r="B155" s="90" t="str">
        <f aca="false">$B$147</f>
        <v>Lublin Poczekajka 4</v>
      </c>
      <c r="C155" s="90"/>
      <c r="D155" s="241" t="s">
        <v>140</v>
      </c>
      <c r="E155" s="249" t="s">
        <v>21</v>
      </c>
      <c r="F155" s="243" t="str">
        <f aca="false">'Kwatery U Buzunów - Reg. 2018'!A140</f>
        <v>Domek nr 2 - 
na parterze</v>
      </c>
      <c r="G155" s="93"/>
      <c r="H155" s="93"/>
      <c r="I155" s="93"/>
      <c r="J155" s="93"/>
      <c r="K155" s="93"/>
      <c r="L155" s="93"/>
      <c r="M155" s="93"/>
      <c r="N155" s="93" t="n">
        <v>1</v>
      </c>
      <c r="O155" s="93"/>
      <c r="P155" s="93" t="n">
        <v>20</v>
      </c>
      <c r="Q155" s="126"/>
      <c r="S155" s="127"/>
    </row>
    <row r="156" s="95" customFormat="true" ht="25.5" hidden="false" customHeight="true" outlineLevel="0" collapsed="false">
      <c r="A156" s="27" t="s">
        <v>82</v>
      </c>
      <c r="B156" s="90" t="str">
        <f aca="false">$B$147</f>
        <v>Lublin Poczekajka 4</v>
      </c>
      <c r="C156" s="90"/>
      <c r="D156" s="243" t="s">
        <v>141</v>
      </c>
      <c r="E156" s="248" t="s">
        <v>21</v>
      </c>
      <c r="F156" s="243" t="str">
        <f aca="false">'Kwatery U Buzunów - Reg. 2018'!A41</f>
        <v>bud. A 1 piętro - p.16</v>
      </c>
      <c r="G156" s="93"/>
      <c r="H156" s="93" t="n">
        <v>2</v>
      </c>
      <c r="I156" s="93"/>
      <c r="J156" s="93"/>
      <c r="K156" s="93" t="n">
        <v>1</v>
      </c>
      <c r="L156" s="93"/>
      <c r="M156" s="93"/>
      <c r="N156" s="93"/>
      <c r="O156" s="93"/>
      <c r="P156" s="93"/>
      <c r="Q156" s="126" t="s">
        <v>132</v>
      </c>
      <c r="S156" s="127"/>
    </row>
    <row r="157" s="95" customFormat="true" ht="25.5" hidden="false" customHeight="true" outlineLevel="0" collapsed="false">
      <c r="A157" s="27" t="s">
        <v>93</v>
      </c>
      <c r="B157" s="90" t="str">
        <f aca="false">$B$147</f>
        <v>Lublin Poczekajka 4</v>
      </c>
      <c r="C157" s="90"/>
      <c r="D157" s="243" t="s">
        <v>142</v>
      </c>
      <c r="E157" s="249" t="s">
        <v>21</v>
      </c>
      <c r="F157" s="243" t="str">
        <f aca="false">'Kwatery U Buzunów - Reg. 2018'!A155</f>
        <v>Domek nr 4 - 
na piętrze</v>
      </c>
      <c r="G157" s="93"/>
      <c r="H157" s="93"/>
      <c r="I157" s="93"/>
      <c r="J157" s="93"/>
      <c r="K157" s="93"/>
      <c r="L157" s="93"/>
      <c r="M157" s="93"/>
      <c r="N157" s="93" t="n">
        <v>1</v>
      </c>
      <c r="O157" s="93"/>
      <c r="P157" s="93" t="n">
        <v>16</v>
      </c>
      <c r="Q157" s="126"/>
      <c r="S157" s="127"/>
    </row>
    <row r="158" s="95" customFormat="true" ht="25.5" hidden="false" customHeight="true" outlineLevel="0" collapsed="false">
      <c r="A158" s="27" t="s">
        <v>143</v>
      </c>
      <c r="B158" s="90" t="str">
        <f aca="false">$B$147</f>
        <v>Lublin Poczekajka 4</v>
      </c>
      <c r="C158" s="90"/>
      <c r="D158" s="243" t="s">
        <v>144</v>
      </c>
      <c r="E158" s="248" t="s">
        <v>21</v>
      </c>
      <c r="F158" s="243" t="str">
        <f aca="false">'Kwatery U Buzunów - Reg. 2018'!A69</f>
        <v>bud. A 3 piętro - p.31</v>
      </c>
      <c r="G158" s="93"/>
      <c r="H158" s="93" t="n">
        <v>2</v>
      </c>
      <c r="I158" s="93"/>
      <c r="J158" s="93"/>
      <c r="K158" s="93" t="n">
        <v>1</v>
      </c>
      <c r="L158" s="93"/>
      <c r="M158" s="93"/>
      <c r="N158" s="93"/>
      <c r="O158" s="93"/>
      <c r="P158" s="93"/>
      <c r="Q158" s="126"/>
      <c r="S158" s="127"/>
    </row>
    <row r="159" s="95" customFormat="true" ht="25.5" hidden="false" customHeight="true" outlineLevel="0" collapsed="false">
      <c r="A159" s="27" t="s">
        <v>145</v>
      </c>
      <c r="B159" s="90" t="str">
        <f aca="false">$B$147</f>
        <v>Lublin Poczekajka 4</v>
      </c>
      <c r="C159" s="90"/>
      <c r="D159" s="243" t="s">
        <v>146</v>
      </c>
      <c r="E159" s="249" t="s">
        <v>21</v>
      </c>
      <c r="F159" s="243" t="str">
        <f aca="false">'Kwatery U Buzunów - Reg. 2018'!A140</f>
        <v>Domek nr 2 - 
na parterze</v>
      </c>
      <c r="G159" s="93"/>
      <c r="H159" s="93"/>
      <c r="I159" s="93"/>
      <c r="J159" s="93"/>
      <c r="K159" s="93"/>
      <c r="L159" s="93"/>
      <c r="M159" s="93"/>
      <c r="N159" s="93" t="n">
        <v>1</v>
      </c>
      <c r="O159" s="27"/>
      <c r="P159" s="27" t="n">
        <v>20</v>
      </c>
      <c r="Q159" s="27"/>
      <c r="S159" s="127"/>
    </row>
    <row r="160" s="95" customFormat="true" ht="13.5" hidden="true" customHeight="false" outlineLevel="0" collapsed="false">
      <c r="A160" s="27" t="s">
        <v>147</v>
      </c>
      <c r="B160" s="129" t="str">
        <f aca="false">$B$147</f>
        <v>Lublin Poczekajka 4</v>
      </c>
      <c r="C160" s="129"/>
      <c r="D160" s="114"/>
      <c r="E160" s="44"/>
      <c r="F160" s="114"/>
      <c r="G160" s="27"/>
      <c r="H160" s="27"/>
      <c r="I160" s="27"/>
      <c r="J160" s="27"/>
      <c r="K160" s="27"/>
      <c r="L160" s="27"/>
      <c r="M160" s="27"/>
      <c r="N160" s="27"/>
      <c r="O160" s="44"/>
      <c r="P160" s="27"/>
      <c r="Q160" s="126"/>
      <c r="S160" s="127"/>
    </row>
    <row r="161" s="95" customFormat="true" ht="18" hidden="true" customHeight="true" outlineLevel="0" collapsed="false">
      <c r="A161" s="27" t="s">
        <v>148</v>
      </c>
      <c r="B161" s="129" t="str">
        <f aca="false">$B$147</f>
        <v>Lublin Poczekajka 4</v>
      </c>
      <c r="C161" s="129"/>
      <c r="D161" s="114"/>
      <c r="E161" s="44"/>
      <c r="F161" s="114"/>
      <c r="G161" s="27"/>
      <c r="H161" s="27"/>
      <c r="I161" s="27"/>
      <c r="J161" s="27"/>
      <c r="K161" s="27"/>
      <c r="L161" s="27"/>
      <c r="M161" s="27"/>
      <c r="N161" s="27"/>
      <c r="O161" s="44"/>
      <c r="P161" s="27"/>
      <c r="Q161" s="141"/>
      <c r="S161" s="127"/>
    </row>
    <row r="162" s="70" customFormat="true" ht="18" hidden="true" customHeight="true" outlineLevel="0" collapsed="false">
      <c r="A162" s="27" t="s">
        <v>149</v>
      </c>
      <c r="B162" s="129" t="str">
        <f aca="false">$B$147</f>
        <v>Lublin Poczekajka 4</v>
      </c>
      <c r="C162" s="129"/>
      <c r="D162" s="114"/>
      <c r="E162" s="44"/>
      <c r="F162" s="114"/>
      <c r="G162" s="27"/>
      <c r="H162" s="27"/>
      <c r="I162" s="27"/>
      <c r="J162" s="27"/>
      <c r="K162" s="27"/>
      <c r="L162" s="27"/>
      <c r="M162" s="27"/>
      <c r="N162" s="43"/>
      <c r="O162" s="44"/>
      <c r="P162" s="27"/>
      <c r="Q162" s="141"/>
      <c r="S162" s="134"/>
    </row>
    <row r="163" s="95" customFormat="true" ht="18" hidden="true" customHeight="true" outlineLevel="0" collapsed="false">
      <c r="A163" s="27" t="s">
        <v>150</v>
      </c>
      <c r="B163" s="129" t="str">
        <f aca="false">$B$147</f>
        <v>Lublin Poczekajka 4</v>
      </c>
      <c r="C163" s="129"/>
      <c r="D163" s="114"/>
      <c r="E163" s="44"/>
      <c r="F163" s="114"/>
      <c r="G163" s="27"/>
      <c r="H163" s="27"/>
      <c r="I163" s="27"/>
      <c r="J163" s="27"/>
      <c r="K163" s="27"/>
      <c r="L163" s="27"/>
      <c r="M163" s="43"/>
      <c r="N163" s="27"/>
      <c r="O163" s="27"/>
      <c r="P163" s="27"/>
      <c r="Q163" s="141"/>
      <c r="S163" s="127"/>
    </row>
    <row r="164" s="95" customFormat="true" ht="18" hidden="true" customHeight="true" outlineLevel="0" collapsed="false">
      <c r="A164" s="27" t="s">
        <v>151</v>
      </c>
      <c r="B164" s="129" t="str">
        <f aca="false">$B$147</f>
        <v>Lublin Poczekajka 4</v>
      </c>
      <c r="C164" s="129"/>
      <c r="D164" s="114"/>
      <c r="E164" s="44"/>
      <c r="F164" s="114"/>
      <c r="G164" s="27"/>
      <c r="H164" s="27"/>
      <c r="I164" s="27"/>
      <c r="J164" s="27"/>
      <c r="K164" s="27"/>
      <c r="L164" s="27"/>
      <c r="M164" s="27"/>
      <c r="N164" s="27"/>
      <c r="O164" s="44"/>
      <c r="P164" s="27"/>
      <c r="Q164" s="141"/>
      <c r="S164" s="127"/>
    </row>
    <row r="165" s="95" customFormat="true" ht="18" hidden="true" customHeight="true" outlineLevel="0" collapsed="false">
      <c r="A165" s="27" t="s">
        <v>152</v>
      </c>
      <c r="B165" s="129" t="str">
        <f aca="false">$B$147</f>
        <v>Lublin Poczekajka 4</v>
      </c>
      <c r="C165" s="129"/>
      <c r="D165" s="114"/>
      <c r="E165" s="44"/>
      <c r="F165" s="114"/>
      <c r="G165" s="27"/>
      <c r="H165" s="27"/>
      <c r="I165" s="27"/>
      <c r="J165" s="27"/>
      <c r="K165" s="27"/>
      <c r="L165" s="27"/>
      <c r="M165" s="27"/>
      <c r="N165" s="27"/>
      <c r="O165" s="44"/>
      <c r="P165" s="27"/>
      <c r="Q165" s="141"/>
      <c r="S165" s="127"/>
    </row>
    <row r="166" s="95" customFormat="true" ht="18" hidden="true" customHeight="true" outlineLevel="0" collapsed="false">
      <c r="A166" s="27" t="s">
        <v>153</v>
      </c>
      <c r="B166" s="129" t="str">
        <f aca="false">$B$147</f>
        <v>Lublin Poczekajka 4</v>
      </c>
      <c r="C166" s="129"/>
      <c r="D166" s="114"/>
      <c r="E166" s="44"/>
      <c r="F166" s="114"/>
      <c r="G166" s="27"/>
      <c r="H166" s="27"/>
      <c r="I166" s="27"/>
      <c r="J166" s="27"/>
      <c r="K166" s="27"/>
      <c r="L166" s="27"/>
      <c r="M166" s="27"/>
      <c r="N166" s="27"/>
      <c r="O166" s="178"/>
      <c r="P166" s="51"/>
      <c r="Q166" s="179"/>
      <c r="S166" s="199"/>
      <c r="T166" s="12"/>
      <c r="U166" s="12"/>
      <c r="V166" s="12"/>
      <c r="W166" s="12"/>
      <c r="X166" s="12"/>
    </row>
    <row r="167" s="70" customFormat="true" ht="22.5" hidden="false" customHeight="true" outlineLevel="0" collapsed="false">
      <c r="A167" s="180" t="n">
        <v>43376</v>
      </c>
      <c r="B167" s="109" t="str">
        <f aca="false">$B$147</f>
        <v>Lublin Poczekajka 4</v>
      </c>
      <c r="C167" s="63"/>
      <c r="D167" s="64" t="n">
        <f aca="false">SUM(G167:J167)</f>
        <v>12</v>
      </c>
      <c r="E167" s="65"/>
      <c r="F167" s="136" t="str">
        <f aca="false">F7</f>
        <v>razem bracia (bez niemowląt, dzieci i nianiek)</v>
      </c>
      <c r="G167" s="64" t="n">
        <f aca="false">SUM(G148:G166)</f>
        <v>0</v>
      </c>
      <c r="H167" s="64" t="n">
        <f aca="false">SUM(H148:H166)</f>
        <v>10</v>
      </c>
      <c r="I167" s="64" t="n">
        <f aca="false">SUM(I148:I166)</f>
        <v>2</v>
      </c>
      <c r="J167" s="64" t="n">
        <f aca="false">SUM(J148:J166)</f>
        <v>0</v>
      </c>
      <c r="K167" s="250" t="n">
        <f aca="false">SUM(K148:K166)</f>
        <v>3</v>
      </c>
      <c r="L167" s="113" t="n">
        <f aca="false">SUM(L148:L166)</f>
        <v>0</v>
      </c>
      <c r="M167" s="113" t="n">
        <f aca="false">SUM(M148:M166)</f>
        <v>0</v>
      </c>
      <c r="N167" s="113" t="n">
        <f aca="false">SUM(N148:N166)</f>
        <v>3</v>
      </c>
      <c r="O167" s="67"/>
      <c r="P167" s="69"/>
      <c r="Q167" s="69"/>
      <c r="R167" s="134"/>
      <c r="V167" s="85"/>
      <c r="W167" s="85"/>
    </row>
    <row r="168" s="70" customFormat="true" ht="12.75" hidden="false" customHeight="false" outlineLevel="0" collapsed="false">
      <c r="A168" s="180"/>
      <c r="B168" s="109"/>
      <c r="C168" s="72"/>
      <c r="D168" s="73" t="n">
        <f aca="false">SUM(K168:L168)</f>
        <v>3</v>
      </c>
      <c r="E168" s="65"/>
      <c r="F168" s="137" t="str">
        <f aca="false">F8</f>
        <v>razem niemowlęta i dzieci</v>
      </c>
      <c r="G168" s="116" t="n">
        <f aca="false">G167</f>
        <v>0</v>
      </c>
      <c r="H168" s="116" t="n">
        <f aca="false">H167</f>
        <v>10</v>
      </c>
      <c r="I168" s="116" t="n">
        <f aca="false">I167</f>
        <v>2</v>
      </c>
      <c r="J168" s="116" t="n">
        <f aca="false">J167</f>
        <v>0</v>
      </c>
      <c r="K168" s="73" t="n">
        <f aca="false">K167</f>
        <v>3</v>
      </c>
      <c r="L168" s="73" t="n">
        <f aca="false">L167</f>
        <v>0</v>
      </c>
      <c r="M168" s="116" t="n">
        <f aca="false">M167</f>
        <v>0</v>
      </c>
      <c r="N168" s="116" t="n">
        <f aca="false">N167</f>
        <v>3</v>
      </c>
      <c r="O168" s="67"/>
      <c r="P168" s="69" t="n">
        <v>10</v>
      </c>
      <c r="Q168" s="69"/>
      <c r="R168" s="134"/>
      <c r="V168" s="95"/>
      <c r="W168" s="95"/>
    </row>
    <row r="169" s="70" customFormat="true" ht="12.75" hidden="false" customHeight="false" outlineLevel="0" collapsed="false">
      <c r="A169" s="180"/>
      <c r="B169" s="109"/>
      <c r="C169" s="72"/>
      <c r="D169" s="73" t="n">
        <f aca="false">SUM(M169:N169)</f>
        <v>3</v>
      </c>
      <c r="E169" s="65"/>
      <c r="F169" s="137" t="str">
        <f aca="false">F9</f>
        <v>razem niańki</v>
      </c>
      <c r="G169" s="116" t="n">
        <f aca="false">G167</f>
        <v>0</v>
      </c>
      <c r="H169" s="116" t="n">
        <f aca="false">H167</f>
        <v>10</v>
      </c>
      <c r="I169" s="116" t="n">
        <f aca="false">I167</f>
        <v>2</v>
      </c>
      <c r="J169" s="116" t="n">
        <f aca="false">J167</f>
        <v>0</v>
      </c>
      <c r="K169" s="251" t="n">
        <f aca="false">K167</f>
        <v>3</v>
      </c>
      <c r="L169" s="116" t="n">
        <f aca="false">L167</f>
        <v>0</v>
      </c>
      <c r="M169" s="73" t="n">
        <f aca="false">M167</f>
        <v>0</v>
      </c>
      <c r="N169" s="73" t="n">
        <f aca="false">N167</f>
        <v>3</v>
      </c>
      <c r="O169" s="67"/>
      <c r="P169" s="69"/>
      <c r="Q169" s="69"/>
      <c r="R169" s="134"/>
    </row>
    <row r="170" s="70" customFormat="true" ht="22.5" hidden="false" customHeight="false" outlineLevel="0" collapsed="false">
      <c r="A170" s="180"/>
      <c r="B170" s="109"/>
      <c r="C170" s="72"/>
      <c r="D170" s="73" t="n">
        <f aca="false">SUM(G170:N170)-K170</f>
        <v>15</v>
      </c>
      <c r="E170" s="65"/>
      <c r="F170" s="137" t="str">
        <f aca="false">F10</f>
        <v>razem na salę gimn. (krzesła - z nianiami i dziećmi) </v>
      </c>
      <c r="G170" s="73" t="n">
        <f aca="false">G167</f>
        <v>0</v>
      </c>
      <c r="H170" s="73" t="n">
        <f aca="false">H167</f>
        <v>10</v>
      </c>
      <c r="I170" s="73" t="n">
        <f aca="false">I167</f>
        <v>2</v>
      </c>
      <c r="J170" s="73" t="n">
        <f aca="false">J167</f>
        <v>0</v>
      </c>
      <c r="K170" s="251" t="n">
        <f aca="false">K167</f>
        <v>3</v>
      </c>
      <c r="L170" s="73" t="n">
        <f aca="false">L167</f>
        <v>0</v>
      </c>
      <c r="M170" s="73" t="n">
        <f aca="false">M167</f>
        <v>0</v>
      </c>
      <c r="N170" s="73" t="n">
        <f aca="false">N167</f>
        <v>3</v>
      </c>
      <c r="O170" s="67"/>
      <c r="P170" s="69"/>
      <c r="Q170" s="69"/>
      <c r="R170" s="134"/>
    </row>
    <row r="171" s="70" customFormat="true" ht="12.75" hidden="false" customHeight="false" outlineLevel="0" collapsed="false">
      <c r="A171" s="180"/>
      <c r="B171" s="109"/>
      <c r="C171" s="72"/>
      <c r="D171" s="73" t="n">
        <f aca="false">SUM(G171:N171)-K171</f>
        <v>15</v>
      </c>
      <c r="E171" s="65"/>
      <c r="F171" s="137" t="str">
        <f aca="false">F11</f>
        <v>razem do wyżywienia (z  dziećmi)</v>
      </c>
      <c r="G171" s="73" t="n">
        <f aca="false">G167</f>
        <v>0</v>
      </c>
      <c r="H171" s="73" t="n">
        <f aca="false">H167</f>
        <v>10</v>
      </c>
      <c r="I171" s="73" t="n">
        <f aca="false">I167</f>
        <v>2</v>
      </c>
      <c r="J171" s="73" t="n">
        <f aca="false">J167</f>
        <v>0</v>
      </c>
      <c r="K171" s="251" t="n">
        <f aca="false">K167</f>
        <v>3</v>
      </c>
      <c r="L171" s="73" t="n">
        <f aca="false">L167</f>
        <v>0</v>
      </c>
      <c r="M171" s="73" t="n">
        <f aca="false">M167</f>
        <v>0</v>
      </c>
      <c r="N171" s="73" t="n">
        <f aca="false">N167</f>
        <v>3</v>
      </c>
      <c r="O171" s="67"/>
      <c r="P171" s="69"/>
      <c r="Q171" s="69"/>
      <c r="R171" s="134"/>
    </row>
    <row r="172" s="70" customFormat="true" ht="13.5" hidden="false" customHeight="false" outlineLevel="0" collapsed="false">
      <c r="A172" s="180"/>
      <c r="B172" s="109"/>
      <c r="C172" s="117"/>
      <c r="D172" s="80" t="n">
        <f aca="false">SUM(G172:N172)-K172</f>
        <v>15</v>
      </c>
      <c r="E172" s="65"/>
      <c r="F172" s="137" t="str">
        <f aca="false">F12</f>
        <v>razem do zakwaterowania (z dziećmi)</v>
      </c>
      <c r="G172" s="80" t="n">
        <f aca="false">G167</f>
        <v>0</v>
      </c>
      <c r="H172" s="80" t="n">
        <f aca="false">H167</f>
        <v>10</v>
      </c>
      <c r="I172" s="80" t="n">
        <f aca="false">I167</f>
        <v>2</v>
      </c>
      <c r="J172" s="80" t="n">
        <f aca="false">J167</f>
        <v>0</v>
      </c>
      <c r="K172" s="252" t="n">
        <f aca="false">K167</f>
        <v>3</v>
      </c>
      <c r="L172" s="80" t="n">
        <f aca="false">L167</f>
        <v>0</v>
      </c>
      <c r="M172" s="80" t="n">
        <f aca="false">M167</f>
        <v>0</v>
      </c>
      <c r="N172" s="80" t="n">
        <f aca="false">N167</f>
        <v>3</v>
      </c>
      <c r="O172" s="67"/>
      <c r="P172" s="69"/>
      <c r="Q172" s="69"/>
      <c r="R172" s="134"/>
    </row>
    <row r="173" s="85" customFormat="true" ht="39.95" hidden="false" customHeight="true" outlineLevel="0" collapsed="false">
      <c r="A173" s="168" t="str">
        <f aca="false">A1</f>
        <v>Lp. </v>
      </c>
      <c r="B173" s="182" t="s">
        <v>154</v>
      </c>
      <c r="C173" s="182" t="str">
        <f aca="false">C1</f>
        <v>Obecność</v>
      </c>
      <c r="D173" s="10" t="str">
        <f aca="false">D1</f>
        <v>Nazwisko i imię 
(małżeństwa razem, 
dzieci osobno)</v>
      </c>
      <c r="E173" s="10" t="str">
        <f aca="false">E1</f>
        <v>Przydział</v>
      </c>
      <c r="F173" s="10" t="str">
        <f aca="false">F1</f>
        <v>Zakwaterowanie</v>
      </c>
      <c r="G173" s="10" t="str">
        <f aca="false">G1</f>
        <v>Prezbiterzy</v>
      </c>
      <c r="H173" s="10" t="str">
        <f aca="false">H1</f>
        <v>Małżeństwa (il. osób)</v>
      </c>
      <c r="I173" s="10" t="str">
        <f aca="false">I1</f>
        <v>Kobiety (1)</v>
      </c>
      <c r="J173" s="10" t="str">
        <f aca="false">J1</f>
        <v>Mężczyźni (1)</v>
      </c>
      <c r="K173" s="10" t="str">
        <f aca="false">K1</f>
        <v>Niemowlęta i dzieci (bez dodatkowego łóżka i posiłku)</v>
      </c>
      <c r="L173" s="10" t="str">
        <f aca="false">L1</f>
        <v>Dzieci większe (z łóżkiem i posiłkiem)</v>
      </c>
      <c r="M173" s="10" t="str">
        <f aca="false">M1</f>
        <v>P</v>
      </c>
      <c r="N173" s="10" t="str">
        <f aca="false">N1</f>
        <v>Niania obca lub z rodziny - mieszkanie osobne</v>
      </c>
      <c r="O173" s="10" t="str">
        <f aca="false">O1</f>
        <v>Uwagi, niepełnosprawność, diety</v>
      </c>
      <c r="P173" s="10" t="str">
        <f aca="false">P1</f>
        <v>Wiek jedynek, nianiek np. 40+</v>
      </c>
      <c r="Q173" s="10" t="str">
        <f aca="false">Q1</f>
        <v>Środek transportu (własny samochód lub brak)</v>
      </c>
      <c r="S173" s="134"/>
      <c r="T173" s="70"/>
      <c r="U173" s="70"/>
      <c r="V173" s="70"/>
      <c r="W173" s="70"/>
      <c r="X173" s="70"/>
    </row>
    <row r="174" s="95" customFormat="true" ht="25.5" hidden="false" customHeight="false" outlineLevel="0" collapsed="false">
      <c r="A174" s="27" t="s">
        <v>18</v>
      </c>
      <c r="B174" s="90" t="str">
        <f aca="false">$B$173</f>
        <v>Lublin Poczekajka 5</v>
      </c>
      <c r="C174" s="90"/>
      <c r="D174" s="253" t="s">
        <v>155</v>
      </c>
      <c r="E174" s="170" t="s">
        <v>21</v>
      </c>
      <c r="F174" s="185" t="str">
        <f aca="false">'Kwatery U Buzunów - Reg. 2018'!A46</f>
        <v>bud. A 2 piętro - p.21</v>
      </c>
      <c r="G174" s="187"/>
      <c r="H174" s="254" t="n">
        <v>2</v>
      </c>
      <c r="I174" s="254"/>
      <c r="J174" s="254"/>
      <c r="K174" s="254" t="n">
        <v>1</v>
      </c>
      <c r="L174" s="254"/>
      <c r="M174" s="254"/>
      <c r="N174" s="254"/>
      <c r="O174" s="255" t="s">
        <v>156</v>
      </c>
      <c r="P174" s="254"/>
      <c r="Q174" s="256" t="s">
        <v>51</v>
      </c>
      <c r="S174" s="127"/>
    </row>
    <row r="175" s="95" customFormat="true" ht="24" hidden="false" customHeight="true" outlineLevel="0" collapsed="false">
      <c r="A175" s="27" t="s">
        <v>19</v>
      </c>
      <c r="B175" s="90" t="str">
        <f aca="false">$B$173</f>
        <v>Lublin Poczekajka 5</v>
      </c>
      <c r="C175" s="90"/>
      <c r="D175" s="253" t="s">
        <v>157</v>
      </c>
      <c r="E175" s="257" t="s">
        <v>21</v>
      </c>
      <c r="F175" s="258" t="str">
        <f aca="false">'Kwatery U Buzunów - Reg. 2018'!A155</f>
        <v>Domek nr 4 - 
na piętrze</v>
      </c>
      <c r="G175" s="15"/>
      <c r="H175" s="254"/>
      <c r="I175" s="254"/>
      <c r="J175" s="254"/>
      <c r="K175" s="254"/>
      <c r="L175" s="254"/>
      <c r="M175" s="254"/>
      <c r="N175" s="254" t="n">
        <v>1</v>
      </c>
      <c r="O175" s="255"/>
      <c r="P175" s="254"/>
      <c r="Q175" s="256" t="s">
        <v>51</v>
      </c>
      <c r="S175" s="127"/>
    </row>
    <row r="176" s="95" customFormat="true" ht="27" hidden="false" customHeight="true" outlineLevel="0" collapsed="false">
      <c r="A176" s="27" t="s">
        <v>23</v>
      </c>
      <c r="B176" s="90" t="str">
        <f aca="false">$B$173</f>
        <v>Lublin Poczekajka 5</v>
      </c>
      <c r="C176" s="90"/>
      <c r="D176" s="259" t="s">
        <v>158</v>
      </c>
      <c r="E176" s="260" t="s">
        <v>21</v>
      </c>
      <c r="F176" s="258" t="str">
        <f aca="false">'Kwatery obce - Reg. 2018'!A150</f>
        <v>Nowosad Wiesława_3</v>
      </c>
      <c r="G176" s="15"/>
      <c r="H176" s="254" t="n">
        <v>2</v>
      </c>
      <c r="I176" s="254"/>
      <c r="J176" s="254"/>
      <c r="K176" s="254"/>
      <c r="L176" s="254"/>
      <c r="M176" s="254"/>
      <c r="N176" s="254"/>
      <c r="O176" s="255"/>
      <c r="P176" s="254"/>
      <c r="Q176" s="256" t="s">
        <v>51</v>
      </c>
      <c r="S176" s="127"/>
    </row>
    <row r="177" s="95" customFormat="true" ht="25.5" hidden="false" customHeight="false" outlineLevel="0" collapsed="false">
      <c r="A177" s="27" t="s">
        <v>26</v>
      </c>
      <c r="B177" s="90" t="str">
        <f aca="false">$B$173</f>
        <v>Lublin Poczekajka 5</v>
      </c>
      <c r="C177" s="90"/>
      <c r="D177" s="253" t="s">
        <v>159</v>
      </c>
      <c r="E177" s="170" t="s">
        <v>21</v>
      </c>
      <c r="F177" s="258" t="str">
        <f aca="false">'Kwatery U Buzunów - Reg. 2018'!A38</f>
        <v>bud. A 1 piętro - p.15</v>
      </c>
      <c r="G177" s="15"/>
      <c r="H177" s="254" t="n">
        <v>2</v>
      </c>
      <c r="I177" s="254"/>
      <c r="J177" s="254"/>
      <c r="K177" s="254" t="n">
        <v>1</v>
      </c>
      <c r="L177" s="254"/>
      <c r="M177" s="254"/>
      <c r="N177" s="254"/>
      <c r="O177" s="255" t="s">
        <v>160</v>
      </c>
      <c r="P177" s="254"/>
      <c r="Q177" s="256" t="s">
        <v>125</v>
      </c>
      <c r="S177" s="127"/>
    </row>
    <row r="178" s="95" customFormat="true" ht="21" hidden="false" customHeight="true" outlineLevel="0" collapsed="false">
      <c r="A178" s="27" t="s">
        <v>29</v>
      </c>
      <c r="B178" s="90" t="str">
        <f aca="false">$B$173</f>
        <v>Lublin Poczekajka 5</v>
      </c>
      <c r="C178" s="90"/>
      <c r="D178" s="253" t="s">
        <v>161</v>
      </c>
      <c r="E178" s="257" t="s">
        <v>21</v>
      </c>
      <c r="F178" s="258" t="str">
        <f aca="false">'Kwatery U Buzunów - Reg. 2018'!A38</f>
        <v>bud. A 1 piętro - p.15</v>
      </c>
      <c r="G178" s="15"/>
      <c r="H178" s="254"/>
      <c r="I178" s="254"/>
      <c r="J178" s="254"/>
      <c r="K178" s="254"/>
      <c r="L178" s="254"/>
      <c r="M178" s="254" t="n">
        <v>1</v>
      </c>
      <c r="N178" s="254"/>
      <c r="O178" s="255"/>
      <c r="P178" s="254" t="n">
        <v>15</v>
      </c>
      <c r="Q178" s="256" t="s">
        <v>125</v>
      </c>
      <c r="S178" s="127"/>
    </row>
    <row r="179" s="95" customFormat="true" ht="38.25" hidden="false" customHeight="false" outlineLevel="0" collapsed="false">
      <c r="A179" s="27" t="s">
        <v>52</v>
      </c>
      <c r="B179" s="90" t="str">
        <f aca="false">$B$173</f>
        <v>Lublin Poczekajka 5</v>
      </c>
      <c r="C179" s="90"/>
      <c r="D179" s="253" t="s">
        <v>162</v>
      </c>
      <c r="E179" s="170" t="s">
        <v>21</v>
      </c>
      <c r="F179" s="258" t="str">
        <f aca="false">'Kwatery U Buzunów - Reg. 2018'!A30</f>
        <v>bud. A 1 piętro - p.13</v>
      </c>
      <c r="G179" s="15"/>
      <c r="H179" s="254" t="n">
        <v>2</v>
      </c>
      <c r="I179" s="254"/>
      <c r="J179" s="254"/>
      <c r="K179" s="261" t="n">
        <v>1</v>
      </c>
      <c r="L179" s="261" t="n">
        <v>1</v>
      </c>
      <c r="M179" s="254"/>
      <c r="N179" s="254"/>
      <c r="O179" s="255" t="s">
        <v>160</v>
      </c>
      <c r="P179" s="254"/>
      <c r="Q179" s="256" t="s">
        <v>125</v>
      </c>
      <c r="S179" s="127"/>
    </row>
    <row r="180" s="95" customFormat="true" ht="25.5" hidden="false" customHeight="false" outlineLevel="0" collapsed="false">
      <c r="A180" s="27" t="s">
        <v>67</v>
      </c>
      <c r="B180" s="90" t="str">
        <f aca="false">$B$173</f>
        <v>Lublin Poczekajka 5</v>
      </c>
      <c r="C180" s="90"/>
      <c r="D180" s="253" t="s">
        <v>163</v>
      </c>
      <c r="E180" s="257" t="s">
        <v>21</v>
      </c>
      <c r="F180" s="114" t="str">
        <f aca="false">'Kwatery U Buzunów - Reg. 2018'!A140</f>
        <v>Domek nr 2 - 
na parterze</v>
      </c>
      <c r="G180" s="27"/>
      <c r="H180" s="254"/>
      <c r="I180" s="254"/>
      <c r="J180" s="254"/>
      <c r="K180" s="254"/>
      <c r="L180" s="254"/>
      <c r="M180" s="254"/>
      <c r="N180" s="254" t="n">
        <v>1</v>
      </c>
      <c r="O180" s="255"/>
      <c r="P180" s="254" t="n">
        <v>17</v>
      </c>
      <c r="Q180" s="256" t="s">
        <v>125</v>
      </c>
      <c r="S180" s="127"/>
    </row>
    <row r="181" s="95" customFormat="true" ht="25.5" hidden="false" customHeight="false" outlineLevel="0" collapsed="false">
      <c r="A181" s="27" t="s">
        <v>92</v>
      </c>
      <c r="B181" s="90" t="str">
        <f aca="false">$B$173</f>
        <v>Lublin Poczekajka 5</v>
      </c>
      <c r="C181" s="129"/>
      <c r="D181" s="253" t="s">
        <v>164</v>
      </c>
      <c r="E181" s="169" t="s">
        <v>21</v>
      </c>
      <c r="F181" s="114" t="str">
        <f aca="false">'Kwatery U Buzunów - Reg. 2018'!A140</f>
        <v>Domek nr 2 - 
na parterze</v>
      </c>
      <c r="G181" s="27"/>
      <c r="H181" s="254"/>
      <c r="I181" s="254"/>
      <c r="J181" s="254" t="n">
        <v>1</v>
      </c>
      <c r="K181" s="254"/>
      <c r="L181" s="254"/>
      <c r="M181" s="254"/>
      <c r="N181" s="254"/>
      <c r="O181" s="255"/>
      <c r="P181" s="254"/>
      <c r="Q181" s="256" t="s">
        <v>125</v>
      </c>
      <c r="S181" s="127"/>
    </row>
    <row r="182" s="95" customFormat="true" ht="26.25" hidden="false" customHeight="false" outlineLevel="0" collapsed="false">
      <c r="A182" s="262" t="s">
        <v>82</v>
      </c>
      <c r="B182" s="129" t="str">
        <f aca="false">$B$173</f>
        <v>Lublin Poczekajka 5</v>
      </c>
      <c r="C182" s="129"/>
      <c r="D182" s="114" t="s">
        <v>165</v>
      </c>
      <c r="E182" s="100" t="s">
        <v>21</v>
      </c>
      <c r="F182" s="114" t="str">
        <f aca="false">'Kwatery U Buzunów - Reg. 2018'!A140</f>
        <v>Domek nr 2 - 
na parterze</v>
      </c>
      <c r="G182" s="27"/>
      <c r="H182" s="27"/>
      <c r="I182" s="27"/>
      <c r="J182" s="27" t="n">
        <v>1</v>
      </c>
      <c r="K182" s="27"/>
      <c r="L182" s="27"/>
      <c r="M182" s="27"/>
      <c r="N182" s="27"/>
      <c r="O182" s="35"/>
      <c r="P182" s="15"/>
      <c r="Q182" s="147"/>
      <c r="S182" s="127"/>
    </row>
    <row r="183" s="70" customFormat="true" ht="22.5" hidden="false" customHeight="true" outlineLevel="0" collapsed="false">
      <c r="A183" s="180" t="n">
        <v>43376</v>
      </c>
      <c r="B183" s="109" t="str">
        <f aca="false">B173</f>
        <v>Lublin Poczekajka 5</v>
      </c>
      <c r="C183" s="63"/>
      <c r="D183" s="64" t="n">
        <f aca="false">SUM(G183:J183)</f>
        <v>10</v>
      </c>
      <c r="E183" s="65"/>
      <c r="F183" s="136" t="str">
        <f aca="false">F7</f>
        <v>razem bracia (bez niemowląt, dzieci i nianiek)</v>
      </c>
      <c r="G183" s="64" t="n">
        <f aca="false">SUM(G174:G182)</f>
        <v>0</v>
      </c>
      <c r="H183" s="64" t="n">
        <f aca="false">SUM(H174:H182)</f>
        <v>8</v>
      </c>
      <c r="I183" s="64" t="n">
        <f aca="false">SUM(I174:I182)</f>
        <v>0</v>
      </c>
      <c r="J183" s="64" t="n">
        <f aca="false">SUM(J174:J182)</f>
        <v>2</v>
      </c>
      <c r="K183" s="113" t="n">
        <f aca="false">SUM(K174:K182)</f>
        <v>3</v>
      </c>
      <c r="L183" s="113" t="n">
        <f aca="false">SUM(L174:L182)</f>
        <v>1</v>
      </c>
      <c r="M183" s="113" t="n">
        <f aca="false">SUM(M174:M182)</f>
        <v>1</v>
      </c>
      <c r="N183" s="113" t="n">
        <f aca="false">SUM(N174:N182)</f>
        <v>2</v>
      </c>
      <c r="O183" s="67"/>
      <c r="P183" s="69"/>
      <c r="Q183" s="69"/>
      <c r="R183" s="134"/>
      <c r="V183" s="85"/>
      <c r="W183" s="85"/>
    </row>
    <row r="184" s="70" customFormat="true" ht="15" hidden="false" customHeight="true" outlineLevel="0" collapsed="false">
      <c r="A184" s="180"/>
      <c r="B184" s="109"/>
      <c r="C184" s="72"/>
      <c r="D184" s="73" t="n">
        <f aca="false">SUM(K184:L184)</f>
        <v>4</v>
      </c>
      <c r="E184" s="65"/>
      <c r="F184" s="137" t="str">
        <f aca="false">F8</f>
        <v>razem niemowlęta i dzieci</v>
      </c>
      <c r="G184" s="116" t="n">
        <f aca="false">G183</f>
        <v>0</v>
      </c>
      <c r="H184" s="116" t="n">
        <f aca="false">H183</f>
        <v>8</v>
      </c>
      <c r="I184" s="116" t="n">
        <f aca="false">I183</f>
        <v>0</v>
      </c>
      <c r="J184" s="116" t="n">
        <f aca="false">J183</f>
        <v>2</v>
      </c>
      <c r="K184" s="73" t="n">
        <f aca="false">K183</f>
        <v>3</v>
      </c>
      <c r="L184" s="73" t="n">
        <f aca="false">L183</f>
        <v>1</v>
      </c>
      <c r="M184" s="116" t="n">
        <f aca="false">M183</f>
        <v>1</v>
      </c>
      <c r="N184" s="116" t="n">
        <f aca="false">N183</f>
        <v>2</v>
      </c>
      <c r="O184" s="67"/>
      <c r="P184" s="263" t="n">
        <v>11</v>
      </c>
      <c r="Q184" s="69"/>
      <c r="R184" s="134"/>
      <c r="V184" s="95"/>
      <c r="W184" s="95"/>
    </row>
    <row r="185" s="70" customFormat="true" ht="15" hidden="false" customHeight="true" outlineLevel="0" collapsed="false">
      <c r="A185" s="180"/>
      <c r="B185" s="109"/>
      <c r="C185" s="72"/>
      <c r="D185" s="73" t="n">
        <f aca="false">SUM(M185:N185)</f>
        <v>3</v>
      </c>
      <c r="E185" s="65"/>
      <c r="F185" s="137" t="str">
        <f aca="false">F9</f>
        <v>razem niańki</v>
      </c>
      <c r="G185" s="116" t="n">
        <f aca="false">G183</f>
        <v>0</v>
      </c>
      <c r="H185" s="116" t="n">
        <f aca="false">H183</f>
        <v>8</v>
      </c>
      <c r="I185" s="116" t="n">
        <f aca="false">I183</f>
        <v>0</v>
      </c>
      <c r="J185" s="116" t="n">
        <f aca="false">J183</f>
        <v>2</v>
      </c>
      <c r="K185" s="116" t="n">
        <f aca="false">K183</f>
        <v>3</v>
      </c>
      <c r="L185" s="116" t="n">
        <f aca="false">L183</f>
        <v>1</v>
      </c>
      <c r="M185" s="73" t="n">
        <f aca="false">M183</f>
        <v>1</v>
      </c>
      <c r="N185" s="73" t="n">
        <f aca="false">N183</f>
        <v>2</v>
      </c>
      <c r="O185" s="67"/>
      <c r="P185" s="69"/>
      <c r="Q185" s="69"/>
      <c r="R185" s="134"/>
    </row>
    <row r="186" s="70" customFormat="true" ht="15" hidden="false" customHeight="true" outlineLevel="0" collapsed="false">
      <c r="A186" s="180"/>
      <c r="B186" s="109"/>
      <c r="C186" s="72"/>
      <c r="D186" s="73" t="n">
        <f aca="false">SUM(G186:N186)-K186</f>
        <v>14</v>
      </c>
      <c r="E186" s="65"/>
      <c r="F186" s="137" t="str">
        <f aca="false">F10</f>
        <v>razem na salę gimn. (krzesła - z nianiami i dziećmi) </v>
      </c>
      <c r="G186" s="73" t="n">
        <f aca="false">G183</f>
        <v>0</v>
      </c>
      <c r="H186" s="73" t="n">
        <f aca="false">H183</f>
        <v>8</v>
      </c>
      <c r="I186" s="73" t="n">
        <f aca="false">I183</f>
        <v>0</v>
      </c>
      <c r="J186" s="73" t="n">
        <f aca="false">J183</f>
        <v>2</v>
      </c>
      <c r="K186" s="116" t="n">
        <f aca="false">K183</f>
        <v>3</v>
      </c>
      <c r="L186" s="73" t="n">
        <f aca="false">L183</f>
        <v>1</v>
      </c>
      <c r="M186" s="73" t="n">
        <f aca="false">M183</f>
        <v>1</v>
      </c>
      <c r="N186" s="73" t="n">
        <f aca="false">N183</f>
        <v>2</v>
      </c>
      <c r="O186" s="67"/>
      <c r="P186" s="69"/>
      <c r="Q186" s="69"/>
      <c r="R186" s="134"/>
    </row>
    <row r="187" s="70" customFormat="true" ht="15" hidden="false" customHeight="true" outlineLevel="0" collapsed="false">
      <c r="A187" s="180"/>
      <c r="B187" s="109"/>
      <c r="C187" s="72"/>
      <c r="D187" s="73" t="n">
        <f aca="false">SUM(G187:N187)-K187</f>
        <v>14</v>
      </c>
      <c r="E187" s="65"/>
      <c r="F187" s="137" t="str">
        <f aca="false">F11</f>
        <v>razem do wyżywienia (z  dziećmi)</v>
      </c>
      <c r="G187" s="73" t="n">
        <f aca="false">G183</f>
        <v>0</v>
      </c>
      <c r="H187" s="73" t="n">
        <f aca="false">H183</f>
        <v>8</v>
      </c>
      <c r="I187" s="73" t="n">
        <f aca="false">I183</f>
        <v>0</v>
      </c>
      <c r="J187" s="73" t="n">
        <f aca="false">J183</f>
        <v>2</v>
      </c>
      <c r="K187" s="116" t="n">
        <f aca="false">K183</f>
        <v>3</v>
      </c>
      <c r="L187" s="73" t="n">
        <f aca="false">L183</f>
        <v>1</v>
      </c>
      <c r="M187" s="73" t="n">
        <f aca="false">M183</f>
        <v>1</v>
      </c>
      <c r="N187" s="73" t="n">
        <f aca="false">N183</f>
        <v>2</v>
      </c>
      <c r="O187" s="67"/>
      <c r="P187" s="69"/>
      <c r="Q187" s="69"/>
      <c r="R187" s="134"/>
    </row>
    <row r="188" s="70" customFormat="true" ht="15.75" hidden="false" customHeight="true" outlineLevel="0" collapsed="false">
      <c r="A188" s="180"/>
      <c r="B188" s="109"/>
      <c r="C188" s="117"/>
      <c r="D188" s="80" t="n">
        <f aca="false">SUM(G188:N188)-K188</f>
        <v>14</v>
      </c>
      <c r="E188" s="65"/>
      <c r="F188" s="137" t="str">
        <f aca="false">F12</f>
        <v>razem do zakwaterowania (z dziećmi)</v>
      </c>
      <c r="G188" s="80" t="n">
        <f aca="false">G183</f>
        <v>0</v>
      </c>
      <c r="H188" s="80" t="n">
        <f aca="false">H183</f>
        <v>8</v>
      </c>
      <c r="I188" s="80" t="n">
        <f aca="false">I183</f>
        <v>0</v>
      </c>
      <c r="J188" s="80" t="n">
        <f aca="false">J183</f>
        <v>2</v>
      </c>
      <c r="K188" s="119" t="n">
        <f aca="false">K183</f>
        <v>3</v>
      </c>
      <c r="L188" s="80" t="n">
        <f aca="false">L183</f>
        <v>1</v>
      </c>
      <c r="M188" s="80" t="n">
        <f aca="false">M183</f>
        <v>1</v>
      </c>
      <c r="N188" s="80" t="n">
        <f aca="false">N183</f>
        <v>2</v>
      </c>
      <c r="O188" s="67"/>
      <c r="P188" s="69"/>
      <c r="Q188" s="69"/>
      <c r="R188" s="134"/>
    </row>
    <row r="189" s="85" customFormat="true" ht="39.95" hidden="false" customHeight="true" outlineLevel="0" collapsed="false">
      <c r="A189" s="8" t="str">
        <f aca="false">A1</f>
        <v>Lp. </v>
      </c>
      <c r="B189" s="84" t="s">
        <v>166</v>
      </c>
      <c r="C189" s="84" t="str">
        <f aca="false">C1</f>
        <v>Obecność</v>
      </c>
      <c r="D189" s="10" t="str">
        <f aca="false">D1</f>
        <v>Nazwisko i imię 
(małżeństwa razem, 
dzieci osobno)</v>
      </c>
      <c r="E189" s="10" t="str">
        <f aca="false">E1</f>
        <v>Przydział</v>
      </c>
      <c r="F189" s="10" t="str">
        <f aca="false">F1</f>
        <v>Zakwaterowanie</v>
      </c>
      <c r="G189" s="10" t="str">
        <f aca="false">G1</f>
        <v>Prezbiterzy</v>
      </c>
      <c r="H189" s="10" t="str">
        <f aca="false">H1</f>
        <v>Małżeństwa (il. osób)</v>
      </c>
      <c r="I189" s="10" t="str">
        <f aca="false">I1</f>
        <v>Kobiety (1)</v>
      </c>
      <c r="J189" s="10" t="str">
        <f aca="false">J1</f>
        <v>Mężczyźni (1)</v>
      </c>
      <c r="K189" s="10" t="str">
        <f aca="false">K1</f>
        <v>Niemowlęta i dzieci (bez dodatkowego łóżka i posiłku)</v>
      </c>
      <c r="L189" s="10" t="str">
        <f aca="false">L1</f>
        <v>Dzieci większe (z łóżkiem i posiłkiem)</v>
      </c>
      <c r="M189" s="10" t="str">
        <f aca="false">M1</f>
        <v>P</v>
      </c>
      <c r="N189" s="10" t="str">
        <f aca="false">N1</f>
        <v>Niania obca lub z rodziny - mieszkanie osobne</v>
      </c>
      <c r="O189" s="10" t="str">
        <f aca="false">O1</f>
        <v>Uwagi, niepełnosprawność, diety</v>
      </c>
      <c r="P189" s="10" t="str">
        <f aca="false">P1</f>
        <v>Wiek jedynek, nianiek np. 40+</v>
      </c>
      <c r="Q189" s="10" t="str">
        <f aca="false">Q1</f>
        <v>Środek transportu (własny samochód lub brak)</v>
      </c>
      <c r="S189" s="134"/>
      <c r="T189" s="70"/>
      <c r="U189" s="70"/>
      <c r="V189" s="70"/>
      <c r="W189" s="70"/>
      <c r="X189" s="70"/>
    </row>
    <row r="190" s="95" customFormat="true" ht="12.75" hidden="false" customHeight="false" outlineLevel="0" collapsed="false">
      <c r="A190" s="128" t="s">
        <v>18</v>
      </c>
      <c r="B190" s="129" t="str">
        <f aca="false">$B$189</f>
        <v>Lublin Poczekajka 6</v>
      </c>
      <c r="C190" s="90"/>
      <c r="D190" s="264" t="s">
        <v>167</v>
      </c>
      <c r="E190" s="172" t="s">
        <v>21</v>
      </c>
      <c r="F190" s="40" t="str">
        <f aca="false">'Kwatery obce - Reg. 2018'!A100</f>
        <v>Pod Bocianem - nr 7 (piętro)</v>
      </c>
      <c r="G190" s="44"/>
      <c r="H190" s="265" t="n">
        <v>2</v>
      </c>
      <c r="I190" s="265"/>
      <c r="J190" s="265"/>
      <c r="K190" s="265"/>
      <c r="L190" s="265"/>
      <c r="M190" s="265"/>
      <c r="N190" s="265"/>
      <c r="O190" s="266"/>
      <c r="P190" s="265"/>
      <c r="Q190" s="267" t="s">
        <v>51</v>
      </c>
      <c r="S190" s="127"/>
    </row>
    <row r="191" s="95" customFormat="true" ht="25.5" hidden="false" customHeight="false" outlineLevel="0" collapsed="false">
      <c r="A191" s="128" t="s">
        <v>19</v>
      </c>
      <c r="B191" s="129" t="str">
        <f aca="false">$B$189</f>
        <v>Lublin Poczekajka 6</v>
      </c>
      <c r="C191" s="90"/>
      <c r="D191" s="268" t="s">
        <v>168</v>
      </c>
      <c r="E191" s="135" t="s">
        <v>21</v>
      </c>
      <c r="F191" s="40" t="str">
        <f aca="false">'Kwatery U Buzunów - Reg. 2018'!A53</f>
        <v>bud. A 2 piętro - p.23</v>
      </c>
      <c r="G191" s="44"/>
      <c r="H191" s="265" t="n">
        <v>2</v>
      </c>
      <c r="I191" s="265"/>
      <c r="J191" s="265"/>
      <c r="K191" s="265" t="n">
        <v>1</v>
      </c>
      <c r="L191" s="265"/>
      <c r="M191" s="265"/>
      <c r="N191" s="265"/>
      <c r="O191" s="266"/>
      <c r="P191" s="265"/>
      <c r="Q191" s="267"/>
      <c r="S191" s="127"/>
    </row>
    <row r="192" s="95" customFormat="true" ht="25.5" hidden="false" customHeight="false" outlineLevel="0" collapsed="false">
      <c r="A192" s="128"/>
      <c r="B192" s="129" t="str">
        <f aca="false">$B$189</f>
        <v>Lublin Poczekajka 6</v>
      </c>
      <c r="C192" s="90"/>
      <c r="D192" s="268" t="s">
        <v>169</v>
      </c>
      <c r="E192" s="269" t="s">
        <v>21</v>
      </c>
      <c r="F192" s="40" t="str">
        <f aca="false">'Kwatery U Buzunów - Reg. 2018'!A140</f>
        <v>Domek nr 2 - 
na parterze</v>
      </c>
      <c r="G192" s="44"/>
      <c r="H192" s="265"/>
      <c r="I192" s="265"/>
      <c r="J192" s="265"/>
      <c r="K192" s="265"/>
      <c r="L192" s="265"/>
      <c r="M192" s="265"/>
      <c r="N192" s="265" t="n">
        <v>1</v>
      </c>
      <c r="O192" s="266"/>
      <c r="P192" s="265"/>
      <c r="Q192" s="267"/>
      <c r="S192" s="127"/>
    </row>
    <row r="193" s="95" customFormat="true" ht="12.75" hidden="false" customHeight="false" outlineLevel="0" collapsed="false">
      <c r="A193" s="128" t="s">
        <v>23</v>
      </c>
      <c r="B193" s="129" t="str">
        <f aca="false">$B$189</f>
        <v>Lublin Poczekajka 6</v>
      </c>
      <c r="C193" s="90"/>
      <c r="D193" s="264" t="s">
        <v>170</v>
      </c>
      <c r="E193" s="100" t="s">
        <v>21</v>
      </c>
      <c r="F193" s="90" t="str">
        <f aca="false">'Kwatery obce - Reg. 2018'!A128</f>
        <v>Pod Bocianem - nr 18 (parter)</v>
      </c>
      <c r="G193" s="44"/>
      <c r="H193" s="265"/>
      <c r="I193" s="265"/>
      <c r="J193" s="265" t="n">
        <v>1</v>
      </c>
      <c r="K193" s="265"/>
      <c r="L193" s="265"/>
      <c r="M193" s="265"/>
      <c r="N193" s="265"/>
      <c r="O193" s="266"/>
      <c r="P193" s="265"/>
      <c r="Q193" s="267" t="s">
        <v>171</v>
      </c>
      <c r="S193" s="127"/>
      <c r="T193" s="89"/>
      <c r="U193" s="89"/>
      <c r="V193" s="89"/>
    </row>
    <row r="194" s="95" customFormat="true" ht="12.75" hidden="false" customHeight="false" outlineLevel="0" collapsed="false">
      <c r="A194" s="128" t="s">
        <v>26</v>
      </c>
      <c r="B194" s="129" t="str">
        <f aca="false">$B$189</f>
        <v>Lublin Poczekajka 6</v>
      </c>
      <c r="C194" s="90"/>
      <c r="D194" s="264" t="s">
        <v>172</v>
      </c>
      <c r="E194" s="98" t="s">
        <v>21</v>
      </c>
      <c r="F194" s="90" t="str">
        <f aca="false">'Kwatery obce - Reg. 2018'!A111</f>
        <v>Pod Bocianem - nr 11 (piętro)</v>
      </c>
      <c r="G194" s="44"/>
      <c r="H194" s="265"/>
      <c r="I194" s="265" t="n">
        <v>1</v>
      </c>
      <c r="J194" s="265"/>
      <c r="K194" s="265"/>
      <c r="L194" s="265"/>
      <c r="M194" s="265"/>
      <c r="N194" s="265"/>
      <c r="O194" s="266"/>
      <c r="P194" s="265"/>
      <c r="Q194" s="267" t="s">
        <v>51</v>
      </c>
      <c r="S194" s="127"/>
      <c r="T194" s="89"/>
      <c r="U194" s="89"/>
      <c r="V194" s="89"/>
    </row>
    <row r="195" s="95" customFormat="true" ht="25.5" hidden="false" customHeight="false" outlineLevel="0" collapsed="false">
      <c r="A195" s="128" t="s">
        <v>29</v>
      </c>
      <c r="B195" s="129" t="str">
        <f aca="false">$B$189</f>
        <v>Lublin Poczekajka 6</v>
      </c>
      <c r="C195" s="90"/>
      <c r="D195" s="264" t="s">
        <v>173</v>
      </c>
      <c r="E195" s="100" t="s">
        <v>21</v>
      </c>
      <c r="F195" s="90" t="str">
        <f aca="false">'Kwatery U Buzunów - Reg. 2018'!A155</f>
        <v>Domek nr 4 - 
na piętrze</v>
      </c>
      <c r="G195" s="44"/>
      <c r="H195" s="265"/>
      <c r="I195" s="265"/>
      <c r="J195" s="265" t="n">
        <v>1</v>
      </c>
      <c r="K195" s="265"/>
      <c r="L195" s="265"/>
      <c r="M195" s="265"/>
      <c r="N195" s="265"/>
      <c r="O195" s="266"/>
      <c r="P195" s="265"/>
      <c r="Q195" s="267" t="s">
        <v>174</v>
      </c>
      <c r="S195" s="127"/>
      <c r="T195" s="89"/>
      <c r="U195" s="89"/>
      <c r="V195" s="89"/>
    </row>
    <row r="196" s="95" customFormat="true" ht="13.5" hidden="false" customHeight="false" outlineLevel="0" collapsed="false">
      <c r="A196" s="128" t="s">
        <v>52</v>
      </c>
      <c r="B196" s="129" t="str">
        <f aca="false">$B$189</f>
        <v>Lublin Poczekajka 6</v>
      </c>
      <c r="C196" s="87"/>
      <c r="D196" s="270" t="s">
        <v>175</v>
      </c>
      <c r="E196" s="100" t="s">
        <v>21</v>
      </c>
      <c r="F196" s="90" t="str">
        <f aca="false">'Kwatery obce - Reg. 2018'!A138</f>
        <v>Pod Bocianem - nr 22 (parter)</v>
      </c>
      <c r="G196" s="44"/>
      <c r="H196" s="265"/>
      <c r="I196" s="265"/>
      <c r="J196" s="265" t="n">
        <v>1</v>
      </c>
      <c r="K196" s="265"/>
      <c r="L196" s="265"/>
      <c r="M196" s="265"/>
      <c r="N196" s="265"/>
      <c r="O196" s="271"/>
      <c r="P196" s="272"/>
      <c r="Q196" s="273"/>
      <c r="S196" s="127"/>
    </row>
    <row r="197" s="70" customFormat="true" ht="22.5" hidden="false" customHeight="true" outlineLevel="0" collapsed="false">
      <c r="A197" s="108" t="n">
        <v>43388</v>
      </c>
      <c r="B197" s="109" t="str">
        <f aca="false">B189</f>
        <v>Lublin Poczekajka 6</v>
      </c>
      <c r="C197" s="63"/>
      <c r="D197" s="64" t="n">
        <f aca="false">SUM(G197:J197)</f>
        <v>8</v>
      </c>
      <c r="E197" s="65"/>
      <c r="F197" s="136" t="str">
        <f aca="false">F7</f>
        <v>razem bracia (bez niemowląt, dzieci i nianiek)</v>
      </c>
      <c r="G197" s="64" t="n">
        <f aca="false">SUM(G190:G196)</f>
        <v>0</v>
      </c>
      <c r="H197" s="64" t="n">
        <f aca="false">SUM(H190:H196)</f>
        <v>4</v>
      </c>
      <c r="I197" s="64" t="n">
        <f aca="false">SUM(I190:I196)</f>
        <v>1</v>
      </c>
      <c r="J197" s="64" t="n">
        <f aca="false">SUM(J190:J196)</f>
        <v>3</v>
      </c>
      <c r="K197" s="113" t="n">
        <f aca="false">SUM(K190:K196)</f>
        <v>1</v>
      </c>
      <c r="L197" s="113" t="n">
        <f aca="false">SUM(L190:L196)</f>
        <v>0</v>
      </c>
      <c r="M197" s="113" t="n">
        <f aca="false">SUM(M190:M196)</f>
        <v>0</v>
      </c>
      <c r="N197" s="113" t="n">
        <f aca="false">SUM(N190:N196)</f>
        <v>1</v>
      </c>
      <c r="O197" s="67"/>
      <c r="P197" s="69"/>
      <c r="Q197" s="69"/>
      <c r="R197" s="134"/>
      <c r="V197" s="85"/>
      <c r="W197" s="85"/>
    </row>
    <row r="198" s="70" customFormat="true" ht="15" hidden="false" customHeight="true" outlineLevel="0" collapsed="false">
      <c r="A198" s="108"/>
      <c r="B198" s="109"/>
      <c r="C198" s="72"/>
      <c r="D198" s="73" t="n">
        <f aca="false">SUM(K198:L198)</f>
        <v>1</v>
      </c>
      <c r="E198" s="65"/>
      <c r="F198" s="137" t="str">
        <f aca="false">F8</f>
        <v>razem niemowlęta i dzieci</v>
      </c>
      <c r="G198" s="116" t="n">
        <f aca="false">G197</f>
        <v>0</v>
      </c>
      <c r="H198" s="116" t="n">
        <f aca="false">H197</f>
        <v>4</v>
      </c>
      <c r="I198" s="116" t="n">
        <f aca="false">I197</f>
        <v>1</v>
      </c>
      <c r="J198" s="116" t="n">
        <f aca="false">J197</f>
        <v>3</v>
      </c>
      <c r="K198" s="73" t="n">
        <f aca="false">K197</f>
        <v>1</v>
      </c>
      <c r="L198" s="73" t="n">
        <f aca="false">L197</f>
        <v>0</v>
      </c>
      <c r="M198" s="116" t="n">
        <f aca="false">M197</f>
        <v>0</v>
      </c>
      <c r="N198" s="116" t="n">
        <f aca="false">N197</f>
        <v>1</v>
      </c>
      <c r="O198" s="67"/>
      <c r="P198" s="69" t="n">
        <v>12</v>
      </c>
      <c r="Q198" s="69"/>
      <c r="R198" s="134"/>
      <c r="V198" s="95"/>
      <c r="W198" s="95"/>
    </row>
    <row r="199" s="70" customFormat="true" ht="15" hidden="false" customHeight="true" outlineLevel="0" collapsed="false">
      <c r="A199" s="108"/>
      <c r="B199" s="109"/>
      <c r="C199" s="72"/>
      <c r="D199" s="73" t="n">
        <f aca="false">SUM(M199:N199)</f>
        <v>1</v>
      </c>
      <c r="E199" s="65"/>
      <c r="F199" s="137" t="str">
        <f aca="false">F9</f>
        <v>razem niańki</v>
      </c>
      <c r="G199" s="116" t="n">
        <f aca="false">G197</f>
        <v>0</v>
      </c>
      <c r="H199" s="116" t="n">
        <f aca="false">H197</f>
        <v>4</v>
      </c>
      <c r="I199" s="116" t="n">
        <f aca="false">I197</f>
        <v>1</v>
      </c>
      <c r="J199" s="116" t="n">
        <f aca="false">J197</f>
        <v>3</v>
      </c>
      <c r="K199" s="116" t="n">
        <f aca="false">K197</f>
        <v>1</v>
      </c>
      <c r="L199" s="116" t="n">
        <f aca="false">L197</f>
        <v>0</v>
      </c>
      <c r="M199" s="73" t="n">
        <f aca="false">M197</f>
        <v>0</v>
      </c>
      <c r="N199" s="73" t="n">
        <f aca="false">N197</f>
        <v>1</v>
      </c>
      <c r="O199" s="67"/>
      <c r="P199" s="69"/>
      <c r="Q199" s="69"/>
      <c r="R199" s="134"/>
    </row>
    <row r="200" s="70" customFormat="true" ht="15" hidden="false" customHeight="true" outlineLevel="0" collapsed="false">
      <c r="A200" s="108"/>
      <c r="B200" s="109"/>
      <c r="C200" s="72"/>
      <c r="D200" s="73" t="n">
        <f aca="false">SUM(G200:N200)-K200</f>
        <v>9</v>
      </c>
      <c r="E200" s="65"/>
      <c r="F200" s="137" t="str">
        <f aca="false">F10</f>
        <v>razem na salę gimn. (krzesła - z nianiami i dziećmi) </v>
      </c>
      <c r="G200" s="73" t="n">
        <f aca="false">G197</f>
        <v>0</v>
      </c>
      <c r="H200" s="73" t="n">
        <f aca="false">H197</f>
        <v>4</v>
      </c>
      <c r="I200" s="73" t="n">
        <f aca="false">I197</f>
        <v>1</v>
      </c>
      <c r="J200" s="73" t="n">
        <f aca="false">J197</f>
        <v>3</v>
      </c>
      <c r="K200" s="116" t="n">
        <f aca="false">K197</f>
        <v>1</v>
      </c>
      <c r="L200" s="73" t="n">
        <f aca="false">L197</f>
        <v>0</v>
      </c>
      <c r="M200" s="73" t="n">
        <f aca="false">M197</f>
        <v>0</v>
      </c>
      <c r="N200" s="73" t="n">
        <f aca="false">N197</f>
        <v>1</v>
      </c>
      <c r="O200" s="67"/>
      <c r="P200" s="69"/>
      <c r="Q200" s="69"/>
      <c r="R200" s="134"/>
    </row>
    <row r="201" s="70" customFormat="true" ht="15" hidden="false" customHeight="true" outlineLevel="0" collapsed="false">
      <c r="A201" s="108"/>
      <c r="B201" s="109"/>
      <c r="C201" s="72"/>
      <c r="D201" s="73" t="n">
        <f aca="false">SUM(G201:N201)-K201</f>
        <v>9</v>
      </c>
      <c r="E201" s="65"/>
      <c r="F201" s="137" t="str">
        <f aca="false">F11</f>
        <v>razem do wyżywienia (z  dziećmi)</v>
      </c>
      <c r="G201" s="73" t="n">
        <f aca="false">G197</f>
        <v>0</v>
      </c>
      <c r="H201" s="73" t="n">
        <f aca="false">H197</f>
        <v>4</v>
      </c>
      <c r="I201" s="73" t="n">
        <f aca="false">I197</f>
        <v>1</v>
      </c>
      <c r="J201" s="73" t="n">
        <f aca="false">J197</f>
        <v>3</v>
      </c>
      <c r="K201" s="116" t="n">
        <f aca="false">K197</f>
        <v>1</v>
      </c>
      <c r="L201" s="73" t="n">
        <f aca="false">L197</f>
        <v>0</v>
      </c>
      <c r="M201" s="73" t="n">
        <f aca="false">M197</f>
        <v>0</v>
      </c>
      <c r="N201" s="73" t="n">
        <f aca="false">N197</f>
        <v>1</v>
      </c>
      <c r="O201" s="67"/>
      <c r="P201" s="69"/>
      <c r="Q201" s="69"/>
      <c r="R201" s="134"/>
    </row>
    <row r="202" s="70" customFormat="true" ht="15.75" hidden="false" customHeight="true" outlineLevel="0" collapsed="false">
      <c r="A202" s="108"/>
      <c r="B202" s="109"/>
      <c r="C202" s="117"/>
      <c r="D202" s="80" t="n">
        <f aca="false">SUM(G202:N202)-K202</f>
        <v>9</v>
      </c>
      <c r="E202" s="65"/>
      <c r="F202" s="137" t="str">
        <f aca="false">F12</f>
        <v>razem do zakwaterowania (z dziećmi)</v>
      </c>
      <c r="G202" s="80" t="n">
        <f aca="false">G197</f>
        <v>0</v>
      </c>
      <c r="H202" s="80" t="n">
        <f aca="false">H197</f>
        <v>4</v>
      </c>
      <c r="I202" s="80" t="n">
        <f aca="false">I197</f>
        <v>1</v>
      </c>
      <c r="J202" s="80" t="n">
        <f aca="false">J197</f>
        <v>3</v>
      </c>
      <c r="K202" s="119" t="n">
        <f aca="false">K197</f>
        <v>1</v>
      </c>
      <c r="L202" s="80" t="n">
        <f aca="false">L197</f>
        <v>0</v>
      </c>
      <c r="M202" s="80" t="n">
        <f aca="false">M197</f>
        <v>0</v>
      </c>
      <c r="N202" s="80" t="n">
        <f aca="false">N197</f>
        <v>1</v>
      </c>
      <c r="O202" s="67"/>
      <c r="P202" s="69"/>
      <c r="Q202" s="69"/>
      <c r="R202" s="134"/>
    </row>
    <row r="203" s="85" customFormat="true" ht="39.95" hidden="false" customHeight="true" outlineLevel="0" collapsed="false">
      <c r="A203" s="168" t="str">
        <f aca="false">A1</f>
        <v>Lp. </v>
      </c>
      <c r="B203" s="84" t="s">
        <v>176</v>
      </c>
      <c r="C203" s="84" t="str">
        <f aca="false">C1</f>
        <v>Obecność</v>
      </c>
      <c r="D203" s="10" t="str">
        <f aca="false">D1</f>
        <v>Nazwisko i imię 
(małżeństwa razem, 
dzieci osobno)</v>
      </c>
      <c r="E203" s="10" t="str">
        <f aca="false">E1</f>
        <v>Przydział</v>
      </c>
      <c r="F203" s="10" t="str">
        <f aca="false">F1</f>
        <v>Zakwaterowanie</v>
      </c>
      <c r="G203" s="10" t="str">
        <f aca="false">G1</f>
        <v>Prezbiterzy</v>
      </c>
      <c r="H203" s="10" t="str">
        <f aca="false">H1</f>
        <v>Małżeństwa (il. osób)</v>
      </c>
      <c r="I203" s="10" t="str">
        <f aca="false">I1</f>
        <v>Kobiety (1)</v>
      </c>
      <c r="J203" s="10" t="str">
        <f aca="false">J1</f>
        <v>Mężczyźni (1)</v>
      </c>
      <c r="K203" s="10" t="str">
        <f aca="false">K1</f>
        <v>Niemowlęta i dzieci (bez dodatkowego łóżka i posiłku)</v>
      </c>
      <c r="L203" s="10" t="str">
        <f aca="false">L1</f>
        <v>Dzieci większe (z łóżkiem i posiłkiem)</v>
      </c>
      <c r="M203" s="10" t="str">
        <f aca="false">M1</f>
        <v>P</v>
      </c>
      <c r="N203" s="10" t="str">
        <f aca="false">N1</f>
        <v>Niania obca lub z rodziny - mieszkanie osobne</v>
      </c>
      <c r="O203" s="10" t="str">
        <f aca="false">O1</f>
        <v>Uwagi, niepełnosprawność, diety</v>
      </c>
      <c r="P203" s="10" t="str">
        <f aca="false">P1</f>
        <v>Wiek jedynek, nianiek np. 40+</v>
      </c>
      <c r="Q203" s="10" t="str">
        <f aca="false">Q1</f>
        <v>Środek transportu (własny samochód lub brak)</v>
      </c>
      <c r="S203" s="134"/>
      <c r="T203" s="70"/>
      <c r="U203" s="70"/>
      <c r="V203" s="70"/>
      <c r="W203" s="70"/>
      <c r="X203" s="70"/>
    </row>
    <row r="204" s="95" customFormat="true" ht="12.75" hidden="false" customHeight="false" outlineLevel="0" collapsed="false">
      <c r="A204" s="187" t="s">
        <v>18</v>
      </c>
      <c r="B204" s="16" t="str">
        <f aca="false">$B$203</f>
        <v>Lublin Poczekajka 7</v>
      </c>
      <c r="C204" s="28"/>
      <c r="D204" s="114" t="s">
        <v>177</v>
      </c>
      <c r="E204" s="260" t="s">
        <v>21</v>
      </c>
      <c r="F204" s="114" t="str">
        <f aca="false">'Kwatery obce - Reg. 2018'!A97</f>
        <v>Pod Bocianem - nr 6 (piętro)</v>
      </c>
      <c r="G204" s="27"/>
      <c r="H204" s="27" t="n">
        <v>2</v>
      </c>
      <c r="I204" s="27"/>
      <c r="J204" s="27"/>
      <c r="K204" s="27"/>
      <c r="L204" s="27"/>
      <c r="M204" s="27"/>
      <c r="N204" s="27"/>
      <c r="O204" s="12"/>
      <c r="P204" s="27"/>
      <c r="Q204" s="141" t="s">
        <v>51</v>
      </c>
      <c r="S204" s="127"/>
    </row>
    <row r="205" s="95" customFormat="true" ht="12.75" hidden="false" customHeight="false" outlineLevel="0" collapsed="false">
      <c r="A205" s="15" t="s">
        <v>19</v>
      </c>
      <c r="B205" s="28" t="str">
        <f aca="false">$B$203</f>
        <v>Lublin Poczekajka 7</v>
      </c>
      <c r="C205" s="90"/>
      <c r="D205" s="243" t="s">
        <v>178</v>
      </c>
      <c r="E205" s="98" t="s">
        <v>21</v>
      </c>
      <c r="F205" s="243" t="str">
        <f aca="false">'Kwatery obce - Reg. 2018'!A111</f>
        <v>Pod Bocianem - nr 11 (piętro)</v>
      </c>
      <c r="G205" s="93"/>
      <c r="H205" s="93"/>
      <c r="I205" s="93" t="n">
        <v>1</v>
      </c>
      <c r="J205" s="93"/>
      <c r="K205" s="93"/>
      <c r="L205" s="93"/>
      <c r="M205" s="93"/>
      <c r="N205" s="93"/>
      <c r="O205" s="125"/>
      <c r="P205" s="27" t="s">
        <v>179</v>
      </c>
      <c r="Q205" s="27" t="s">
        <v>180</v>
      </c>
      <c r="S205" s="127"/>
    </row>
    <row r="206" s="95" customFormat="true" ht="25.5" hidden="false" customHeight="false" outlineLevel="0" collapsed="false">
      <c r="A206" s="15" t="s">
        <v>23</v>
      </c>
      <c r="B206" s="28" t="str">
        <f aca="false">$B$203</f>
        <v>Lublin Poczekajka 7</v>
      </c>
      <c r="C206" s="28"/>
      <c r="D206" s="114" t="s">
        <v>181</v>
      </c>
      <c r="E206" s="100" t="s">
        <v>21</v>
      </c>
      <c r="F206" s="114" t="str">
        <f aca="false">'Kwatery U Buzunów - Reg. 2018'!A140</f>
        <v>Domek nr 2 - 
na parterze</v>
      </c>
      <c r="G206" s="27"/>
      <c r="H206" s="27"/>
      <c r="I206" s="27"/>
      <c r="J206" s="27" t="n">
        <v>1</v>
      </c>
      <c r="K206" s="27"/>
      <c r="L206" s="27"/>
      <c r="M206" s="27"/>
      <c r="N206" s="27"/>
      <c r="O206" s="44"/>
      <c r="P206" s="27" t="n">
        <v>20</v>
      </c>
      <c r="Q206" s="27" t="s">
        <v>180</v>
      </c>
      <c r="S206" s="127"/>
    </row>
    <row r="207" s="95" customFormat="true" ht="12.75" hidden="false" customHeight="false" outlineLevel="0" collapsed="false">
      <c r="A207" s="15" t="s">
        <v>26</v>
      </c>
      <c r="B207" s="28" t="str">
        <f aca="false">$B$203</f>
        <v>Lublin Poczekajka 7</v>
      </c>
      <c r="C207" s="28"/>
      <c r="D207" s="114" t="s">
        <v>182</v>
      </c>
      <c r="E207" s="98" t="s">
        <v>21</v>
      </c>
      <c r="F207" s="114" t="str">
        <f aca="false">'Kwatery obce - Reg. 2018'!A111</f>
        <v>Pod Bocianem - nr 11 (piętro)</v>
      </c>
      <c r="G207" s="27"/>
      <c r="H207" s="27"/>
      <c r="I207" s="27" t="n">
        <v>1</v>
      </c>
      <c r="J207" s="27"/>
      <c r="K207" s="27"/>
      <c r="L207" s="27"/>
      <c r="M207" s="27"/>
      <c r="N207" s="27"/>
      <c r="O207" s="44"/>
      <c r="P207" s="27" t="s">
        <v>183</v>
      </c>
      <c r="Q207" s="27" t="s">
        <v>180</v>
      </c>
      <c r="S207" s="127"/>
    </row>
    <row r="208" s="95" customFormat="true" ht="26.25" hidden="false" customHeight="false" outlineLevel="0" collapsed="false">
      <c r="A208" s="15" t="s">
        <v>29</v>
      </c>
      <c r="B208" s="28" t="str">
        <f aca="false">$B$203</f>
        <v>Lublin Poczekajka 7</v>
      </c>
      <c r="C208" s="28"/>
      <c r="D208" s="114" t="s">
        <v>184</v>
      </c>
      <c r="E208" s="100" t="s">
        <v>21</v>
      </c>
      <c r="F208" s="114" t="str">
        <f aca="false">'Kwatery U Buzunów - Reg. 2018'!A155</f>
        <v>Domek nr 4 - 
na piętrze</v>
      </c>
      <c r="G208" s="27"/>
      <c r="H208" s="27"/>
      <c r="I208" s="27"/>
      <c r="J208" s="27" t="n">
        <v>1</v>
      </c>
      <c r="K208" s="27"/>
      <c r="L208" s="27"/>
      <c r="M208" s="27"/>
      <c r="N208" s="27"/>
      <c r="O208" s="44"/>
      <c r="P208" s="27" t="n">
        <v>17</v>
      </c>
      <c r="Q208" s="27" t="s">
        <v>180</v>
      </c>
      <c r="S208" s="127"/>
    </row>
    <row r="209" s="95" customFormat="true" ht="13.5" hidden="true" customHeight="false" outlineLevel="0" collapsed="false">
      <c r="A209" s="15" t="s">
        <v>52</v>
      </c>
      <c r="B209" s="28" t="str">
        <f aca="false">$B$203</f>
        <v>Lublin Poczekajka 7</v>
      </c>
      <c r="C209" s="28"/>
      <c r="D209" s="114"/>
      <c r="E209" s="99"/>
      <c r="F209" s="114"/>
      <c r="G209" s="27"/>
      <c r="H209" s="27"/>
      <c r="I209" s="27"/>
      <c r="J209" s="27"/>
      <c r="K209" s="27"/>
      <c r="L209" s="27"/>
      <c r="M209" s="27"/>
      <c r="N209" s="27"/>
      <c r="O209" s="44"/>
      <c r="P209" s="27"/>
      <c r="Q209" s="274"/>
      <c r="S209" s="127"/>
    </row>
    <row r="210" s="95" customFormat="true" ht="36" hidden="true" customHeight="true" outlineLevel="0" collapsed="false">
      <c r="A210" s="51" t="s">
        <v>52</v>
      </c>
      <c r="B210" s="28" t="str">
        <f aca="false">$B$203</f>
        <v>Lublin Poczekajka 7</v>
      </c>
      <c r="C210" s="28"/>
      <c r="D210" s="114"/>
      <c r="E210" s="99"/>
      <c r="F210" s="114"/>
      <c r="G210" s="27"/>
      <c r="H210" s="27"/>
      <c r="I210" s="27"/>
      <c r="J210" s="27"/>
      <c r="K210" s="27"/>
      <c r="L210" s="27"/>
      <c r="M210" s="27"/>
      <c r="N210" s="27"/>
      <c r="O210" s="35"/>
      <c r="P210" s="15"/>
      <c r="Q210" s="275"/>
      <c r="S210" s="127"/>
      <c r="T210" s="89"/>
      <c r="U210" s="89"/>
      <c r="V210" s="89"/>
    </row>
    <row r="211" s="70" customFormat="true" ht="22.5" hidden="false" customHeight="true" outlineLevel="0" collapsed="false">
      <c r="A211" s="180" t="n">
        <v>43376</v>
      </c>
      <c r="B211" s="109" t="str">
        <f aca="false">$B$203</f>
        <v>Lublin Poczekajka 7</v>
      </c>
      <c r="C211" s="63"/>
      <c r="D211" s="64" t="n">
        <f aca="false">SUM(G211:J211)</f>
        <v>6</v>
      </c>
      <c r="E211" s="65"/>
      <c r="F211" s="136" t="str">
        <f aca="false">F7</f>
        <v>razem bracia (bez niemowląt, dzieci i nianiek)</v>
      </c>
      <c r="G211" s="64" t="n">
        <f aca="false">SUM(G204:G210)</f>
        <v>0</v>
      </c>
      <c r="H211" s="64" t="n">
        <f aca="false">SUM(H204:H210)</f>
        <v>2</v>
      </c>
      <c r="I211" s="64" t="n">
        <f aca="false">SUM(I204:I210)</f>
        <v>2</v>
      </c>
      <c r="J211" s="64" t="n">
        <f aca="false">SUM(J204:J210)</f>
        <v>2</v>
      </c>
      <c r="K211" s="113" t="n">
        <f aca="false">SUM(K204:K210)</f>
        <v>0</v>
      </c>
      <c r="L211" s="113" t="n">
        <f aca="false">SUM(L204:L210)</f>
        <v>0</v>
      </c>
      <c r="M211" s="113" t="n">
        <f aca="false">SUM(M204:M210)</f>
        <v>0</v>
      </c>
      <c r="N211" s="113" t="n">
        <f aca="false">SUM(N204:N210)</f>
        <v>0</v>
      </c>
      <c r="O211" s="67"/>
      <c r="P211" s="69"/>
      <c r="Q211" s="69"/>
      <c r="R211" s="134"/>
      <c r="V211" s="85"/>
      <c r="W211" s="85"/>
    </row>
    <row r="212" s="70" customFormat="true" ht="15" hidden="false" customHeight="true" outlineLevel="0" collapsed="false">
      <c r="A212" s="180"/>
      <c r="B212" s="109"/>
      <c r="C212" s="72"/>
      <c r="D212" s="73" t="n">
        <f aca="false">SUM(K212:L212)</f>
        <v>0</v>
      </c>
      <c r="E212" s="65"/>
      <c r="F212" s="137" t="str">
        <f aca="false">F8</f>
        <v>razem niemowlęta i dzieci</v>
      </c>
      <c r="G212" s="116" t="n">
        <f aca="false">G211</f>
        <v>0</v>
      </c>
      <c r="H212" s="116" t="n">
        <f aca="false">H211</f>
        <v>2</v>
      </c>
      <c r="I212" s="116" t="n">
        <f aca="false">I211</f>
        <v>2</v>
      </c>
      <c r="J212" s="116" t="n">
        <f aca="false">J211</f>
        <v>2</v>
      </c>
      <c r="K212" s="73" t="n">
        <f aca="false">K211</f>
        <v>0</v>
      </c>
      <c r="L212" s="73" t="n">
        <f aca="false">L211</f>
        <v>0</v>
      </c>
      <c r="M212" s="116" t="n">
        <f aca="false">M211</f>
        <v>0</v>
      </c>
      <c r="N212" s="116" t="n">
        <f aca="false">N211</f>
        <v>0</v>
      </c>
      <c r="O212" s="67"/>
      <c r="P212" s="69" t="n">
        <v>13</v>
      </c>
      <c r="Q212" s="69"/>
      <c r="R212" s="134"/>
      <c r="V212" s="95"/>
      <c r="W212" s="95"/>
    </row>
    <row r="213" s="70" customFormat="true" ht="15" hidden="false" customHeight="true" outlineLevel="0" collapsed="false">
      <c r="A213" s="180"/>
      <c r="B213" s="109"/>
      <c r="C213" s="72"/>
      <c r="D213" s="73" t="n">
        <f aca="false">SUM(M213:N213)</f>
        <v>0</v>
      </c>
      <c r="E213" s="65"/>
      <c r="F213" s="137" t="str">
        <f aca="false">F9</f>
        <v>razem niańki</v>
      </c>
      <c r="G213" s="116" t="n">
        <f aca="false">G211</f>
        <v>0</v>
      </c>
      <c r="H213" s="116" t="n">
        <f aca="false">H211</f>
        <v>2</v>
      </c>
      <c r="I213" s="116" t="n">
        <f aca="false">I211</f>
        <v>2</v>
      </c>
      <c r="J213" s="116" t="n">
        <f aca="false">J211</f>
        <v>2</v>
      </c>
      <c r="K213" s="116" t="n">
        <f aca="false">K211</f>
        <v>0</v>
      </c>
      <c r="L213" s="116" t="n">
        <f aca="false">L211</f>
        <v>0</v>
      </c>
      <c r="M213" s="73" t="n">
        <f aca="false">M211</f>
        <v>0</v>
      </c>
      <c r="N213" s="73" t="n">
        <f aca="false">N211</f>
        <v>0</v>
      </c>
      <c r="O213" s="67"/>
      <c r="P213" s="69"/>
      <c r="Q213" s="69"/>
      <c r="R213" s="127"/>
      <c r="S213" s="95"/>
      <c r="T213" s="95"/>
      <c r="U213" s="95"/>
      <c r="V213" s="95"/>
      <c r="W213" s="95"/>
    </row>
    <row r="214" s="70" customFormat="true" ht="15" hidden="false" customHeight="true" outlineLevel="0" collapsed="false">
      <c r="A214" s="180"/>
      <c r="B214" s="109"/>
      <c r="C214" s="72"/>
      <c r="D214" s="73" t="n">
        <f aca="false">SUM(G214:N214)-K214</f>
        <v>6</v>
      </c>
      <c r="E214" s="65"/>
      <c r="F214" s="137" t="str">
        <f aca="false">F10</f>
        <v>razem na salę gimn. (krzesła - z nianiami i dziećmi) </v>
      </c>
      <c r="G214" s="73" t="n">
        <f aca="false">G211</f>
        <v>0</v>
      </c>
      <c r="H214" s="73" t="n">
        <f aca="false">H211</f>
        <v>2</v>
      </c>
      <c r="I214" s="73" t="n">
        <f aca="false">I211</f>
        <v>2</v>
      </c>
      <c r="J214" s="73" t="n">
        <f aca="false">J211</f>
        <v>2</v>
      </c>
      <c r="K214" s="116" t="n">
        <f aca="false">K211</f>
        <v>0</v>
      </c>
      <c r="L214" s="73" t="n">
        <f aca="false">L211</f>
        <v>0</v>
      </c>
      <c r="M214" s="73" t="n">
        <f aca="false">M211</f>
        <v>0</v>
      </c>
      <c r="N214" s="73" t="n">
        <f aca="false">N211</f>
        <v>0</v>
      </c>
      <c r="O214" s="67"/>
      <c r="P214" s="69"/>
      <c r="Q214" s="69"/>
      <c r="R214" s="134"/>
    </row>
    <row r="215" s="70" customFormat="true" ht="15" hidden="false" customHeight="true" outlineLevel="0" collapsed="false">
      <c r="A215" s="180"/>
      <c r="B215" s="109"/>
      <c r="C215" s="72"/>
      <c r="D215" s="73" t="n">
        <f aca="false">SUM(G215:N215)-K215</f>
        <v>6</v>
      </c>
      <c r="E215" s="65"/>
      <c r="F215" s="137" t="str">
        <f aca="false">F11</f>
        <v>razem do wyżywienia (z  dziećmi)</v>
      </c>
      <c r="G215" s="73" t="n">
        <f aca="false">G211</f>
        <v>0</v>
      </c>
      <c r="H215" s="73" t="n">
        <f aca="false">H211</f>
        <v>2</v>
      </c>
      <c r="I215" s="73" t="n">
        <f aca="false">I211</f>
        <v>2</v>
      </c>
      <c r="J215" s="73" t="n">
        <f aca="false">J211</f>
        <v>2</v>
      </c>
      <c r="K215" s="116" t="n">
        <f aca="false">K211</f>
        <v>0</v>
      </c>
      <c r="L215" s="73" t="n">
        <f aca="false">L211</f>
        <v>0</v>
      </c>
      <c r="M215" s="73" t="n">
        <f aca="false">M211</f>
        <v>0</v>
      </c>
      <c r="N215" s="73" t="n">
        <f aca="false">N211</f>
        <v>0</v>
      </c>
      <c r="O215" s="67"/>
      <c r="P215" s="69"/>
      <c r="Q215" s="69"/>
      <c r="R215" s="134"/>
    </row>
    <row r="216" s="70" customFormat="true" ht="15.75" hidden="false" customHeight="true" outlineLevel="0" collapsed="false">
      <c r="A216" s="180"/>
      <c r="B216" s="109"/>
      <c r="C216" s="117"/>
      <c r="D216" s="80" t="n">
        <f aca="false">SUM(G216:N216)-K216</f>
        <v>6</v>
      </c>
      <c r="E216" s="65"/>
      <c r="F216" s="137" t="str">
        <f aca="false">F12</f>
        <v>razem do zakwaterowania (z dziećmi)</v>
      </c>
      <c r="G216" s="80" t="n">
        <f aca="false">G211</f>
        <v>0</v>
      </c>
      <c r="H216" s="80" t="n">
        <f aca="false">H211</f>
        <v>2</v>
      </c>
      <c r="I216" s="80" t="n">
        <f aca="false">I211</f>
        <v>2</v>
      </c>
      <c r="J216" s="80" t="n">
        <f aca="false">J211</f>
        <v>2</v>
      </c>
      <c r="K216" s="119" t="n">
        <f aca="false">K211</f>
        <v>0</v>
      </c>
      <c r="L216" s="80" t="n">
        <f aca="false">L211</f>
        <v>0</v>
      </c>
      <c r="M216" s="80" t="n">
        <f aca="false">M211</f>
        <v>0</v>
      </c>
      <c r="N216" s="80" t="n">
        <f aca="false">N211</f>
        <v>0</v>
      </c>
      <c r="O216" s="67"/>
      <c r="P216" s="69"/>
      <c r="Q216" s="69"/>
      <c r="R216" s="134"/>
    </row>
    <row r="217" s="85" customFormat="true" ht="39.95" hidden="false" customHeight="true" outlineLevel="0" collapsed="false">
      <c r="A217" s="168" t="str">
        <f aca="false">A1</f>
        <v>Lp. </v>
      </c>
      <c r="B217" s="84" t="s">
        <v>185</v>
      </c>
      <c r="C217" s="84" t="str">
        <f aca="false">C1</f>
        <v>Obecność</v>
      </c>
      <c r="D217" s="10" t="str">
        <f aca="false">D1</f>
        <v>Nazwisko i imię 
(małżeństwa razem, 
dzieci osobno)</v>
      </c>
      <c r="E217" s="10" t="str">
        <f aca="false">E1</f>
        <v>Przydział</v>
      </c>
      <c r="F217" s="10" t="str">
        <f aca="false">F1</f>
        <v>Zakwaterowanie</v>
      </c>
      <c r="G217" s="10" t="str">
        <f aca="false">G1</f>
        <v>Prezbiterzy</v>
      </c>
      <c r="H217" s="10" t="str">
        <f aca="false">H1</f>
        <v>Małżeństwa (il. osób)</v>
      </c>
      <c r="I217" s="10" t="str">
        <f aca="false">I1</f>
        <v>Kobiety (1)</v>
      </c>
      <c r="J217" s="10" t="str">
        <f aca="false">J1</f>
        <v>Mężczyźni (1)</v>
      </c>
      <c r="K217" s="10" t="str">
        <f aca="false">K1</f>
        <v>Niemowlęta i dzieci (bez dodatkowego łóżka i posiłku)</v>
      </c>
      <c r="L217" s="10" t="str">
        <f aca="false">L1</f>
        <v>Dzieci większe (z łóżkiem i posiłkiem)</v>
      </c>
      <c r="M217" s="10" t="str">
        <f aca="false">M1</f>
        <v>P</v>
      </c>
      <c r="N217" s="10" t="str">
        <f aca="false">N1</f>
        <v>Niania obca lub z rodziny - mieszkanie osobne</v>
      </c>
      <c r="O217" s="10" t="str">
        <f aca="false">O1</f>
        <v>Uwagi, niepełnosprawność, diety</v>
      </c>
      <c r="P217" s="10" t="str">
        <f aca="false">P1</f>
        <v>Wiek jedynek, nianiek np. 40+</v>
      </c>
      <c r="Q217" s="10" t="str">
        <f aca="false">Q1</f>
        <v>Środek transportu (własny samochód lub brak)</v>
      </c>
      <c r="S217" s="134"/>
      <c r="T217" s="70"/>
      <c r="U217" s="70"/>
      <c r="V217" s="70"/>
      <c r="W217" s="70"/>
      <c r="X217" s="70"/>
    </row>
    <row r="218" s="278" customFormat="true" ht="21" hidden="false" customHeight="true" outlineLevel="0" collapsed="false">
      <c r="A218" s="276" t="s">
        <v>18</v>
      </c>
      <c r="B218" s="277" t="str">
        <f aca="false">$B$217</f>
        <v>Lublin Poczekajka 8</v>
      </c>
      <c r="C218" s="91"/>
      <c r="D218" s="127" t="s">
        <v>186</v>
      </c>
      <c r="E218" s="30" t="s">
        <v>21</v>
      </c>
      <c r="F218" s="232" t="str">
        <f aca="false">'Kwatery U Buzunów - Reg. 2018'!A111</f>
        <v>bud. B 2 piętro - p.25</v>
      </c>
      <c r="G218" s="187" t="n">
        <v>1</v>
      </c>
      <c r="H218" s="187"/>
      <c r="I218" s="187"/>
      <c r="J218" s="187"/>
      <c r="K218" s="187"/>
      <c r="L218" s="187"/>
      <c r="M218" s="187"/>
      <c r="N218" s="187"/>
      <c r="O218" s="22"/>
      <c r="P218" s="187"/>
      <c r="Q218" s="189" t="s">
        <v>51</v>
      </c>
      <c r="S218" s="279"/>
    </row>
    <row r="219" s="278" customFormat="true" ht="39" hidden="false" customHeight="true" outlineLevel="0" collapsed="false">
      <c r="A219" s="280" t="s">
        <v>19</v>
      </c>
      <c r="B219" s="281" t="str">
        <f aca="false">$B$217</f>
        <v>Lublin Poczekajka 8</v>
      </c>
      <c r="C219" s="90"/>
      <c r="D219" s="174" t="s">
        <v>187</v>
      </c>
      <c r="E219" s="100" t="s">
        <v>21</v>
      </c>
      <c r="F219" s="90" t="str">
        <f aca="false">'Kwatery obce - Reg. 2018'!A138</f>
        <v>Pod Bocianem - nr 22 (parter)</v>
      </c>
      <c r="G219" s="27"/>
      <c r="H219" s="27"/>
      <c r="I219" s="27"/>
      <c r="J219" s="27" t="n">
        <v>1</v>
      </c>
      <c r="K219" s="27"/>
      <c r="L219" s="27"/>
      <c r="M219" s="27"/>
      <c r="N219" s="27"/>
      <c r="O219" s="44"/>
      <c r="P219" s="27"/>
      <c r="Q219" s="141" t="s">
        <v>51</v>
      </c>
      <c r="S219" s="279"/>
    </row>
    <row r="220" s="278" customFormat="true" ht="39" hidden="false" customHeight="true" outlineLevel="0" collapsed="false">
      <c r="A220" s="280" t="s">
        <v>23</v>
      </c>
      <c r="B220" s="281" t="str">
        <f aca="false">$B$217</f>
        <v>Lublin Poczekajka 8</v>
      </c>
      <c r="C220" s="28"/>
      <c r="D220" s="114" t="s">
        <v>188</v>
      </c>
      <c r="E220" s="98" t="s">
        <v>21</v>
      </c>
      <c r="F220" s="90" t="str">
        <f aca="false">'Kwatery obce - Reg. 2018'!A134</f>
        <v>Pod Bocianem - nr 20 (parter)</v>
      </c>
      <c r="G220" s="27"/>
      <c r="H220" s="27"/>
      <c r="I220" s="27" t="n">
        <v>1</v>
      </c>
      <c r="J220" s="27"/>
      <c r="K220" s="27"/>
      <c r="L220" s="27"/>
      <c r="M220" s="27"/>
      <c r="N220" s="27"/>
      <c r="O220" s="44"/>
      <c r="P220" s="27"/>
      <c r="Q220" s="141" t="s">
        <v>51</v>
      </c>
      <c r="S220" s="279"/>
    </row>
    <row r="221" s="278" customFormat="true" ht="26.25" hidden="false" customHeight="true" outlineLevel="0" collapsed="false">
      <c r="A221" s="280" t="s">
        <v>26</v>
      </c>
      <c r="B221" s="281" t="str">
        <f aca="false">$B$217</f>
        <v>Lublin Poczekajka 8</v>
      </c>
      <c r="C221" s="28"/>
      <c r="D221" s="282" t="s">
        <v>189</v>
      </c>
      <c r="E221" s="172" t="s">
        <v>21</v>
      </c>
      <c r="F221" s="90" t="str">
        <f aca="false">'Kwatery obce - Reg. 2018'!A126</f>
        <v>Pod Bocianem - nr 17 (parter)</v>
      </c>
      <c r="G221" s="27"/>
      <c r="H221" s="27" t="n">
        <v>2</v>
      </c>
      <c r="I221" s="27"/>
      <c r="J221" s="27"/>
      <c r="K221" s="27"/>
      <c r="L221" s="27"/>
      <c r="M221" s="27"/>
      <c r="N221" s="27"/>
      <c r="O221" s="44"/>
      <c r="P221" s="27"/>
      <c r="Q221" s="141" t="s">
        <v>51</v>
      </c>
      <c r="S221" s="279"/>
    </row>
    <row r="222" s="278" customFormat="true" ht="26.25" hidden="false" customHeight="true" outlineLevel="0" collapsed="false">
      <c r="A222" s="280" t="s">
        <v>29</v>
      </c>
      <c r="B222" s="28" t="str">
        <f aca="false">$B$217</f>
        <v>Lublin Poczekajka 8</v>
      </c>
      <c r="C222" s="28"/>
      <c r="D222" s="283" t="s">
        <v>190</v>
      </c>
      <c r="E222" s="135" t="s">
        <v>21</v>
      </c>
      <c r="F222" s="90" t="str">
        <f aca="false">'Kwatery U Buzunów - Reg. 2018'!A61</f>
        <v>bud. A 2 piętro - p.25</v>
      </c>
      <c r="G222" s="27"/>
      <c r="H222" s="27" t="n">
        <v>2</v>
      </c>
      <c r="I222" s="27"/>
      <c r="J222" s="27"/>
      <c r="K222" s="27" t="n">
        <v>1</v>
      </c>
      <c r="L222" s="27"/>
      <c r="M222" s="27"/>
      <c r="N222" s="27"/>
      <c r="O222" s="44"/>
      <c r="P222" s="27"/>
      <c r="Q222" s="27" t="s">
        <v>51</v>
      </c>
      <c r="S222" s="279"/>
    </row>
    <row r="223" s="278" customFormat="true" ht="24" hidden="false" customHeight="true" outlineLevel="0" collapsed="false">
      <c r="A223" s="280" t="s">
        <v>52</v>
      </c>
      <c r="B223" s="281" t="str">
        <f aca="false">$B$217</f>
        <v>Lublin Poczekajka 8</v>
      </c>
      <c r="C223" s="28"/>
      <c r="D223" s="174" t="s">
        <v>191</v>
      </c>
      <c r="E223" s="269" t="s">
        <v>21</v>
      </c>
      <c r="F223" s="90" t="str">
        <f aca="false">'Kwatery U Buzunów - Reg. 2018'!A61</f>
        <v>bud. A 2 piętro - p.25</v>
      </c>
      <c r="G223" s="27"/>
      <c r="H223" s="27"/>
      <c r="I223" s="27"/>
      <c r="J223" s="27"/>
      <c r="K223" s="27"/>
      <c r="L223" s="27"/>
      <c r="M223" s="27" t="n">
        <v>1</v>
      </c>
      <c r="N223" s="27"/>
      <c r="O223" s="284"/>
      <c r="P223" s="27"/>
      <c r="Q223" s="27" t="s">
        <v>51</v>
      </c>
      <c r="S223" s="279"/>
    </row>
    <row r="224" s="278" customFormat="true" ht="13.5" hidden="false" customHeight="false" outlineLevel="0" collapsed="false">
      <c r="A224" s="280" t="s">
        <v>67</v>
      </c>
      <c r="B224" s="281" t="str">
        <f aca="false">$B$217</f>
        <v>Lublin Poczekajka 8</v>
      </c>
      <c r="C224" s="90"/>
      <c r="D224" s="285"/>
      <c r="E224" s="99"/>
      <c r="F224" s="90"/>
      <c r="G224" s="27"/>
      <c r="H224" s="27"/>
      <c r="I224" s="27"/>
      <c r="J224" s="27"/>
      <c r="K224" s="27"/>
      <c r="L224" s="27"/>
      <c r="M224" s="27"/>
      <c r="N224" s="27"/>
      <c r="O224" s="284"/>
      <c r="P224" s="27"/>
      <c r="Q224" s="141"/>
      <c r="S224" s="279"/>
    </row>
    <row r="225" s="278" customFormat="true" ht="13.5" hidden="true" customHeight="false" outlineLevel="0" collapsed="false">
      <c r="A225" s="280" t="s">
        <v>92</v>
      </c>
      <c r="B225" s="281" t="str">
        <f aca="false">$B$217</f>
        <v>Lublin Poczekajka 8</v>
      </c>
      <c r="C225" s="28"/>
      <c r="D225" s="114"/>
      <c r="E225" s="99"/>
      <c r="F225" s="90"/>
      <c r="G225" s="27"/>
      <c r="H225" s="27"/>
      <c r="I225" s="27"/>
      <c r="J225" s="27"/>
      <c r="K225" s="27"/>
      <c r="L225" s="27"/>
      <c r="M225" s="27"/>
      <c r="N225" s="27"/>
      <c r="O225" s="44"/>
      <c r="P225" s="27"/>
      <c r="Q225" s="141"/>
      <c r="S225" s="279"/>
    </row>
    <row r="226" s="70" customFormat="true" ht="22.5" hidden="false" customHeight="true" outlineLevel="0" collapsed="false">
      <c r="A226" s="286" t="n">
        <v>43382</v>
      </c>
      <c r="B226" s="287" t="str">
        <f aca="false">B217</f>
        <v>Lublin Poczekajka 8</v>
      </c>
      <c r="C226" s="63"/>
      <c r="D226" s="64" t="n">
        <f aca="false">SUM(G226:J226)</f>
        <v>7</v>
      </c>
      <c r="E226" s="288"/>
      <c r="F226" s="136" t="str">
        <f aca="false">F35</f>
        <v>razem bracia (bez niemowląt, dzieci i nianiek)</v>
      </c>
      <c r="G226" s="64" t="n">
        <f aca="false">SUM(G218:G225)</f>
        <v>1</v>
      </c>
      <c r="H226" s="64" t="n">
        <f aca="false">SUM(H218:H225)</f>
        <v>4</v>
      </c>
      <c r="I226" s="64" t="n">
        <f aca="false">SUM(I218:I225)</f>
        <v>1</v>
      </c>
      <c r="J226" s="64" t="n">
        <f aca="false">SUM(J218:J225)</f>
        <v>1</v>
      </c>
      <c r="K226" s="113" t="n">
        <f aca="false">SUM(K218:K225)</f>
        <v>1</v>
      </c>
      <c r="L226" s="113" t="n">
        <f aca="false">SUM(L218:L225)</f>
        <v>0</v>
      </c>
      <c r="M226" s="113" t="n">
        <f aca="false">SUM(M218:M225)</f>
        <v>1</v>
      </c>
      <c r="N226" s="113" t="n">
        <f aca="false">SUM(N218:N225)</f>
        <v>0</v>
      </c>
      <c r="O226" s="67"/>
      <c r="P226" s="69"/>
      <c r="Q226" s="69"/>
      <c r="R226" s="134"/>
      <c r="V226" s="85"/>
      <c r="W226" s="85"/>
    </row>
    <row r="227" s="70" customFormat="true" ht="15" hidden="false" customHeight="true" outlineLevel="0" collapsed="false">
      <c r="A227" s="286"/>
      <c r="B227" s="287"/>
      <c r="C227" s="72"/>
      <c r="D227" s="73" t="n">
        <f aca="false">SUM(K227:L227)</f>
        <v>1</v>
      </c>
      <c r="E227" s="288"/>
      <c r="F227" s="137" t="str">
        <f aca="false">F36</f>
        <v>razem niemowlęta i dzieci</v>
      </c>
      <c r="G227" s="116" t="n">
        <f aca="false">G226</f>
        <v>1</v>
      </c>
      <c r="H227" s="116" t="n">
        <f aca="false">H226</f>
        <v>4</v>
      </c>
      <c r="I227" s="116" t="n">
        <f aca="false">I226</f>
        <v>1</v>
      </c>
      <c r="J227" s="116" t="n">
        <f aca="false">J226</f>
        <v>1</v>
      </c>
      <c r="K227" s="73" t="n">
        <f aca="false">K226</f>
        <v>1</v>
      </c>
      <c r="L227" s="73" t="n">
        <f aca="false">L226</f>
        <v>0</v>
      </c>
      <c r="M227" s="116" t="n">
        <f aca="false">M226</f>
        <v>1</v>
      </c>
      <c r="N227" s="116" t="n">
        <f aca="false">N226</f>
        <v>0</v>
      </c>
      <c r="O227" s="67"/>
      <c r="P227" s="69" t="n">
        <v>14</v>
      </c>
      <c r="Q227" s="69"/>
      <c r="R227" s="134"/>
      <c r="V227" s="95"/>
      <c r="W227" s="95"/>
    </row>
    <row r="228" s="70" customFormat="true" ht="15" hidden="false" customHeight="true" outlineLevel="0" collapsed="false">
      <c r="A228" s="286"/>
      <c r="B228" s="287"/>
      <c r="C228" s="72"/>
      <c r="D228" s="73" t="n">
        <f aca="false">SUM(M228:N228)</f>
        <v>1</v>
      </c>
      <c r="E228" s="288"/>
      <c r="F228" s="137" t="str">
        <f aca="false">F37</f>
        <v>razem niańki</v>
      </c>
      <c r="G228" s="116" t="n">
        <f aca="false">G226</f>
        <v>1</v>
      </c>
      <c r="H228" s="116" t="n">
        <f aca="false">H226</f>
        <v>4</v>
      </c>
      <c r="I228" s="116" t="n">
        <f aca="false">I226</f>
        <v>1</v>
      </c>
      <c r="J228" s="116" t="n">
        <f aca="false">J226</f>
        <v>1</v>
      </c>
      <c r="K228" s="116" t="n">
        <f aca="false">K226</f>
        <v>1</v>
      </c>
      <c r="L228" s="116" t="n">
        <f aca="false">L226</f>
        <v>0</v>
      </c>
      <c r="M228" s="73" t="n">
        <f aca="false">M226</f>
        <v>1</v>
      </c>
      <c r="N228" s="73" t="n">
        <f aca="false">N226</f>
        <v>0</v>
      </c>
      <c r="O228" s="67"/>
      <c r="P228" s="69"/>
      <c r="Q228" s="69"/>
      <c r="R228" s="134"/>
    </row>
    <row r="229" s="70" customFormat="true" ht="15" hidden="false" customHeight="true" outlineLevel="0" collapsed="false">
      <c r="A229" s="286"/>
      <c r="B229" s="287"/>
      <c r="C229" s="72"/>
      <c r="D229" s="73" t="n">
        <f aca="false">SUM(G229:N229)-K229</f>
        <v>8</v>
      </c>
      <c r="E229" s="288"/>
      <c r="F229" s="137" t="str">
        <f aca="false">F38</f>
        <v>razem na salę gimn. (krzesła - z nianiami i dziećmi) </v>
      </c>
      <c r="G229" s="73" t="n">
        <f aca="false">G226</f>
        <v>1</v>
      </c>
      <c r="H229" s="73" t="n">
        <f aca="false">H226</f>
        <v>4</v>
      </c>
      <c r="I229" s="73" t="n">
        <f aca="false">I226</f>
        <v>1</v>
      </c>
      <c r="J229" s="73" t="n">
        <f aca="false">J226</f>
        <v>1</v>
      </c>
      <c r="K229" s="116" t="n">
        <f aca="false">K226</f>
        <v>1</v>
      </c>
      <c r="L229" s="73" t="n">
        <f aca="false">L226</f>
        <v>0</v>
      </c>
      <c r="M229" s="73" t="n">
        <f aca="false">M226</f>
        <v>1</v>
      </c>
      <c r="N229" s="73" t="n">
        <f aca="false">N226</f>
        <v>0</v>
      </c>
      <c r="O229" s="67"/>
      <c r="P229" s="69"/>
      <c r="Q229" s="69"/>
      <c r="R229" s="134"/>
    </row>
    <row r="230" s="70" customFormat="true" ht="15" hidden="false" customHeight="true" outlineLevel="0" collapsed="false">
      <c r="A230" s="286"/>
      <c r="B230" s="287"/>
      <c r="C230" s="72"/>
      <c r="D230" s="73" t="n">
        <f aca="false">SUM(G230:N230)-K230</f>
        <v>8</v>
      </c>
      <c r="E230" s="288"/>
      <c r="F230" s="137" t="str">
        <f aca="false">F39</f>
        <v>razem do wyżywienia (z  dziećmi)</v>
      </c>
      <c r="G230" s="73" t="n">
        <f aca="false">G226</f>
        <v>1</v>
      </c>
      <c r="H230" s="73" t="n">
        <f aca="false">H226</f>
        <v>4</v>
      </c>
      <c r="I230" s="73" t="n">
        <f aca="false">I226</f>
        <v>1</v>
      </c>
      <c r="J230" s="73" t="n">
        <f aca="false">J226</f>
        <v>1</v>
      </c>
      <c r="K230" s="116" t="n">
        <f aca="false">K226</f>
        <v>1</v>
      </c>
      <c r="L230" s="73" t="n">
        <f aca="false">L226</f>
        <v>0</v>
      </c>
      <c r="M230" s="73" t="n">
        <f aca="false">M226</f>
        <v>1</v>
      </c>
      <c r="N230" s="73" t="n">
        <f aca="false">N226</f>
        <v>0</v>
      </c>
      <c r="O230" s="67"/>
      <c r="P230" s="69"/>
      <c r="Q230" s="69"/>
      <c r="R230" s="134"/>
    </row>
    <row r="231" s="70" customFormat="true" ht="15.75" hidden="false" customHeight="true" outlineLevel="0" collapsed="false">
      <c r="A231" s="286"/>
      <c r="B231" s="287"/>
      <c r="C231" s="72"/>
      <c r="D231" s="289" t="n">
        <f aca="false">SUM(G231:N231)-K231</f>
        <v>8</v>
      </c>
      <c r="E231" s="288"/>
      <c r="F231" s="290" t="str">
        <f aca="false">F40</f>
        <v>razem do zakwaterowania (z dziećmi)</v>
      </c>
      <c r="G231" s="289" t="n">
        <f aca="false">G226</f>
        <v>1</v>
      </c>
      <c r="H231" s="289" t="n">
        <f aca="false">H226</f>
        <v>4</v>
      </c>
      <c r="I231" s="289" t="n">
        <f aca="false">I226</f>
        <v>1</v>
      </c>
      <c r="J231" s="289" t="n">
        <f aca="false">J226</f>
        <v>1</v>
      </c>
      <c r="K231" s="291" t="n">
        <f aca="false">K226</f>
        <v>1</v>
      </c>
      <c r="L231" s="289" t="n">
        <f aca="false">L226</f>
        <v>0</v>
      </c>
      <c r="M231" s="289" t="n">
        <f aca="false">M226</f>
        <v>1</v>
      </c>
      <c r="N231" s="289" t="n">
        <f aca="false">N226</f>
        <v>0</v>
      </c>
      <c r="O231" s="67"/>
      <c r="P231" s="69"/>
      <c r="Q231" s="69"/>
      <c r="R231" s="134"/>
    </row>
    <row r="232" s="293" customFormat="true" ht="39.95" hidden="false" customHeight="true" outlineLevel="0" collapsed="false">
      <c r="A232" s="138" t="str">
        <f aca="false">A1</f>
        <v>Lp. </v>
      </c>
      <c r="B232" s="84" t="s">
        <v>192</v>
      </c>
      <c r="C232" s="84" t="str">
        <f aca="false">C1</f>
        <v>Obecność</v>
      </c>
      <c r="D232" s="84" t="str">
        <f aca="false">D1</f>
        <v>Nazwisko i imię 
(małżeństwa razem, 
dzieci osobno)</v>
      </c>
      <c r="E232" s="84" t="str">
        <f aca="false">E1</f>
        <v>Przydział</v>
      </c>
      <c r="F232" s="84" t="str">
        <f aca="false">F1</f>
        <v>Zakwaterowanie</v>
      </c>
      <c r="G232" s="84" t="str">
        <f aca="false">G1</f>
        <v>Prezbiterzy</v>
      </c>
      <c r="H232" s="84" t="str">
        <f aca="false">H1</f>
        <v>Małżeństwa (il. osób)</v>
      </c>
      <c r="I232" s="84" t="str">
        <f aca="false">I1</f>
        <v>Kobiety (1)</v>
      </c>
      <c r="J232" s="84" t="str">
        <f aca="false">J1</f>
        <v>Mężczyźni (1)</v>
      </c>
      <c r="K232" s="84" t="str">
        <f aca="false">K1</f>
        <v>Niemowlęta i dzieci (bez dodatkowego łóżka i posiłku)</v>
      </c>
      <c r="L232" s="84" t="str">
        <f aca="false">L1</f>
        <v>Dzieci większe (z łóżkiem i posiłkiem)</v>
      </c>
      <c r="M232" s="84" t="str">
        <f aca="false">M1</f>
        <v>P</v>
      </c>
      <c r="N232" s="84" t="str">
        <f aca="false">N1</f>
        <v>Niania obca lub z rodziny - mieszkanie osobne</v>
      </c>
      <c r="O232" s="84" t="str">
        <f aca="false">O1</f>
        <v>Uwagi, niepełnosprawność, diety</v>
      </c>
      <c r="P232" s="84" t="str">
        <f aca="false">P1</f>
        <v>Wiek jedynek, nianiek np. 40+</v>
      </c>
      <c r="Q232" s="292" t="str">
        <f aca="false">Q1</f>
        <v>Środek transportu (własny samochód lub brak)</v>
      </c>
      <c r="S232" s="294"/>
      <c r="T232" s="295"/>
      <c r="U232" s="295"/>
      <c r="V232" s="295"/>
      <c r="W232" s="295"/>
      <c r="X232" s="295"/>
    </row>
    <row r="233" s="278" customFormat="true" ht="25.5" hidden="false" customHeight="false" outlineLevel="0" collapsed="false">
      <c r="A233" s="296" t="s">
        <v>18</v>
      </c>
      <c r="B233" s="281" t="str">
        <f aca="false">$B$232</f>
        <v>Lublin Poczekajka 9</v>
      </c>
      <c r="C233" s="52"/>
      <c r="D233" s="297" t="s">
        <v>193</v>
      </c>
      <c r="E233" s="298" t="s">
        <v>21</v>
      </c>
      <c r="F233" s="297" t="str">
        <f aca="false">'Kwatery obce - Reg. 2018'!A210</f>
        <v>Olszewska Halina i Krzysztof - nr 4 (2 piętro)</v>
      </c>
      <c r="G233" s="212"/>
      <c r="H233" s="212"/>
      <c r="I233" s="212"/>
      <c r="J233" s="212" t="n">
        <v>1</v>
      </c>
      <c r="K233" s="212"/>
      <c r="L233" s="212"/>
      <c r="M233" s="15"/>
      <c r="N233" s="15"/>
      <c r="O233" s="35"/>
      <c r="P233" s="15" t="n">
        <v>24</v>
      </c>
      <c r="Q233" s="147" t="s">
        <v>194</v>
      </c>
      <c r="S233" s="279"/>
    </row>
    <row r="234" s="278" customFormat="true" ht="26.25" hidden="false" customHeight="false" outlineLevel="0" collapsed="false">
      <c r="A234" s="299" t="s">
        <v>19</v>
      </c>
      <c r="B234" s="281" t="str">
        <f aca="false">$B$232</f>
        <v>Lublin Poczekajka 9</v>
      </c>
      <c r="C234" s="90"/>
      <c r="D234" s="114" t="s">
        <v>195</v>
      </c>
      <c r="E234" s="100" t="s">
        <v>21</v>
      </c>
      <c r="F234" s="114" t="str">
        <f aca="false">'Kwatery obce - Reg. 2018'!A210</f>
        <v>Olszewska Halina i Krzysztof - nr 4 (2 piętro)</v>
      </c>
      <c r="G234" s="27"/>
      <c r="H234" s="27"/>
      <c r="I234" s="27"/>
      <c r="J234" s="27" t="n">
        <v>1</v>
      </c>
      <c r="K234" s="27"/>
      <c r="L234" s="27"/>
      <c r="M234" s="27"/>
      <c r="N234" s="27"/>
      <c r="O234" s="44"/>
      <c r="P234" s="27" t="s">
        <v>183</v>
      </c>
      <c r="Q234" s="300" t="s">
        <v>194</v>
      </c>
      <c r="S234" s="279"/>
    </row>
    <row r="235" s="278" customFormat="true" ht="12.75" hidden="true" customHeight="false" outlineLevel="0" collapsed="false">
      <c r="A235" s="299" t="s">
        <v>23</v>
      </c>
      <c r="B235" s="281" t="str">
        <f aca="false">$B$232</f>
        <v>Lublin Poczekajka 9</v>
      </c>
      <c r="C235" s="90"/>
      <c r="D235" s="258"/>
      <c r="E235" s="99"/>
      <c r="F235" s="114"/>
      <c r="G235" s="27"/>
      <c r="H235" s="27"/>
      <c r="I235" s="27"/>
      <c r="J235" s="27"/>
      <c r="K235" s="27"/>
      <c r="L235" s="27"/>
      <c r="M235" s="27"/>
      <c r="N235" s="27"/>
      <c r="O235" s="44"/>
      <c r="P235" s="27"/>
      <c r="Q235" s="300"/>
      <c r="S235" s="279"/>
    </row>
    <row r="236" s="278" customFormat="true" ht="13.5" hidden="true" customHeight="false" outlineLevel="0" collapsed="false">
      <c r="A236" s="301" t="s">
        <v>26</v>
      </c>
      <c r="B236" s="302" t="str">
        <f aca="false">$B$232</f>
        <v>Lublin Poczekajka 9</v>
      </c>
      <c r="C236" s="40"/>
      <c r="D236" s="243"/>
      <c r="E236" s="160"/>
      <c r="F236" s="243"/>
      <c r="G236" s="93"/>
      <c r="H236" s="93"/>
      <c r="I236" s="93"/>
      <c r="J236" s="93"/>
      <c r="K236" s="93"/>
      <c r="L236" s="125"/>
      <c r="M236" s="93"/>
      <c r="N236" s="93"/>
      <c r="O236" s="178"/>
      <c r="P236" s="51"/>
      <c r="Q236" s="179"/>
      <c r="S236" s="279"/>
    </row>
    <row r="237" s="70" customFormat="true" ht="22.5" hidden="false" customHeight="true" outlineLevel="0" collapsed="false">
      <c r="A237" s="108" t="n">
        <v>43387</v>
      </c>
      <c r="B237" s="303" t="str">
        <f aca="false">B232</f>
        <v>Lublin Poczekajka 9</v>
      </c>
      <c r="C237" s="185"/>
      <c r="D237" s="64" t="n">
        <f aca="false">SUM(G237:J237)</f>
        <v>2</v>
      </c>
      <c r="E237" s="65"/>
      <c r="F237" s="136" t="str">
        <f aca="false">F35</f>
        <v>razem bracia (bez niemowląt, dzieci i nianiek)</v>
      </c>
      <c r="G237" s="64" t="n">
        <f aca="false">SUM(G233:G236)</f>
        <v>0</v>
      </c>
      <c r="H237" s="64" t="n">
        <f aca="false">SUM(H233:H236)</f>
        <v>0</v>
      </c>
      <c r="I237" s="64" t="n">
        <f aca="false">SUM(I233:I236)</f>
        <v>0</v>
      </c>
      <c r="J237" s="64" t="n">
        <f aca="false">SUM(J233:J236)</f>
        <v>2</v>
      </c>
      <c r="K237" s="113" t="n">
        <f aca="false">SUM(K233:K236)</f>
        <v>0</v>
      </c>
      <c r="L237" s="113" t="n">
        <f aca="false">SUM(L233:L236)</f>
        <v>0</v>
      </c>
      <c r="M237" s="113" t="n">
        <f aca="false">SUM(M233:M236)</f>
        <v>0</v>
      </c>
      <c r="N237" s="304" t="n">
        <f aca="false">SUM(N233:N236)</f>
        <v>0</v>
      </c>
      <c r="O237" s="67"/>
      <c r="P237" s="69"/>
      <c r="Q237" s="69"/>
      <c r="R237" s="134"/>
      <c r="V237" s="85"/>
      <c r="W237" s="85"/>
    </row>
    <row r="238" s="70" customFormat="true" ht="15" hidden="false" customHeight="true" outlineLevel="0" collapsed="false">
      <c r="A238" s="108"/>
      <c r="B238" s="303"/>
      <c r="C238" s="114"/>
      <c r="D238" s="73" t="n">
        <f aca="false">SUM(K238:L238)</f>
        <v>0</v>
      </c>
      <c r="E238" s="65"/>
      <c r="F238" s="137" t="str">
        <f aca="false">F36</f>
        <v>razem niemowlęta i dzieci</v>
      </c>
      <c r="G238" s="116" t="n">
        <f aca="false">G237</f>
        <v>0</v>
      </c>
      <c r="H238" s="116" t="n">
        <f aca="false">H237</f>
        <v>0</v>
      </c>
      <c r="I238" s="116" t="n">
        <f aca="false">I237</f>
        <v>0</v>
      </c>
      <c r="J238" s="116" t="n">
        <f aca="false">J237</f>
        <v>2</v>
      </c>
      <c r="K238" s="73" t="n">
        <f aca="false">K237</f>
        <v>0</v>
      </c>
      <c r="L238" s="73" t="n">
        <f aca="false">L237</f>
        <v>0</v>
      </c>
      <c r="M238" s="116" t="n">
        <f aca="false">M237</f>
        <v>0</v>
      </c>
      <c r="N238" s="305" t="n">
        <f aca="false">N237</f>
        <v>0</v>
      </c>
      <c r="O238" s="67"/>
      <c r="P238" s="69" t="n">
        <v>15</v>
      </c>
      <c r="Q238" s="69"/>
      <c r="R238" s="134"/>
      <c r="V238" s="95"/>
      <c r="W238" s="95"/>
    </row>
    <row r="239" s="70" customFormat="true" ht="15" hidden="false" customHeight="true" outlineLevel="0" collapsed="false">
      <c r="A239" s="108"/>
      <c r="B239" s="303"/>
      <c r="C239" s="114"/>
      <c r="D239" s="73" t="n">
        <f aca="false">SUM(M239:N239)</f>
        <v>0</v>
      </c>
      <c r="E239" s="65"/>
      <c r="F239" s="137" t="str">
        <f aca="false">F37</f>
        <v>razem niańki</v>
      </c>
      <c r="G239" s="116" t="n">
        <f aca="false">G237</f>
        <v>0</v>
      </c>
      <c r="H239" s="116" t="n">
        <f aca="false">H237</f>
        <v>0</v>
      </c>
      <c r="I239" s="116" t="n">
        <f aca="false">I237</f>
        <v>0</v>
      </c>
      <c r="J239" s="116" t="n">
        <f aca="false">J237</f>
        <v>2</v>
      </c>
      <c r="K239" s="116" t="n">
        <f aca="false">K237</f>
        <v>0</v>
      </c>
      <c r="L239" s="116" t="n">
        <f aca="false">L237</f>
        <v>0</v>
      </c>
      <c r="M239" s="73" t="n">
        <f aca="false">M237</f>
        <v>0</v>
      </c>
      <c r="N239" s="306" t="n">
        <f aca="false">N237</f>
        <v>0</v>
      </c>
      <c r="O239" s="67"/>
      <c r="P239" s="69"/>
      <c r="Q239" s="69"/>
      <c r="R239" s="134"/>
      <c r="V239" s="95"/>
      <c r="W239" s="95"/>
    </row>
    <row r="240" s="70" customFormat="true" ht="15" hidden="false" customHeight="true" outlineLevel="0" collapsed="false">
      <c r="A240" s="108"/>
      <c r="B240" s="303"/>
      <c r="C240" s="114"/>
      <c r="D240" s="73" t="n">
        <f aca="false">SUM(G240:N240)-K240</f>
        <v>2</v>
      </c>
      <c r="E240" s="65"/>
      <c r="F240" s="137" t="str">
        <f aca="false">F38</f>
        <v>razem na salę gimn. (krzesła - z nianiami i dziećmi) </v>
      </c>
      <c r="G240" s="73" t="n">
        <f aca="false">G237</f>
        <v>0</v>
      </c>
      <c r="H240" s="73" t="n">
        <f aca="false">H237</f>
        <v>0</v>
      </c>
      <c r="I240" s="73" t="n">
        <f aca="false">I237</f>
        <v>0</v>
      </c>
      <c r="J240" s="73" t="n">
        <f aca="false">J237</f>
        <v>2</v>
      </c>
      <c r="K240" s="116" t="n">
        <f aca="false">K237</f>
        <v>0</v>
      </c>
      <c r="L240" s="73" t="n">
        <f aca="false">L237</f>
        <v>0</v>
      </c>
      <c r="M240" s="73" t="n">
        <f aca="false">M237</f>
        <v>0</v>
      </c>
      <c r="N240" s="306" t="n">
        <f aca="false">N237</f>
        <v>0</v>
      </c>
      <c r="O240" s="67"/>
      <c r="P240" s="69"/>
      <c r="Q240" s="69"/>
      <c r="R240" s="134"/>
      <c r="V240" s="95"/>
      <c r="W240" s="95"/>
    </row>
    <row r="241" s="70" customFormat="true" ht="15" hidden="false" customHeight="true" outlineLevel="0" collapsed="false">
      <c r="A241" s="108"/>
      <c r="B241" s="303"/>
      <c r="C241" s="114"/>
      <c r="D241" s="307" t="n">
        <f aca="false">SUM(G241:N241)-K241</f>
        <v>2</v>
      </c>
      <c r="E241" s="65"/>
      <c r="F241" s="137" t="str">
        <f aca="false">F39</f>
        <v>razem do wyżywienia (z  dziećmi)</v>
      </c>
      <c r="G241" s="73" t="n">
        <f aca="false">G237</f>
        <v>0</v>
      </c>
      <c r="H241" s="73" t="n">
        <f aca="false">H237</f>
        <v>0</v>
      </c>
      <c r="I241" s="73" t="n">
        <f aca="false">I237</f>
        <v>0</v>
      </c>
      <c r="J241" s="73" t="n">
        <f aca="false">J237</f>
        <v>2</v>
      </c>
      <c r="K241" s="116" t="n">
        <f aca="false">K237</f>
        <v>0</v>
      </c>
      <c r="L241" s="73" t="n">
        <f aca="false">L237</f>
        <v>0</v>
      </c>
      <c r="M241" s="73" t="n">
        <f aca="false">M237</f>
        <v>0</v>
      </c>
      <c r="N241" s="306" t="n">
        <f aca="false">N237</f>
        <v>0</v>
      </c>
      <c r="O241" s="67"/>
      <c r="P241" s="69"/>
      <c r="Q241" s="69"/>
      <c r="R241" s="134"/>
    </row>
    <row r="242" s="70" customFormat="true" ht="15.75" hidden="false" customHeight="true" outlineLevel="0" collapsed="false">
      <c r="A242" s="108"/>
      <c r="B242" s="303"/>
      <c r="C242" s="163"/>
      <c r="D242" s="80" t="n">
        <f aca="false">SUM(G242:N242)-K242</f>
        <v>2</v>
      </c>
      <c r="E242" s="65"/>
      <c r="F242" s="150" t="str">
        <f aca="false">F40</f>
        <v>razem do zakwaterowania (z dziećmi)</v>
      </c>
      <c r="G242" s="80" t="n">
        <f aca="false">G237</f>
        <v>0</v>
      </c>
      <c r="H242" s="80" t="n">
        <f aca="false">H237</f>
        <v>0</v>
      </c>
      <c r="I242" s="80" t="n">
        <f aca="false">I237</f>
        <v>0</v>
      </c>
      <c r="J242" s="80" t="n">
        <f aca="false">J237</f>
        <v>2</v>
      </c>
      <c r="K242" s="119" t="n">
        <f aca="false">K237</f>
        <v>0</v>
      </c>
      <c r="L242" s="80" t="n">
        <f aca="false">L237</f>
        <v>0</v>
      </c>
      <c r="M242" s="80" t="n">
        <f aca="false">M237</f>
        <v>0</v>
      </c>
      <c r="N242" s="308" t="n">
        <f aca="false">N237</f>
        <v>0</v>
      </c>
      <c r="O242" s="67"/>
      <c r="P242" s="69"/>
      <c r="Q242" s="69"/>
      <c r="R242" s="134"/>
    </row>
    <row r="243" s="85" customFormat="true" ht="39.95" hidden="false" customHeight="true" outlineLevel="0" collapsed="false">
      <c r="A243" s="309" t="str">
        <f aca="false">A1</f>
        <v>Lp. </v>
      </c>
      <c r="B243" s="310" t="s">
        <v>196</v>
      </c>
      <c r="C243" s="310" t="str">
        <f aca="false">C1</f>
        <v>Obecność</v>
      </c>
      <c r="D243" s="121" t="str">
        <f aca="false">D1</f>
        <v>Nazwisko i imię 
(małżeństwa razem, 
dzieci osobno)</v>
      </c>
      <c r="E243" s="121" t="str">
        <f aca="false">E1</f>
        <v>Przydział</v>
      </c>
      <c r="F243" s="121" t="str">
        <f aca="false">F1</f>
        <v>Zakwaterowanie</v>
      </c>
      <c r="G243" s="121" t="str">
        <f aca="false">G1</f>
        <v>Prezbiterzy</v>
      </c>
      <c r="H243" s="121" t="str">
        <f aca="false">H1</f>
        <v>Małżeństwa (il. osób)</v>
      </c>
      <c r="I243" s="121" t="str">
        <f aca="false">I1</f>
        <v>Kobiety (1)</v>
      </c>
      <c r="J243" s="121" t="str">
        <f aca="false">J1</f>
        <v>Mężczyźni (1)</v>
      </c>
      <c r="K243" s="121" t="str">
        <f aca="false">K1</f>
        <v>Niemowlęta i dzieci (bez dodatkowego łóżka i posiłku)</v>
      </c>
      <c r="L243" s="121" t="str">
        <f aca="false">L1</f>
        <v>Dzieci większe (z łóżkiem i posiłkiem)</v>
      </c>
      <c r="M243" s="121" t="str">
        <f aca="false">M1</f>
        <v>P</v>
      </c>
      <c r="N243" s="121" t="str">
        <f aca="false">N1</f>
        <v>Niania obca lub z rodziny - mieszkanie osobne</v>
      </c>
      <c r="O243" s="121" t="str">
        <f aca="false">O1</f>
        <v>Uwagi, niepełnosprawność, diety</v>
      </c>
      <c r="P243" s="121" t="str">
        <f aca="false">P1</f>
        <v>Wiek jedynek, nianiek np. 40+</v>
      </c>
      <c r="Q243" s="121" t="str">
        <f aca="false">Q1</f>
        <v>Środek transportu (własny samochód lub brak)</v>
      </c>
      <c r="S243" s="134"/>
      <c r="T243" s="70"/>
      <c r="U243" s="70"/>
      <c r="V243" s="70"/>
      <c r="W243" s="70"/>
      <c r="X243" s="70"/>
    </row>
    <row r="244" s="278" customFormat="true" ht="32.25" hidden="false" customHeight="true" outlineLevel="0" collapsed="false">
      <c r="A244" s="311" t="s">
        <v>18</v>
      </c>
      <c r="B244" s="240" t="str">
        <f aca="false">$B$243</f>
        <v>Lublin Różańcowa 1</v>
      </c>
      <c r="C244" s="240"/>
      <c r="D244" s="287" t="s">
        <v>197</v>
      </c>
      <c r="E244" s="312" t="s">
        <v>21</v>
      </c>
      <c r="F244" s="287" t="str">
        <f aca="false">'Kwatery obce - Reg. 2018'!A198</f>
        <v>Lucyna Truszkowska - p. nr 8</v>
      </c>
      <c r="G244" s="233"/>
      <c r="H244" s="233" t="n">
        <v>2</v>
      </c>
      <c r="I244" s="233"/>
      <c r="J244" s="233"/>
      <c r="K244" s="233"/>
      <c r="L244" s="233"/>
      <c r="M244" s="187"/>
      <c r="N244" s="187"/>
      <c r="O244" s="22"/>
      <c r="P244" s="187"/>
      <c r="Q244" s="189" t="s">
        <v>132</v>
      </c>
      <c r="S244" s="279"/>
    </row>
    <row r="245" s="278" customFormat="true" ht="12.75" hidden="false" customHeight="false" outlineLevel="0" collapsed="false">
      <c r="A245" s="299" t="s">
        <v>19</v>
      </c>
      <c r="B245" s="90" t="str">
        <f aca="false">$B$243</f>
        <v>Lublin Różańcowa 1</v>
      </c>
      <c r="C245" s="90"/>
      <c r="D245" s="114" t="s">
        <v>198</v>
      </c>
      <c r="E245" s="100" t="s">
        <v>21</v>
      </c>
      <c r="F245" s="114" t="str">
        <f aca="false">'Kwatery obce - Reg. 2018'!A183</f>
        <v>Lucyna Truszkowska - p. nr 3 (piętro)</v>
      </c>
      <c r="G245" s="27"/>
      <c r="H245" s="27"/>
      <c r="I245" s="27"/>
      <c r="J245" s="27" t="n">
        <v>1</v>
      </c>
      <c r="K245" s="27"/>
      <c r="L245" s="27"/>
      <c r="M245" s="27"/>
      <c r="N245" s="27"/>
      <c r="O245" s="44"/>
      <c r="P245" s="27" t="n">
        <v>40</v>
      </c>
      <c r="Q245" s="300" t="s">
        <v>199</v>
      </c>
      <c r="S245" s="279"/>
    </row>
    <row r="246" s="278" customFormat="true" ht="32.25" hidden="false" customHeight="true" outlineLevel="0" collapsed="false">
      <c r="A246" s="299" t="s">
        <v>23</v>
      </c>
      <c r="B246" s="90" t="str">
        <f aca="false">$B$243</f>
        <v>Lublin Różańcowa 1</v>
      </c>
      <c r="C246" s="90"/>
      <c r="D246" s="258" t="s">
        <v>200</v>
      </c>
      <c r="E246" s="172" t="s">
        <v>21</v>
      </c>
      <c r="F246" s="114" t="str">
        <f aca="false">'Kwatery obce - Reg. 2018'!A193</f>
        <v>Lucyna Truszkowska - p. nr 14</v>
      </c>
      <c r="G246" s="27"/>
      <c r="H246" s="27" t="n">
        <v>2</v>
      </c>
      <c r="I246" s="27"/>
      <c r="J246" s="27"/>
      <c r="K246" s="27"/>
      <c r="L246" s="27"/>
      <c r="M246" s="27"/>
      <c r="N246" s="27"/>
      <c r="O246" s="44"/>
      <c r="P246" s="27"/>
      <c r="Q246" s="300" t="s">
        <v>132</v>
      </c>
      <c r="S246" s="279"/>
    </row>
    <row r="247" s="278" customFormat="true" ht="32.25" hidden="false" customHeight="true" outlineLevel="0" collapsed="false">
      <c r="A247" s="299" t="s">
        <v>26</v>
      </c>
      <c r="B247" s="90" t="str">
        <f aca="false">$B$243</f>
        <v>Lublin Różańcowa 1</v>
      </c>
      <c r="C247" s="90"/>
      <c r="D247" s="258" t="s">
        <v>201</v>
      </c>
      <c r="E247" s="135" t="s">
        <v>21</v>
      </c>
      <c r="F247" s="114" t="str">
        <f aca="false">'Kwatery U Buzunów - Reg. 2018'!A105</f>
        <v>bud. B 2 piętro - p.23</v>
      </c>
      <c r="G247" s="27"/>
      <c r="H247" s="27" t="n">
        <v>2</v>
      </c>
      <c r="I247" s="27"/>
      <c r="J247" s="27"/>
      <c r="K247" s="27" t="n">
        <v>1</v>
      </c>
      <c r="L247" s="27" t="n">
        <v>1</v>
      </c>
      <c r="M247" s="27"/>
      <c r="N247" s="27"/>
      <c r="O247" s="125"/>
      <c r="P247" s="93"/>
      <c r="Q247" s="313"/>
      <c r="S247" s="279"/>
    </row>
    <row r="248" s="278" customFormat="true" ht="32.25" hidden="false" customHeight="true" outlineLevel="0" collapsed="false">
      <c r="A248" s="299" t="s">
        <v>29</v>
      </c>
      <c r="B248" s="90" t="str">
        <f aca="false">$B$243</f>
        <v>Lublin Różańcowa 1</v>
      </c>
      <c r="C248" s="90"/>
      <c r="D248" s="258" t="s">
        <v>202</v>
      </c>
      <c r="E248" s="269" t="s">
        <v>21</v>
      </c>
      <c r="F248" s="114" t="str">
        <f aca="false">'Kwatery U Buzunów - Reg. 2018'!A140</f>
        <v>Domek nr 2 - 
na parterze</v>
      </c>
      <c r="G248" s="27"/>
      <c r="H248" s="27"/>
      <c r="I248" s="27"/>
      <c r="J248" s="27"/>
      <c r="K248" s="27"/>
      <c r="L248" s="27"/>
      <c r="M248" s="27"/>
      <c r="N248" s="27" t="n">
        <v>1</v>
      </c>
      <c r="O248" s="125"/>
      <c r="P248" s="93" t="n">
        <v>21</v>
      </c>
      <c r="Q248" s="313"/>
      <c r="S248" s="279"/>
    </row>
    <row r="249" s="278" customFormat="true" ht="13.5" hidden="false" customHeight="false" outlineLevel="0" collapsed="false">
      <c r="A249" s="299" t="s">
        <v>52</v>
      </c>
      <c r="B249" s="90" t="str">
        <f aca="false">$B$243</f>
        <v>Lublin Różańcowa 1</v>
      </c>
      <c r="C249" s="90"/>
      <c r="D249" s="114" t="s">
        <v>203</v>
      </c>
      <c r="E249" s="98" t="s">
        <v>21</v>
      </c>
      <c r="F249" s="90" t="s">
        <v>204</v>
      </c>
      <c r="G249" s="27"/>
      <c r="H249" s="27"/>
      <c r="I249" s="27" t="n">
        <v>1</v>
      </c>
      <c r="J249" s="27"/>
      <c r="K249" s="27"/>
      <c r="L249" s="44"/>
      <c r="M249" s="27"/>
      <c r="N249" s="27"/>
      <c r="O249" s="178"/>
      <c r="P249" s="51" t="n">
        <v>26</v>
      </c>
      <c r="Q249" s="179" t="s">
        <v>205</v>
      </c>
      <c r="S249" s="279"/>
    </row>
    <row r="250" s="70" customFormat="true" ht="22.5" hidden="false" customHeight="true" outlineLevel="0" collapsed="false">
      <c r="A250" s="108" t="n">
        <v>43376</v>
      </c>
      <c r="B250" s="109" t="str">
        <f aca="false">B243</f>
        <v>Lublin Różańcowa 1</v>
      </c>
      <c r="C250" s="63"/>
      <c r="D250" s="64" t="n">
        <f aca="false">SUM(G250:J250)</f>
        <v>8</v>
      </c>
      <c r="E250" s="65"/>
      <c r="F250" s="136" t="str">
        <f aca="false">F7</f>
        <v>razem bracia (bez niemowląt, dzieci i nianiek)</v>
      </c>
      <c r="G250" s="64" t="n">
        <f aca="false">SUM(G244:G249)</f>
        <v>0</v>
      </c>
      <c r="H250" s="64" t="n">
        <f aca="false">SUM(H244:H249)</f>
        <v>6</v>
      </c>
      <c r="I250" s="64" t="n">
        <f aca="false">SUM(I244:I249)</f>
        <v>1</v>
      </c>
      <c r="J250" s="64" t="n">
        <f aca="false">SUM(J244:J249)</f>
        <v>1</v>
      </c>
      <c r="K250" s="113" t="n">
        <f aca="false">SUM(K244:K249)</f>
        <v>1</v>
      </c>
      <c r="L250" s="113" t="n">
        <f aca="false">SUM(L244:L249)</f>
        <v>1</v>
      </c>
      <c r="M250" s="113" t="n">
        <f aca="false">SUM(M244:M249)</f>
        <v>0</v>
      </c>
      <c r="N250" s="113" t="n">
        <f aca="false">SUM(N244:N249)</f>
        <v>1</v>
      </c>
      <c r="O250" s="67"/>
      <c r="P250" s="69"/>
      <c r="Q250" s="69"/>
      <c r="R250" s="134"/>
      <c r="V250" s="85"/>
      <c r="W250" s="85"/>
    </row>
    <row r="251" s="70" customFormat="true" ht="15" hidden="false" customHeight="true" outlineLevel="0" collapsed="false">
      <c r="A251" s="108"/>
      <c r="B251" s="109"/>
      <c r="C251" s="72"/>
      <c r="D251" s="73" t="n">
        <f aca="false">SUM(K251:L251)</f>
        <v>2</v>
      </c>
      <c r="E251" s="65"/>
      <c r="F251" s="137" t="str">
        <f aca="false">F8</f>
        <v>razem niemowlęta i dzieci</v>
      </c>
      <c r="G251" s="116" t="n">
        <f aca="false">G250</f>
        <v>0</v>
      </c>
      <c r="H251" s="116" t="n">
        <f aca="false">H250</f>
        <v>6</v>
      </c>
      <c r="I251" s="116" t="n">
        <f aca="false">I250</f>
        <v>1</v>
      </c>
      <c r="J251" s="116" t="n">
        <f aca="false">J250</f>
        <v>1</v>
      </c>
      <c r="K251" s="73" t="n">
        <f aca="false">K250</f>
        <v>1</v>
      </c>
      <c r="L251" s="73" t="n">
        <f aca="false">L250</f>
        <v>1</v>
      </c>
      <c r="M251" s="116" t="n">
        <f aca="false">M250</f>
        <v>0</v>
      </c>
      <c r="N251" s="116" t="n">
        <f aca="false">N250</f>
        <v>1</v>
      </c>
      <c r="O251" s="67"/>
      <c r="P251" s="69" t="n">
        <v>16</v>
      </c>
      <c r="Q251" s="69"/>
      <c r="R251" s="134"/>
      <c r="V251" s="95"/>
      <c r="W251" s="95"/>
    </row>
    <row r="252" s="70" customFormat="true" ht="15" hidden="false" customHeight="true" outlineLevel="0" collapsed="false">
      <c r="A252" s="108"/>
      <c r="B252" s="109"/>
      <c r="C252" s="72"/>
      <c r="D252" s="73" t="n">
        <f aca="false">SUM(M252:N252)</f>
        <v>1</v>
      </c>
      <c r="E252" s="65"/>
      <c r="F252" s="137" t="str">
        <f aca="false">F9</f>
        <v>razem niańki</v>
      </c>
      <c r="G252" s="116" t="n">
        <f aca="false">G250</f>
        <v>0</v>
      </c>
      <c r="H252" s="116" t="n">
        <f aca="false">H250</f>
        <v>6</v>
      </c>
      <c r="I252" s="116" t="n">
        <f aca="false">I250</f>
        <v>1</v>
      </c>
      <c r="J252" s="116" t="n">
        <f aca="false">J250</f>
        <v>1</v>
      </c>
      <c r="K252" s="116" t="n">
        <f aca="false">K250</f>
        <v>1</v>
      </c>
      <c r="L252" s="116" t="n">
        <f aca="false">L250</f>
        <v>1</v>
      </c>
      <c r="M252" s="73" t="n">
        <f aca="false">M250</f>
        <v>0</v>
      </c>
      <c r="N252" s="73" t="n">
        <f aca="false">N250</f>
        <v>1</v>
      </c>
      <c r="O252" s="67"/>
      <c r="P252" s="69"/>
      <c r="Q252" s="69"/>
      <c r="R252" s="134"/>
      <c r="V252" s="95"/>
      <c r="W252" s="95"/>
    </row>
    <row r="253" s="70" customFormat="true" ht="15" hidden="false" customHeight="true" outlineLevel="0" collapsed="false">
      <c r="A253" s="108"/>
      <c r="B253" s="109"/>
      <c r="C253" s="72"/>
      <c r="D253" s="73" t="n">
        <f aca="false">SUM(G253:N253)-K253</f>
        <v>10</v>
      </c>
      <c r="E253" s="65"/>
      <c r="F253" s="137" t="str">
        <f aca="false">F10</f>
        <v>razem na salę gimn. (krzesła - z nianiami i dziećmi) </v>
      </c>
      <c r="G253" s="73" t="n">
        <f aca="false">G250</f>
        <v>0</v>
      </c>
      <c r="H253" s="73" t="n">
        <f aca="false">H250</f>
        <v>6</v>
      </c>
      <c r="I253" s="73" t="n">
        <f aca="false">I250</f>
        <v>1</v>
      </c>
      <c r="J253" s="73" t="n">
        <f aca="false">J250</f>
        <v>1</v>
      </c>
      <c r="K253" s="116" t="n">
        <f aca="false">K250</f>
        <v>1</v>
      </c>
      <c r="L253" s="73" t="n">
        <f aca="false">L250</f>
        <v>1</v>
      </c>
      <c r="M253" s="73" t="n">
        <f aca="false">M250</f>
        <v>0</v>
      </c>
      <c r="N253" s="73" t="n">
        <f aca="false">N250</f>
        <v>1</v>
      </c>
      <c r="O253" s="67"/>
      <c r="P253" s="69"/>
      <c r="Q253" s="69"/>
      <c r="R253" s="134"/>
      <c r="V253" s="95"/>
      <c r="W253" s="95"/>
    </row>
    <row r="254" s="70" customFormat="true" ht="15" hidden="false" customHeight="true" outlineLevel="0" collapsed="false">
      <c r="A254" s="108"/>
      <c r="B254" s="109"/>
      <c r="C254" s="72"/>
      <c r="D254" s="307" t="n">
        <f aca="false">SUM(G254:N254)-K254</f>
        <v>10</v>
      </c>
      <c r="E254" s="65"/>
      <c r="F254" s="137" t="str">
        <f aca="false">F11</f>
        <v>razem do wyżywienia (z  dziećmi)</v>
      </c>
      <c r="G254" s="73" t="n">
        <f aca="false">G250</f>
        <v>0</v>
      </c>
      <c r="H254" s="73" t="n">
        <f aca="false">H250</f>
        <v>6</v>
      </c>
      <c r="I254" s="73" t="n">
        <f aca="false">I250</f>
        <v>1</v>
      </c>
      <c r="J254" s="73" t="n">
        <f aca="false">J250</f>
        <v>1</v>
      </c>
      <c r="K254" s="116" t="n">
        <f aca="false">K250</f>
        <v>1</v>
      </c>
      <c r="L254" s="73" t="n">
        <f aca="false">L250</f>
        <v>1</v>
      </c>
      <c r="M254" s="73" t="n">
        <f aca="false">M250</f>
        <v>0</v>
      </c>
      <c r="N254" s="73" t="n">
        <f aca="false">N250</f>
        <v>1</v>
      </c>
      <c r="O254" s="67"/>
      <c r="P254" s="69"/>
      <c r="Q254" s="69"/>
      <c r="R254" s="134"/>
    </row>
    <row r="255" s="70" customFormat="true" ht="15.75" hidden="false" customHeight="true" outlineLevel="0" collapsed="false">
      <c r="A255" s="108"/>
      <c r="B255" s="109"/>
      <c r="C255" s="117"/>
      <c r="D255" s="80" t="n">
        <f aca="false">SUM(G255:N255)-K255</f>
        <v>10</v>
      </c>
      <c r="E255" s="65"/>
      <c r="F255" s="137" t="str">
        <f aca="false">F12</f>
        <v>razem do zakwaterowania (z dziećmi)</v>
      </c>
      <c r="G255" s="80" t="n">
        <f aca="false">G250</f>
        <v>0</v>
      </c>
      <c r="H255" s="80" t="n">
        <f aca="false">H250</f>
        <v>6</v>
      </c>
      <c r="I255" s="80" t="n">
        <f aca="false">I250</f>
        <v>1</v>
      </c>
      <c r="J255" s="80" t="n">
        <f aca="false">J250</f>
        <v>1</v>
      </c>
      <c r="K255" s="119" t="n">
        <f aca="false">K250</f>
        <v>1</v>
      </c>
      <c r="L255" s="80" t="n">
        <f aca="false">L250</f>
        <v>1</v>
      </c>
      <c r="M255" s="80" t="n">
        <f aca="false">M250</f>
        <v>0</v>
      </c>
      <c r="N255" s="80" t="n">
        <f aca="false">N250</f>
        <v>1</v>
      </c>
      <c r="O255" s="67"/>
      <c r="P255" s="69"/>
      <c r="Q255" s="69"/>
      <c r="R255" s="134"/>
    </row>
    <row r="256" s="85" customFormat="true" ht="39.95" hidden="false" customHeight="true" outlineLevel="0" collapsed="false">
      <c r="A256" s="168" t="str">
        <f aca="false">A1</f>
        <v>Lp. </v>
      </c>
      <c r="B256" s="182" t="s">
        <v>206</v>
      </c>
      <c r="C256" s="182" t="str">
        <f aca="false">C1</f>
        <v>Obecność</v>
      </c>
      <c r="D256" s="183" t="str">
        <f aca="false">D1</f>
        <v>Nazwisko i imię 
(małżeństwa razem, 
dzieci osobno)</v>
      </c>
      <c r="E256" s="183" t="str">
        <f aca="false">E1</f>
        <v>Przydział</v>
      </c>
      <c r="F256" s="183" t="str">
        <f aca="false">F1</f>
        <v>Zakwaterowanie</v>
      </c>
      <c r="G256" s="183" t="str">
        <f aca="false">G1</f>
        <v>Prezbiterzy</v>
      </c>
      <c r="H256" s="183" t="str">
        <f aca="false">H1</f>
        <v>Małżeństwa (il. osób)</v>
      </c>
      <c r="I256" s="183" t="str">
        <f aca="false">I1</f>
        <v>Kobiety (1)</v>
      </c>
      <c r="J256" s="183" t="str">
        <f aca="false">J1</f>
        <v>Mężczyźni (1)</v>
      </c>
      <c r="K256" s="183" t="str">
        <f aca="false">K1</f>
        <v>Niemowlęta i dzieci (bez dodatkowego łóżka i posiłku)</v>
      </c>
      <c r="L256" s="183" t="str">
        <f aca="false">L1</f>
        <v>Dzieci większe (z łóżkiem i posiłkiem)</v>
      </c>
      <c r="M256" s="183" t="str">
        <f aca="false">M1</f>
        <v>P</v>
      </c>
      <c r="N256" s="183" t="str">
        <f aca="false">N1</f>
        <v>Niania obca lub z rodziny - mieszkanie osobne</v>
      </c>
      <c r="O256" s="10" t="str">
        <f aca="false">O1</f>
        <v>Uwagi, niepełnosprawność, diety</v>
      </c>
      <c r="P256" s="10" t="str">
        <f aca="false">P1</f>
        <v>Wiek jedynek, nianiek np. 40+</v>
      </c>
      <c r="Q256" s="10" t="str">
        <f aca="false">Q1</f>
        <v>Środek transportu (własny samochód lub brak)</v>
      </c>
      <c r="S256" s="134"/>
      <c r="T256" s="70"/>
      <c r="U256" s="70"/>
      <c r="V256" s="70"/>
      <c r="W256" s="70"/>
      <c r="X256" s="70"/>
    </row>
    <row r="257" s="95" customFormat="true" ht="38.25" hidden="false" customHeight="false" outlineLevel="0" collapsed="false">
      <c r="A257" s="299" t="s">
        <v>18</v>
      </c>
      <c r="B257" s="90" t="str">
        <f aca="false">$B$256</f>
        <v>Lublin Różańcowa 2</v>
      </c>
      <c r="C257" s="90"/>
      <c r="D257" s="114" t="s">
        <v>207</v>
      </c>
      <c r="E257" s="135" t="s">
        <v>21</v>
      </c>
      <c r="F257" s="90" t="str">
        <f aca="false">'Kwatery U Buzunów - Reg. 2018'!A56</f>
        <v>bud. A 2 piętro - p.24</v>
      </c>
      <c r="G257" s="27"/>
      <c r="H257" s="27" t="n">
        <v>2</v>
      </c>
      <c r="I257" s="27"/>
      <c r="J257" s="27"/>
      <c r="K257" s="27" t="n">
        <v>1</v>
      </c>
      <c r="L257" s="27" t="n">
        <v>1</v>
      </c>
      <c r="M257" s="27"/>
      <c r="N257" s="27"/>
      <c r="O257" s="22"/>
      <c r="P257" s="187"/>
      <c r="Q257" s="189" t="s">
        <v>51</v>
      </c>
      <c r="S257" s="134"/>
      <c r="T257" s="70"/>
      <c r="U257" s="70"/>
      <c r="V257" s="70"/>
      <c r="W257" s="70"/>
      <c r="X257" s="70"/>
    </row>
    <row r="258" s="95" customFormat="true" ht="25.5" hidden="false" customHeight="true" outlineLevel="0" collapsed="false">
      <c r="A258" s="299" t="s">
        <v>19</v>
      </c>
      <c r="B258" s="90" t="str">
        <f aca="false">$B$256</f>
        <v>Lublin Różańcowa 2</v>
      </c>
      <c r="C258" s="90"/>
      <c r="D258" s="114" t="s">
        <v>208</v>
      </c>
      <c r="E258" s="269" t="s">
        <v>21</v>
      </c>
      <c r="F258" s="90" t="str">
        <f aca="false">'Kwatery U Buzunów - Reg. 2018'!A56</f>
        <v>bud. A 2 piętro - p.24</v>
      </c>
      <c r="G258" s="27"/>
      <c r="H258" s="27"/>
      <c r="I258" s="27"/>
      <c r="J258" s="27"/>
      <c r="K258" s="27"/>
      <c r="L258" s="27"/>
      <c r="M258" s="27" t="n">
        <v>1</v>
      </c>
      <c r="N258" s="27"/>
      <c r="O258" s="35"/>
      <c r="P258" s="15"/>
      <c r="Q258" s="147"/>
      <c r="S258" s="134"/>
      <c r="T258" s="70"/>
      <c r="U258" s="70"/>
      <c r="V258" s="70"/>
      <c r="W258" s="70"/>
      <c r="X258" s="70"/>
    </row>
    <row r="259" s="95" customFormat="true" ht="25.5" hidden="false" customHeight="true" outlineLevel="0" collapsed="false">
      <c r="A259" s="299" t="s">
        <v>23</v>
      </c>
      <c r="B259" s="90" t="str">
        <f aca="false">$B$256</f>
        <v>Lublin Różańcowa 2</v>
      </c>
      <c r="C259" s="90"/>
      <c r="D259" s="114" t="s">
        <v>209</v>
      </c>
      <c r="E259" s="98" t="s">
        <v>21</v>
      </c>
      <c r="F259" s="90" t="s">
        <v>204</v>
      </c>
      <c r="G259" s="27"/>
      <c r="H259" s="27"/>
      <c r="I259" s="27" t="n">
        <v>1</v>
      </c>
      <c r="J259" s="27"/>
      <c r="K259" s="27"/>
      <c r="L259" s="27"/>
      <c r="M259" s="27"/>
      <c r="N259" s="27"/>
      <c r="O259" s="35"/>
      <c r="P259" s="15" t="s">
        <v>210</v>
      </c>
      <c r="Q259" s="147" t="s">
        <v>61</v>
      </c>
      <c r="S259" s="134"/>
      <c r="T259" s="70"/>
      <c r="U259" s="70"/>
      <c r="V259" s="70"/>
      <c r="W259" s="70"/>
      <c r="X259" s="70"/>
    </row>
    <row r="260" s="95" customFormat="true" ht="25.5" hidden="false" customHeight="true" outlineLevel="0" collapsed="false">
      <c r="A260" s="299" t="s">
        <v>26</v>
      </c>
      <c r="B260" s="90" t="str">
        <f aca="false">$B$256</f>
        <v>Lublin Różańcowa 2</v>
      </c>
      <c r="C260" s="90"/>
      <c r="D260" s="114" t="s">
        <v>211</v>
      </c>
      <c r="E260" s="100" t="s">
        <v>21</v>
      </c>
      <c r="F260" s="90" t="str">
        <f aca="false">'Kwatery obce - Reg. 2018'!A206</f>
        <v>Olszewska Halina i Krzysztof - nr 1 (1 piętro)</v>
      </c>
      <c r="G260" s="27"/>
      <c r="H260" s="27"/>
      <c r="I260" s="27"/>
      <c r="J260" s="27" t="n">
        <v>1</v>
      </c>
      <c r="K260" s="27"/>
      <c r="L260" s="27"/>
      <c r="M260" s="27"/>
      <c r="N260" s="27"/>
      <c r="O260" s="35"/>
      <c r="P260" s="15" t="n">
        <v>43</v>
      </c>
      <c r="Q260" s="147" t="s">
        <v>212</v>
      </c>
      <c r="S260" s="134"/>
      <c r="T260" s="70"/>
      <c r="U260" s="70"/>
      <c r="V260" s="70"/>
      <c r="W260" s="70"/>
      <c r="X260" s="70"/>
    </row>
    <row r="261" s="95" customFormat="true" ht="25.5" hidden="false" customHeight="false" outlineLevel="0" collapsed="false">
      <c r="A261" s="299" t="s">
        <v>29</v>
      </c>
      <c r="B261" s="90" t="str">
        <f aca="false">$B$256</f>
        <v>Lublin Różańcowa 2</v>
      </c>
      <c r="C261" s="90"/>
      <c r="D261" s="114" t="s">
        <v>213</v>
      </c>
      <c r="E261" s="100" t="s">
        <v>21</v>
      </c>
      <c r="F261" s="90" t="str">
        <f aca="false">'Kwatery obce - Reg. 2018'!A206</f>
        <v>Olszewska Halina i Krzysztof - nr 1 (1 piętro)</v>
      </c>
      <c r="G261" s="27"/>
      <c r="H261" s="27"/>
      <c r="I261" s="27"/>
      <c r="J261" s="27" t="n">
        <v>1</v>
      </c>
      <c r="K261" s="27"/>
      <c r="L261" s="27"/>
      <c r="M261" s="27"/>
      <c r="N261" s="27"/>
      <c r="O261" s="35"/>
      <c r="P261" s="27" t="s">
        <v>64</v>
      </c>
      <c r="Q261" s="141" t="s">
        <v>61</v>
      </c>
      <c r="S261" s="134"/>
      <c r="T261" s="70"/>
      <c r="U261" s="70"/>
      <c r="V261" s="70"/>
      <c r="W261" s="70"/>
      <c r="X261" s="70"/>
    </row>
    <row r="262" s="95" customFormat="true" ht="30.75" hidden="false" customHeight="true" outlineLevel="0" collapsed="false">
      <c r="A262" s="299" t="s">
        <v>52</v>
      </c>
      <c r="B262" s="90" t="str">
        <f aca="false">$B$256</f>
        <v>Lublin Różańcowa 2</v>
      </c>
      <c r="C262" s="90"/>
      <c r="D262" s="114" t="s">
        <v>214</v>
      </c>
      <c r="E262" s="100" t="s">
        <v>21</v>
      </c>
      <c r="F262" s="90" t="str">
        <f aca="false">'Kwatery obce - Reg. 2018'!A208</f>
        <v>Olszewska Halina i Krzysztof - nr 2 (1 piętro)</v>
      </c>
      <c r="G262" s="27"/>
      <c r="H262" s="27"/>
      <c r="I262" s="27"/>
      <c r="J262" s="27" t="n">
        <v>1</v>
      </c>
      <c r="K262" s="27"/>
      <c r="L262" s="27"/>
      <c r="M262" s="27"/>
      <c r="N262" s="27"/>
      <c r="O262" s="44"/>
      <c r="P262" s="27" t="s">
        <v>215</v>
      </c>
      <c r="Q262" s="44" t="s">
        <v>212</v>
      </c>
      <c r="S262" s="134"/>
      <c r="T262" s="85"/>
      <c r="U262" s="85"/>
      <c r="V262" s="85"/>
      <c r="W262" s="70"/>
      <c r="X262" s="70"/>
    </row>
    <row r="263" s="70" customFormat="true" ht="13.5" hidden="true" customHeight="false" outlineLevel="0" collapsed="false">
      <c r="A263" s="314" t="s">
        <v>67</v>
      </c>
      <c r="B263" s="91" t="str">
        <f aca="false">$B$256</f>
        <v>Lublin Różańcowa 2</v>
      </c>
      <c r="C263" s="91"/>
      <c r="D263" s="91"/>
      <c r="E263" s="99"/>
      <c r="F263" s="31"/>
      <c r="G263" s="212"/>
      <c r="H263" s="212"/>
      <c r="I263" s="212"/>
      <c r="J263" s="212"/>
      <c r="K263" s="15"/>
      <c r="L263" s="15"/>
      <c r="M263" s="15"/>
      <c r="N263" s="15"/>
      <c r="O263" s="315"/>
      <c r="P263" s="316"/>
      <c r="Q263" s="317"/>
      <c r="S263" s="134"/>
      <c r="T263" s="95"/>
      <c r="U263" s="95"/>
      <c r="V263" s="95"/>
    </row>
    <row r="264" s="70" customFormat="true" ht="12.75" hidden="false" customHeight="false" outlineLevel="0" collapsed="false">
      <c r="A264" s="180" t="n">
        <v>43382</v>
      </c>
      <c r="B264" s="109" t="str">
        <f aca="false">B256</f>
        <v>Lublin Różańcowa 2</v>
      </c>
      <c r="C264" s="63"/>
      <c r="D264" s="64" t="n">
        <f aca="false">SUM(G264:J264)</f>
        <v>6</v>
      </c>
      <c r="E264" s="111"/>
      <c r="F264" s="136" t="str">
        <f aca="false">F7</f>
        <v>razem bracia (bez niemowląt, dzieci i nianiek)</v>
      </c>
      <c r="G264" s="64" t="n">
        <f aca="false">SUM(G257:G263)</f>
        <v>0</v>
      </c>
      <c r="H264" s="64" t="n">
        <f aca="false">SUM(H257:H263)</f>
        <v>2</v>
      </c>
      <c r="I264" s="64" t="n">
        <f aca="false">SUM(I257:I263)</f>
        <v>1</v>
      </c>
      <c r="J264" s="64" t="n">
        <f aca="false">SUM(J257:J263)</f>
        <v>3</v>
      </c>
      <c r="K264" s="250" t="n">
        <f aca="false">SUM(K257:K263)</f>
        <v>1</v>
      </c>
      <c r="L264" s="250" t="n">
        <f aca="false">SUM(L257:L263)</f>
        <v>1</v>
      </c>
      <c r="M264" s="250" t="n">
        <f aca="false">SUM(M257:M263)</f>
        <v>1</v>
      </c>
      <c r="N264" s="250" t="n">
        <f aca="false">SUM(N257:N263)</f>
        <v>0</v>
      </c>
      <c r="O264" s="67"/>
      <c r="P264" s="69"/>
      <c r="Q264" s="69"/>
      <c r="R264" s="134"/>
      <c r="V264" s="85"/>
      <c r="W264" s="85"/>
    </row>
    <row r="265" s="70" customFormat="true" ht="15" hidden="false" customHeight="true" outlineLevel="0" collapsed="false">
      <c r="A265" s="180"/>
      <c r="B265" s="109"/>
      <c r="C265" s="72"/>
      <c r="D265" s="73" t="n">
        <f aca="false">SUM(K265:L265)</f>
        <v>2</v>
      </c>
      <c r="E265" s="111"/>
      <c r="F265" s="137" t="str">
        <f aca="false">F8</f>
        <v>razem niemowlęta i dzieci</v>
      </c>
      <c r="G265" s="116" t="n">
        <f aca="false">G264</f>
        <v>0</v>
      </c>
      <c r="H265" s="116" t="n">
        <f aca="false">H264</f>
        <v>2</v>
      </c>
      <c r="I265" s="116" t="n">
        <f aca="false">I264</f>
        <v>1</v>
      </c>
      <c r="J265" s="116" t="n">
        <f aca="false">J264</f>
        <v>3</v>
      </c>
      <c r="K265" s="73" t="n">
        <f aca="false">K264</f>
        <v>1</v>
      </c>
      <c r="L265" s="73" t="n">
        <f aca="false">L264</f>
        <v>1</v>
      </c>
      <c r="M265" s="116" t="n">
        <f aca="false">M264</f>
        <v>1</v>
      </c>
      <c r="N265" s="116" t="n">
        <f aca="false">N264</f>
        <v>0</v>
      </c>
      <c r="O265" s="67"/>
      <c r="P265" s="69" t="n">
        <v>17</v>
      </c>
      <c r="Q265" s="69"/>
      <c r="R265" s="134"/>
      <c r="V265" s="95"/>
      <c r="W265" s="95"/>
    </row>
    <row r="266" s="70" customFormat="true" ht="15" hidden="false" customHeight="true" outlineLevel="0" collapsed="false">
      <c r="A266" s="180"/>
      <c r="B266" s="109"/>
      <c r="C266" s="72"/>
      <c r="D266" s="73" t="n">
        <f aca="false">SUM(M266:N266)</f>
        <v>1</v>
      </c>
      <c r="E266" s="111"/>
      <c r="F266" s="137" t="str">
        <f aca="false">F9</f>
        <v>razem niańki</v>
      </c>
      <c r="G266" s="116" t="n">
        <f aca="false">G264</f>
        <v>0</v>
      </c>
      <c r="H266" s="116" t="n">
        <f aca="false">H264</f>
        <v>2</v>
      </c>
      <c r="I266" s="116" t="n">
        <f aca="false">I264</f>
        <v>1</v>
      </c>
      <c r="J266" s="116" t="n">
        <f aca="false">J264</f>
        <v>3</v>
      </c>
      <c r="K266" s="116" t="n">
        <f aca="false">K264</f>
        <v>1</v>
      </c>
      <c r="L266" s="116" t="n">
        <f aca="false">L264</f>
        <v>1</v>
      </c>
      <c r="M266" s="73" t="n">
        <f aca="false">M264</f>
        <v>1</v>
      </c>
      <c r="N266" s="73" t="n">
        <f aca="false">N264</f>
        <v>0</v>
      </c>
      <c r="O266" s="67"/>
      <c r="P266" s="69"/>
      <c r="Q266" s="69"/>
      <c r="R266" s="134"/>
      <c r="V266" s="95"/>
      <c r="W266" s="95"/>
    </row>
    <row r="267" s="70" customFormat="true" ht="15" hidden="false" customHeight="true" outlineLevel="0" collapsed="false">
      <c r="A267" s="180"/>
      <c r="B267" s="109"/>
      <c r="C267" s="72"/>
      <c r="D267" s="73" t="n">
        <f aca="false">SUM(G267:N267)-K267</f>
        <v>8</v>
      </c>
      <c r="E267" s="111"/>
      <c r="F267" s="137" t="str">
        <f aca="false">F10</f>
        <v>razem na salę gimn. (krzesła - z nianiami i dziećmi) </v>
      </c>
      <c r="G267" s="73" t="n">
        <f aca="false">G264</f>
        <v>0</v>
      </c>
      <c r="H267" s="73" t="n">
        <f aca="false">H264</f>
        <v>2</v>
      </c>
      <c r="I267" s="73" t="n">
        <f aca="false">I264</f>
        <v>1</v>
      </c>
      <c r="J267" s="73" t="n">
        <f aca="false">J264</f>
        <v>3</v>
      </c>
      <c r="K267" s="116" t="n">
        <f aca="false">K264</f>
        <v>1</v>
      </c>
      <c r="L267" s="73" t="n">
        <f aca="false">L264</f>
        <v>1</v>
      </c>
      <c r="M267" s="73" t="n">
        <f aca="false">M264</f>
        <v>1</v>
      </c>
      <c r="N267" s="73" t="n">
        <f aca="false">N264</f>
        <v>0</v>
      </c>
      <c r="O267" s="67"/>
      <c r="P267" s="69"/>
      <c r="Q267" s="69"/>
      <c r="R267" s="134"/>
    </row>
    <row r="268" s="70" customFormat="true" ht="15" hidden="false" customHeight="true" outlineLevel="0" collapsed="false">
      <c r="A268" s="180"/>
      <c r="B268" s="109"/>
      <c r="C268" s="72"/>
      <c r="D268" s="307" t="n">
        <f aca="false">SUM(G268:N268)-K268</f>
        <v>8</v>
      </c>
      <c r="E268" s="111"/>
      <c r="F268" s="137" t="str">
        <f aca="false">F11</f>
        <v>razem do wyżywienia (z  dziećmi)</v>
      </c>
      <c r="G268" s="73" t="n">
        <f aca="false">G264</f>
        <v>0</v>
      </c>
      <c r="H268" s="73" t="n">
        <f aca="false">H264</f>
        <v>2</v>
      </c>
      <c r="I268" s="73" t="n">
        <f aca="false">I264</f>
        <v>1</v>
      </c>
      <c r="J268" s="73" t="n">
        <f aca="false">J264</f>
        <v>3</v>
      </c>
      <c r="K268" s="116" t="n">
        <f aca="false">K264</f>
        <v>1</v>
      </c>
      <c r="L268" s="73" t="n">
        <f aca="false">L264</f>
        <v>1</v>
      </c>
      <c r="M268" s="73" t="n">
        <f aca="false">M264</f>
        <v>1</v>
      </c>
      <c r="N268" s="73" t="n">
        <f aca="false">N264</f>
        <v>0</v>
      </c>
      <c r="O268" s="67"/>
      <c r="P268" s="69"/>
      <c r="Q268" s="69"/>
      <c r="R268" s="134"/>
    </row>
    <row r="269" s="70" customFormat="true" ht="15.75" hidden="false" customHeight="true" outlineLevel="0" collapsed="false">
      <c r="A269" s="180"/>
      <c r="B269" s="109"/>
      <c r="C269" s="117"/>
      <c r="D269" s="80" t="n">
        <f aca="false">SUM(G269:N269)-K269</f>
        <v>8</v>
      </c>
      <c r="E269" s="111"/>
      <c r="F269" s="137" t="str">
        <f aca="false">F12</f>
        <v>razem do zakwaterowania (z dziećmi)</v>
      </c>
      <c r="G269" s="80" t="n">
        <f aca="false">G264</f>
        <v>0</v>
      </c>
      <c r="H269" s="80" t="n">
        <f aca="false">H264</f>
        <v>2</v>
      </c>
      <c r="I269" s="80" t="n">
        <f aca="false">I264</f>
        <v>1</v>
      </c>
      <c r="J269" s="80" t="n">
        <f aca="false">J264</f>
        <v>3</v>
      </c>
      <c r="K269" s="119" t="n">
        <f aca="false">K264</f>
        <v>1</v>
      </c>
      <c r="L269" s="80" t="n">
        <f aca="false">L264</f>
        <v>1</v>
      </c>
      <c r="M269" s="80" t="n">
        <f aca="false">M264</f>
        <v>1</v>
      </c>
      <c r="N269" s="80" t="n">
        <f aca="false">N264</f>
        <v>0</v>
      </c>
      <c r="O269" s="67"/>
      <c r="P269" s="69"/>
      <c r="Q269" s="69"/>
      <c r="R269" s="134"/>
    </row>
    <row r="270" s="85" customFormat="true" ht="39.95" hidden="false" customHeight="true" outlineLevel="0" collapsed="false">
      <c r="A270" s="318" t="str">
        <f aca="false">A1</f>
        <v>Lp. </v>
      </c>
      <c r="B270" s="84" t="s">
        <v>216</v>
      </c>
      <c r="C270" s="84" t="str">
        <f aca="false">C1</f>
        <v>Obecność</v>
      </c>
      <c r="D270" s="10" t="str">
        <f aca="false">D1</f>
        <v>Nazwisko i imię 
(małżeństwa razem, 
dzieci osobno)</v>
      </c>
      <c r="E270" s="10" t="str">
        <f aca="false">E1</f>
        <v>Przydział</v>
      </c>
      <c r="F270" s="10" t="str">
        <f aca="false">F1</f>
        <v>Zakwaterowanie</v>
      </c>
      <c r="G270" s="10" t="str">
        <f aca="false">G1</f>
        <v>Prezbiterzy</v>
      </c>
      <c r="H270" s="10" t="str">
        <f aca="false">H1</f>
        <v>Małżeństwa (il. osób)</v>
      </c>
      <c r="I270" s="10" t="str">
        <f aca="false">I1</f>
        <v>Kobiety (1)</v>
      </c>
      <c r="J270" s="10" t="str">
        <f aca="false">J1</f>
        <v>Mężczyźni (1)</v>
      </c>
      <c r="K270" s="10" t="str">
        <f aca="false">K1</f>
        <v>Niemowlęta i dzieci (bez dodatkowego łóżka i posiłku)</v>
      </c>
      <c r="L270" s="10" t="str">
        <f aca="false">L1</f>
        <v>Dzieci większe (z łóżkiem i posiłkiem)</v>
      </c>
      <c r="M270" s="10" t="str">
        <f aca="false">M1</f>
        <v>P</v>
      </c>
      <c r="N270" s="10" t="str">
        <f aca="false">N1</f>
        <v>Niania obca lub z rodziny - mieszkanie osobne</v>
      </c>
      <c r="O270" s="10" t="str">
        <f aca="false">O1</f>
        <v>Uwagi, niepełnosprawność, diety</v>
      </c>
      <c r="P270" s="10" t="str">
        <f aca="false">P1</f>
        <v>Wiek jedynek, nianiek np. 40+</v>
      </c>
      <c r="Q270" s="10" t="str">
        <f aca="false">Q1</f>
        <v>Środek transportu (własny samochód lub brak)</v>
      </c>
      <c r="S270" s="134"/>
      <c r="T270" s="70"/>
      <c r="U270" s="70"/>
      <c r="V270" s="70"/>
      <c r="W270" s="70"/>
      <c r="X270" s="70"/>
    </row>
    <row r="271" s="278" customFormat="true" ht="29.25" hidden="false" customHeight="true" outlineLevel="0" collapsed="false">
      <c r="A271" s="280" t="s">
        <v>18</v>
      </c>
      <c r="B271" s="240" t="str">
        <f aca="false">$B$270</f>
        <v>Lublin Salezjanie 1</v>
      </c>
      <c r="C271" s="52"/>
      <c r="D271" s="319" t="s">
        <v>217</v>
      </c>
      <c r="E271" s="39" t="s">
        <v>21</v>
      </c>
      <c r="F271" s="232" t="str">
        <f aca="false">'Kwatery obce - Reg. 2018'!A21</f>
        <v>Energetyk p. 104</v>
      </c>
      <c r="G271" s="233"/>
      <c r="H271" s="93" t="n">
        <v>2</v>
      </c>
      <c r="I271" s="93"/>
      <c r="J271" s="212"/>
      <c r="K271" s="212"/>
      <c r="L271" s="212"/>
      <c r="M271" s="212"/>
      <c r="N271" s="93"/>
      <c r="O271" s="320" t="s">
        <v>218</v>
      </c>
      <c r="P271" s="201"/>
      <c r="Q271" s="321" t="s">
        <v>51</v>
      </c>
      <c r="S271" s="279"/>
    </row>
    <row r="272" s="278" customFormat="true" ht="27.75" hidden="false" customHeight="true" outlineLevel="0" collapsed="false">
      <c r="A272" s="299" t="s">
        <v>19</v>
      </c>
      <c r="B272" s="90" t="str">
        <f aca="false">$B$270</f>
        <v>Lublin Salezjanie 1</v>
      </c>
      <c r="C272" s="90"/>
      <c r="D272" s="114" t="s">
        <v>219</v>
      </c>
      <c r="E272" s="135" t="s">
        <v>21</v>
      </c>
      <c r="F272" s="90" t="str">
        <f aca="false">'Kwatery U Buzunów - Reg. 2018'!A12</f>
        <v>bud. A parter - p.4</v>
      </c>
      <c r="G272" s="43"/>
      <c r="H272" s="27" t="n">
        <v>2</v>
      </c>
      <c r="I272" s="27"/>
      <c r="J272" s="27"/>
      <c r="K272" s="27" t="n">
        <v>1</v>
      </c>
      <c r="L272" s="27"/>
      <c r="M272" s="27"/>
      <c r="N272" s="27"/>
      <c r="O272" s="44" t="s">
        <v>220</v>
      </c>
      <c r="P272" s="27"/>
      <c r="Q272" s="27" t="s">
        <v>51</v>
      </c>
      <c r="S272" s="279"/>
    </row>
    <row r="273" s="278" customFormat="true" ht="38.25" hidden="false" customHeight="true" outlineLevel="0" collapsed="false">
      <c r="A273" s="299" t="s">
        <v>23</v>
      </c>
      <c r="B273" s="90" t="str">
        <f aca="false">$B$270</f>
        <v>Lublin Salezjanie 1</v>
      </c>
      <c r="C273" s="90"/>
      <c r="D273" s="114" t="s">
        <v>221</v>
      </c>
      <c r="E273" s="135" t="s">
        <v>21</v>
      </c>
      <c r="F273" s="90" t="str">
        <f aca="false">'Kwatery U Buzunów - Reg. 2018'!A76</f>
        <v>bud. A 3 piętro - p.33</v>
      </c>
      <c r="G273" s="161"/>
      <c r="H273" s="27" t="n">
        <v>2</v>
      </c>
      <c r="I273" s="27"/>
      <c r="J273" s="27"/>
      <c r="K273" s="27" t="n">
        <v>1</v>
      </c>
      <c r="L273" s="27" t="n">
        <v>1</v>
      </c>
      <c r="M273" s="27"/>
      <c r="N273" s="27"/>
      <c r="O273" s="44"/>
      <c r="P273" s="27"/>
      <c r="Q273" s="27" t="s">
        <v>51</v>
      </c>
      <c r="S273" s="279"/>
    </row>
    <row r="274" s="278" customFormat="true" ht="27.75" hidden="false" customHeight="true" outlineLevel="0" collapsed="false">
      <c r="A274" s="299" t="s">
        <v>26</v>
      </c>
      <c r="B274" s="90" t="str">
        <f aca="false">$B$270</f>
        <v>Lublin Salezjanie 1</v>
      </c>
      <c r="C274" s="90"/>
      <c r="D274" s="114" t="s">
        <v>222</v>
      </c>
      <c r="E274" s="135" t="s">
        <v>21</v>
      </c>
      <c r="F274" s="90" t="str">
        <f aca="false">'Kwatery U Buzunów - Reg. 2018'!A98</f>
        <v>bud. B 2 piętro - p.21</v>
      </c>
      <c r="G274" s="43"/>
      <c r="H274" s="93" t="n">
        <v>2</v>
      </c>
      <c r="I274" s="27"/>
      <c r="J274" s="27"/>
      <c r="K274" s="27" t="n">
        <v>1</v>
      </c>
      <c r="L274" s="27"/>
      <c r="M274" s="27"/>
      <c r="N274" s="27"/>
      <c r="O274" s="44"/>
      <c r="P274" s="27"/>
      <c r="Q274" s="27" t="s">
        <v>51</v>
      </c>
      <c r="S274" s="279"/>
    </row>
    <row r="275" s="278" customFormat="true" ht="36" hidden="false" customHeight="true" outlineLevel="0" collapsed="false">
      <c r="A275" s="299" t="s">
        <v>29</v>
      </c>
      <c r="B275" s="90" t="str">
        <f aca="false">$B$270</f>
        <v>Lublin Salezjanie 1</v>
      </c>
      <c r="C275" s="90"/>
      <c r="D275" s="114" t="s">
        <v>223</v>
      </c>
      <c r="E275" s="98" t="s">
        <v>21</v>
      </c>
      <c r="F275" s="90" t="str">
        <f aca="false">'Kwatery obce - Reg. 2018'!A63</f>
        <v>Energetyk p. 412</v>
      </c>
      <c r="G275" s="43"/>
      <c r="H275" s="93"/>
      <c r="I275" s="27" t="n">
        <v>1</v>
      </c>
      <c r="J275" s="27"/>
      <c r="K275" s="27"/>
      <c r="L275" s="27"/>
      <c r="M275" s="27"/>
      <c r="N275" s="27"/>
      <c r="O275" s="44"/>
      <c r="P275" s="27"/>
      <c r="Q275" s="27" t="s">
        <v>51</v>
      </c>
      <c r="S275" s="279"/>
    </row>
    <row r="276" s="278" customFormat="true" ht="27.75" hidden="false" customHeight="true" outlineLevel="0" collapsed="false">
      <c r="A276" s="299" t="s">
        <v>52</v>
      </c>
      <c r="B276" s="90" t="str">
        <f aca="false">$B$270</f>
        <v>Lublin Salezjanie 1</v>
      </c>
      <c r="C276" s="90"/>
      <c r="D276" s="114" t="s">
        <v>224</v>
      </c>
      <c r="E276" s="98" t="s">
        <v>21</v>
      </c>
      <c r="F276" s="90" t="str">
        <f aca="false">'Kwatery obce - Reg. 2018'!A63</f>
        <v>Energetyk p. 412</v>
      </c>
      <c r="G276" s="43"/>
      <c r="H276" s="93"/>
      <c r="I276" s="27" t="n">
        <v>1</v>
      </c>
      <c r="J276" s="27"/>
      <c r="K276" s="27"/>
      <c r="L276" s="27"/>
      <c r="M276" s="27"/>
      <c r="N276" s="27"/>
      <c r="O276" s="44"/>
      <c r="P276" s="27"/>
      <c r="Q276" s="27"/>
      <c r="S276" s="279"/>
    </row>
    <row r="277" s="278" customFormat="true" ht="18.75" hidden="true" customHeight="true" outlineLevel="0" collapsed="false">
      <c r="A277" s="299" t="s">
        <v>67</v>
      </c>
      <c r="B277" s="322" t="str">
        <f aca="false">$B$270</f>
        <v>Lublin Salezjanie 1</v>
      </c>
      <c r="C277" s="90"/>
      <c r="D277" s="114"/>
      <c r="E277" s="99"/>
      <c r="F277" s="90"/>
      <c r="G277" s="43"/>
      <c r="H277" s="93"/>
      <c r="I277" s="27"/>
      <c r="J277" s="27"/>
      <c r="K277" s="27"/>
      <c r="L277" s="27"/>
      <c r="M277" s="27"/>
      <c r="N277" s="27"/>
      <c r="O277" s="178"/>
      <c r="P277" s="51"/>
      <c r="Q277" s="51"/>
      <c r="S277" s="279"/>
    </row>
    <row r="278" s="70" customFormat="true" ht="22.5" hidden="false" customHeight="true" outlineLevel="0" collapsed="false">
      <c r="A278" s="108" t="n">
        <v>43376</v>
      </c>
      <c r="B278" s="109" t="str">
        <f aca="false">B270</f>
        <v>Lublin Salezjanie 1</v>
      </c>
      <c r="C278" s="63"/>
      <c r="D278" s="64" t="n">
        <f aca="false">SUM(G278:J278)</f>
        <v>10</v>
      </c>
      <c r="E278" s="65"/>
      <c r="F278" s="136" t="str">
        <f aca="false">F7</f>
        <v>razem bracia (bez niemowląt, dzieci i nianiek)</v>
      </c>
      <c r="G278" s="64" t="n">
        <f aca="false">SUM(G271:G277)</f>
        <v>0</v>
      </c>
      <c r="H278" s="64" t="n">
        <f aca="false">SUM(H271:H277)</f>
        <v>8</v>
      </c>
      <c r="I278" s="64" t="n">
        <f aca="false">SUM(I271:I277)</f>
        <v>2</v>
      </c>
      <c r="J278" s="64" t="n">
        <f aca="false">SUM(J271:J277)</f>
        <v>0</v>
      </c>
      <c r="K278" s="113" t="n">
        <f aca="false">SUM(K271:K277)</f>
        <v>3</v>
      </c>
      <c r="L278" s="113" t="n">
        <f aca="false">SUM(L271:L277)</f>
        <v>1</v>
      </c>
      <c r="M278" s="113" t="n">
        <f aca="false">SUM(M271:M277)</f>
        <v>0</v>
      </c>
      <c r="N278" s="113" t="n">
        <f aca="false">SUM(N271:N277)</f>
        <v>0</v>
      </c>
      <c r="O278" s="67"/>
      <c r="P278" s="69"/>
      <c r="Q278" s="69"/>
      <c r="R278" s="134"/>
      <c r="V278" s="85"/>
      <c r="W278" s="85"/>
    </row>
    <row r="279" s="70" customFormat="true" ht="15" hidden="false" customHeight="true" outlineLevel="0" collapsed="false">
      <c r="A279" s="108"/>
      <c r="B279" s="109"/>
      <c r="C279" s="72"/>
      <c r="D279" s="73" t="n">
        <f aca="false">SUM(K279:L279)</f>
        <v>4</v>
      </c>
      <c r="E279" s="65"/>
      <c r="F279" s="137" t="str">
        <f aca="false">F8</f>
        <v>razem niemowlęta i dzieci</v>
      </c>
      <c r="G279" s="116" t="n">
        <f aca="false">G278</f>
        <v>0</v>
      </c>
      <c r="H279" s="116" t="n">
        <f aca="false">H278</f>
        <v>8</v>
      </c>
      <c r="I279" s="116" t="n">
        <f aca="false">I278</f>
        <v>2</v>
      </c>
      <c r="J279" s="116" t="n">
        <f aca="false">J278</f>
        <v>0</v>
      </c>
      <c r="K279" s="73" t="n">
        <f aca="false">K278</f>
        <v>3</v>
      </c>
      <c r="L279" s="73" t="n">
        <f aca="false">L278</f>
        <v>1</v>
      </c>
      <c r="M279" s="116" t="n">
        <f aca="false">M278</f>
        <v>0</v>
      </c>
      <c r="N279" s="116" t="n">
        <f aca="false">N278</f>
        <v>0</v>
      </c>
      <c r="O279" s="67"/>
      <c r="P279" s="69" t="n">
        <v>18</v>
      </c>
      <c r="Q279" s="69"/>
      <c r="R279" s="134"/>
      <c r="V279" s="95"/>
      <c r="W279" s="95"/>
    </row>
    <row r="280" s="70" customFormat="true" ht="15" hidden="false" customHeight="true" outlineLevel="0" collapsed="false">
      <c r="A280" s="108"/>
      <c r="B280" s="109"/>
      <c r="C280" s="72"/>
      <c r="D280" s="73" t="n">
        <f aca="false">SUM(M280:N280)</f>
        <v>0</v>
      </c>
      <c r="E280" s="65"/>
      <c r="F280" s="137" t="str">
        <f aca="false">F9</f>
        <v>razem niańki</v>
      </c>
      <c r="G280" s="116" t="n">
        <f aca="false">G278</f>
        <v>0</v>
      </c>
      <c r="H280" s="116" t="n">
        <f aca="false">H278</f>
        <v>8</v>
      </c>
      <c r="I280" s="116" t="n">
        <f aca="false">I278</f>
        <v>2</v>
      </c>
      <c r="J280" s="116" t="n">
        <f aca="false">J278</f>
        <v>0</v>
      </c>
      <c r="K280" s="116" t="n">
        <f aca="false">K278</f>
        <v>3</v>
      </c>
      <c r="L280" s="116" t="n">
        <f aca="false">L278</f>
        <v>1</v>
      </c>
      <c r="M280" s="73" t="n">
        <f aca="false">M278</f>
        <v>0</v>
      </c>
      <c r="N280" s="73" t="n">
        <f aca="false">N278</f>
        <v>0</v>
      </c>
      <c r="O280" s="67"/>
      <c r="P280" s="69"/>
      <c r="Q280" s="69"/>
      <c r="R280" s="134"/>
    </row>
    <row r="281" s="70" customFormat="true" ht="15" hidden="false" customHeight="true" outlineLevel="0" collapsed="false">
      <c r="A281" s="108"/>
      <c r="B281" s="109"/>
      <c r="C281" s="72"/>
      <c r="D281" s="73" t="n">
        <f aca="false">SUM(G281:N281)-K281</f>
        <v>11</v>
      </c>
      <c r="E281" s="65"/>
      <c r="F281" s="137" t="str">
        <f aca="false">F10</f>
        <v>razem na salę gimn. (krzesła - z nianiami i dziećmi) </v>
      </c>
      <c r="G281" s="73" t="n">
        <f aca="false">G278</f>
        <v>0</v>
      </c>
      <c r="H281" s="73" t="n">
        <f aca="false">H278</f>
        <v>8</v>
      </c>
      <c r="I281" s="73" t="n">
        <f aca="false">I278</f>
        <v>2</v>
      </c>
      <c r="J281" s="73" t="n">
        <f aca="false">J278</f>
        <v>0</v>
      </c>
      <c r="K281" s="116" t="n">
        <f aca="false">K278</f>
        <v>3</v>
      </c>
      <c r="L281" s="73" t="n">
        <f aca="false">L278</f>
        <v>1</v>
      </c>
      <c r="M281" s="73" t="n">
        <f aca="false">M278</f>
        <v>0</v>
      </c>
      <c r="N281" s="73" t="n">
        <f aca="false">N278</f>
        <v>0</v>
      </c>
      <c r="O281" s="67"/>
      <c r="P281" s="69"/>
      <c r="Q281" s="69"/>
      <c r="R281" s="134"/>
    </row>
    <row r="282" s="70" customFormat="true" ht="15" hidden="false" customHeight="true" outlineLevel="0" collapsed="false">
      <c r="A282" s="108"/>
      <c r="B282" s="109"/>
      <c r="C282" s="72"/>
      <c r="D282" s="73" t="n">
        <f aca="false">SUM(G282:N282)-K282</f>
        <v>11</v>
      </c>
      <c r="E282" s="65"/>
      <c r="F282" s="137" t="str">
        <f aca="false">F11</f>
        <v>razem do wyżywienia (z  dziećmi)</v>
      </c>
      <c r="G282" s="73" t="n">
        <f aca="false">G278</f>
        <v>0</v>
      </c>
      <c r="H282" s="73" t="n">
        <f aca="false">H278</f>
        <v>8</v>
      </c>
      <c r="I282" s="73" t="n">
        <f aca="false">I278</f>
        <v>2</v>
      </c>
      <c r="J282" s="73" t="n">
        <f aca="false">J278</f>
        <v>0</v>
      </c>
      <c r="K282" s="116" t="n">
        <f aca="false">K278</f>
        <v>3</v>
      </c>
      <c r="L282" s="73" t="n">
        <f aca="false">L278</f>
        <v>1</v>
      </c>
      <c r="M282" s="73" t="n">
        <f aca="false">M278</f>
        <v>0</v>
      </c>
      <c r="N282" s="73" t="n">
        <f aca="false">N278</f>
        <v>0</v>
      </c>
      <c r="O282" s="67"/>
      <c r="P282" s="69"/>
      <c r="Q282" s="69"/>
      <c r="R282" s="134"/>
    </row>
    <row r="283" s="70" customFormat="true" ht="15.75" hidden="false" customHeight="true" outlineLevel="0" collapsed="false">
      <c r="A283" s="108"/>
      <c r="B283" s="109"/>
      <c r="C283" s="117"/>
      <c r="D283" s="80" t="n">
        <f aca="false">SUM(G283:N283)-K283</f>
        <v>11</v>
      </c>
      <c r="E283" s="65"/>
      <c r="F283" s="137" t="str">
        <f aca="false">F12</f>
        <v>razem do zakwaterowania (z dziećmi)</v>
      </c>
      <c r="G283" s="80" t="n">
        <f aca="false">G278</f>
        <v>0</v>
      </c>
      <c r="H283" s="80" t="n">
        <f aca="false">H278</f>
        <v>8</v>
      </c>
      <c r="I283" s="80" t="n">
        <f aca="false">I278</f>
        <v>2</v>
      </c>
      <c r="J283" s="80" t="n">
        <f aca="false">J278</f>
        <v>0</v>
      </c>
      <c r="K283" s="119" t="n">
        <f aca="false">K278</f>
        <v>3</v>
      </c>
      <c r="L283" s="80" t="n">
        <f aca="false">L278</f>
        <v>1</v>
      </c>
      <c r="M283" s="80" t="n">
        <f aca="false">M278</f>
        <v>0</v>
      </c>
      <c r="N283" s="80" t="n">
        <f aca="false">N278</f>
        <v>0</v>
      </c>
      <c r="O283" s="67"/>
      <c r="P283" s="69"/>
      <c r="Q283" s="69"/>
      <c r="R283" s="134"/>
    </row>
    <row r="284" s="85" customFormat="true" ht="39.95" hidden="false" customHeight="true" outlineLevel="0" collapsed="false">
      <c r="A284" s="323" t="str">
        <f aca="false">A1</f>
        <v>Lp. </v>
      </c>
      <c r="B284" s="84" t="s">
        <v>225</v>
      </c>
      <c r="C284" s="84" t="str">
        <f aca="false">C1</f>
        <v>Obecność</v>
      </c>
      <c r="D284" s="10" t="str">
        <f aca="false">D1</f>
        <v>Nazwisko i imię 
(małżeństwa razem, 
dzieci osobno)</v>
      </c>
      <c r="E284" s="10" t="str">
        <f aca="false">E1</f>
        <v>Przydział</v>
      </c>
      <c r="F284" s="10" t="str">
        <f aca="false">F1</f>
        <v>Zakwaterowanie</v>
      </c>
      <c r="G284" s="10" t="str">
        <f aca="false">G1</f>
        <v>Prezbiterzy</v>
      </c>
      <c r="H284" s="10" t="str">
        <f aca="false">H1</f>
        <v>Małżeństwa (il. osób)</v>
      </c>
      <c r="I284" s="10" t="str">
        <f aca="false">I1</f>
        <v>Kobiety (1)</v>
      </c>
      <c r="J284" s="10" t="str">
        <f aca="false">J1</f>
        <v>Mężczyźni (1)</v>
      </c>
      <c r="K284" s="10" t="str">
        <f aca="false">K1</f>
        <v>Niemowlęta i dzieci (bez dodatkowego łóżka i posiłku)</v>
      </c>
      <c r="L284" s="10" t="str">
        <f aca="false">L1</f>
        <v>Dzieci większe (z łóżkiem i posiłkiem)</v>
      </c>
      <c r="M284" s="10" t="str">
        <f aca="false">M1</f>
        <v>P</v>
      </c>
      <c r="N284" s="10" t="str">
        <f aca="false">N1</f>
        <v>Niania obca lub z rodziny - mieszkanie osobne</v>
      </c>
      <c r="O284" s="10" t="str">
        <f aca="false">O1</f>
        <v>Uwagi, niepełnosprawność, diety</v>
      </c>
      <c r="P284" s="10" t="str">
        <f aca="false">P1</f>
        <v>Wiek jedynek, nianiek np. 40+</v>
      </c>
      <c r="Q284" s="10" t="str">
        <f aca="false">Q1</f>
        <v>Środek transportu (własny samochód lub brak)</v>
      </c>
      <c r="S284" s="134"/>
      <c r="T284" s="70"/>
      <c r="U284" s="70"/>
      <c r="V284" s="70"/>
      <c r="W284" s="70"/>
      <c r="X284" s="70"/>
    </row>
    <row r="285" s="278" customFormat="true" ht="27.75" hidden="false" customHeight="true" outlineLevel="0" collapsed="false">
      <c r="A285" s="280" t="s">
        <v>18</v>
      </c>
      <c r="B285" s="324" t="str">
        <f aca="false">$B$284</f>
        <v>Lublin Salezjanie 2</v>
      </c>
      <c r="C285" s="91"/>
      <c r="D285" s="91" t="s">
        <v>226</v>
      </c>
      <c r="E285" s="312" t="s">
        <v>21</v>
      </c>
      <c r="F285" s="19" t="str">
        <f aca="false">'Kwatery obce - Reg. 2018'!A212</f>
        <v>Olszewska Halina i Krzysztof - nr 5 (2 piętro)</v>
      </c>
      <c r="G285" s="187"/>
      <c r="H285" s="27" t="n">
        <v>2</v>
      </c>
      <c r="I285" s="27"/>
      <c r="J285" s="27"/>
      <c r="K285" s="187"/>
      <c r="L285" s="187"/>
      <c r="M285" s="187"/>
      <c r="N285" s="187"/>
      <c r="O285" s="22"/>
      <c r="P285" s="204"/>
      <c r="Q285" s="215" t="s">
        <v>227</v>
      </c>
      <c r="S285" s="279"/>
    </row>
    <row r="286" s="278" customFormat="true" ht="27.75" hidden="false" customHeight="true" outlineLevel="0" collapsed="false">
      <c r="A286" s="280" t="s">
        <v>19</v>
      </c>
      <c r="B286" s="91" t="str">
        <f aca="false">$B$284</f>
        <v>Lublin Salezjanie 2</v>
      </c>
      <c r="C286" s="90"/>
      <c r="D286" s="90" t="s">
        <v>228</v>
      </c>
      <c r="E286" s="325" t="s">
        <v>21</v>
      </c>
      <c r="F286" s="91" t="str">
        <f aca="false">'Kwatery U Buzunów - Reg. 2018'!A5</f>
        <v>bud. A parter - p.2</v>
      </c>
      <c r="G286" s="15"/>
      <c r="H286" s="27" t="n">
        <v>2</v>
      </c>
      <c r="I286" s="93"/>
      <c r="J286" s="93"/>
      <c r="K286" s="15"/>
      <c r="L286" s="15"/>
      <c r="M286" s="15"/>
      <c r="N286" s="15"/>
      <c r="O286" s="35" t="s">
        <v>229</v>
      </c>
      <c r="P286" s="204"/>
      <c r="Q286" s="215" t="s">
        <v>51</v>
      </c>
      <c r="S286" s="279"/>
    </row>
    <row r="287" s="278" customFormat="true" ht="27.75" hidden="false" customHeight="true" outlineLevel="0" collapsed="false">
      <c r="A287" s="280" t="s">
        <v>23</v>
      </c>
      <c r="B287" s="91" t="str">
        <f aca="false">$B$284</f>
        <v>Lublin Salezjanie 2</v>
      </c>
      <c r="C287" s="90"/>
      <c r="D287" s="90" t="s">
        <v>230</v>
      </c>
      <c r="E287" s="326" t="s">
        <v>21</v>
      </c>
      <c r="F287" s="91" t="str">
        <f aca="false">'Kwatery obce - Reg. 2018'!A183</f>
        <v>Lucyna Truszkowska - p. nr 3 (piętro)</v>
      </c>
      <c r="G287" s="15"/>
      <c r="H287" s="27"/>
      <c r="I287" s="93"/>
      <c r="J287" s="93" t="n">
        <v>1</v>
      </c>
      <c r="K287" s="15"/>
      <c r="L287" s="15"/>
      <c r="M287" s="15"/>
      <c r="N287" s="15"/>
      <c r="O287" s="35"/>
      <c r="P287" s="204"/>
      <c r="Q287" s="215" t="s">
        <v>227</v>
      </c>
      <c r="S287" s="279"/>
    </row>
    <row r="288" s="278" customFormat="true" ht="13.5" hidden="true" customHeight="false" outlineLevel="0" collapsed="false">
      <c r="A288" s="280" t="s">
        <v>29</v>
      </c>
      <c r="B288" s="327" t="str">
        <f aca="false">$B$284</f>
        <v>Lublin Salezjanie 2</v>
      </c>
      <c r="C288" s="55"/>
      <c r="D288" s="91"/>
      <c r="E288" s="99"/>
      <c r="F288" s="40"/>
      <c r="G288" s="93"/>
      <c r="H288" s="27"/>
      <c r="I288" s="93"/>
      <c r="J288" s="93"/>
      <c r="K288" s="27"/>
      <c r="L288" s="27"/>
      <c r="M288" s="27"/>
      <c r="N288" s="27"/>
      <c r="O288" s="178"/>
      <c r="P288" s="164"/>
      <c r="Q288" s="165"/>
      <c r="S288" s="279"/>
    </row>
    <row r="289" s="70" customFormat="true" ht="22.5" hidden="false" customHeight="true" outlineLevel="0" collapsed="false">
      <c r="A289" s="108" t="n">
        <v>43376</v>
      </c>
      <c r="B289" s="117" t="str">
        <f aca="false">B284</f>
        <v>Lublin Salezjanie 2</v>
      </c>
      <c r="C289" s="72"/>
      <c r="D289" s="64" t="n">
        <f aca="false">SUM(G289:J289)</f>
        <v>5</v>
      </c>
      <c r="E289" s="65"/>
      <c r="F289" s="136" t="str">
        <f aca="false">F7</f>
        <v>razem bracia (bez niemowląt, dzieci i nianiek)</v>
      </c>
      <c r="G289" s="64" t="n">
        <f aca="false">SUM(G285:G288)</f>
        <v>0</v>
      </c>
      <c r="H289" s="64" t="n">
        <f aca="false">SUM(H285:H288)</f>
        <v>4</v>
      </c>
      <c r="I289" s="64" t="n">
        <f aca="false">SUM(I285:I288)</f>
        <v>0</v>
      </c>
      <c r="J289" s="64" t="n">
        <f aca="false">SUM(J285:J288)</f>
        <v>1</v>
      </c>
      <c r="K289" s="113" t="n">
        <f aca="false">SUM(K285:K288)</f>
        <v>0</v>
      </c>
      <c r="L289" s="113" t="n">
        <f aca="false">SUM(L285:L288)</f>
        <v>0</v>
      </c>
      <c r="M289" s="113" t="n">
        <f aca="false">SUM(M285:M288)</f>
        <v>0</v>
      </c>
      <c r="N289" s="113" t="n">
        <f aca="false">SUM(N285:N288)</f>
        <v>0</v>
      </c>
      <c r="O289" s="67"/>
      <c r="P289" s="69"/>
      <c r="Q289" s="69"/>
      <c r="R289" s="134"/>
      <c r="V289" s="85"/>
      <c r="W289" s="85"/>
    </row>
    <row r="290" s="70" customFormat="true" ht="15" hidden="false" customHeight="true" outlineLevel="0" collapsed="false">
      <c r="A290" s="108"/>
      <c r="B290" s="117"/>
      <c r="C290" s="72"/>
      <c r="D290" s="73" t="n">
        <f aca="false">SUM(K290:L290)</f>
        <v>0</v>
      </c>
      <c r="E290" s="65"/>
      <c r="F290" s="137" t="str">
        <f aca="false">F8</f>
        <v>razem niemowlęta i dzieci</v>
      </c>
      <c r="G290" s="116" t="n">
        <f aca="false">G289</f>
        <v>0</v>
      </c>
      <c r="H290" s="116" t="n">
        <f aca="false">H289</f>
        <v>4</v>
      </c>
      <c r="I290" s="116" t="n">
        <f aca="false">I289</f>
        <v>0</v>
      </c>
      <c r="J290" s="116" t="n">
        <f aca="false">J289</f>
        <v>1</v>
      </c>
      <c r="K290" s="73" t="n">
        <f aca="false">K289</f>
        <v>0</v>
      </c>
      <c r="L290" s="73" t="n">
        <f aca="false">L289</f>
        <v>0</v>
      </c>
      <c r="M290" s="116" t="n">
        <f aca="false">M289</f>
        <v>0</v>
      </c>
      <c r="N290" s="116" t="n">
        <f aca="false">N289</f>
        <v>0</v>
      </c>
      <c r="O290" s="67"/>
      <c r="P290" s="69" t="n">
        <v>19</v>
      </c>
      <c r="Q290" s="69"/>
      <c r="R290" s="134"/>
      <c r="V290" s="95"/>
      <c r="W290" s="95"/>
    </row>
    <row r="291" s="70" customFormat="true" ht="15" hidden="false" customHeight="true" outlineLevel="0" collapsed="false">
      <c r="A291" s="108"/>
      <c r="B291" s="117"/>
      <c r="C291" s="72"/>
      <c r="D291" s="73" t="n">
        <f aca="false">SUM(M291:N291)</f>
        <v>0</v>
      </c>
      <c r="E291" s="65"/>
      <c r="F291" s="137" t="str">
        <f aca="false">F9</f>
        <v>razem niańki</v>
      </c>
      <c r="G291" s="116" t="n">
        <f aca="false">G289</f>
        <v>0</v>
      </c>
      <c r="H291" s="116" t="n">
        <f aca="false">H289</f>
        <v>4</v>
      </c>
      <c r="I291" s="116" t="n">
        <f aca="false">I289</f>
        <v>0</v>
      </c>
      <c r="J291" s="116" t="n">
        <f aca="false">J289</f>
        <v>1</v>
      </c>
      <c r="K291" s="116" t="n">
        <f aca="false">K289</f>
        <v>0</v>
      </c>
      <c r="L291" s="116" t="n">
        <f aca="false">L289</f>
        <v>0</v>
      </c>
      <c r="M291" s="73" t="n">
        <f aca="false">M289</f>
        <v>0</v>
      </c>
      <c r="N291" s="73" t="n">
        <f aca="false">N289</f>
        <v>0</v>
      </c>
      <c r="O291" s="67"/>
      <c r="P291" s="69"/>
      <c r="Q291" s="69"/>
      <c r="R291" s="134"/>
    </row>
    <row r="292" s="70" customFormat="true" ht="15" hidden="false" customHeight="true" outlineLevel="0" collapsed="false">
      <c r="A292" s="108"/>
      <c r="B292" s="117"/>
      <c r="C292" s="72"/>
      <c r="D292" s="73" t="n">
        <f aca="false">SUM(G292:N292)-K292</f>
        <v>5</v>
      </c>
      <c r="E292" s="65"/>
      <c r="F292" s="137" t="str">
        <f aca="false">F10</f>
        <v>razem na salę gimn. (krzesła - z nianiami i dziećmi) </v>
      </c>
      <c r="G292" s="73" t="n">
        <f aca="false">G289</f>
        <v>0</v>
      </c>
      <c r="H292" s="73" t="n">
        <f aca="false">H289</f>
        <v>4</v>
      </c>
      <c r="I292" s="73" t="n">
        <f aca="false">I289</f>
        <v>0</v>
      </c>
      <c r="J292" s="73" t="n">
        <f aca="false">J289</f>
        <v>1</v>
      </c>
      <c r="K292" s="116" t="n">
        <f aca="false">K289</f>
        <v>0</v>
      </c>
      <c r="L292" s="73" t="n">
        <f aca="false">L289</f>
        <v>0</v>
      </c>
      <c r="M292" s="73" t="n">
        <f aca="false">M289</f>
        <v>0</v>
      </c>
      <c r="N292" s="73" t="n">
        <f aca="false">N289</f>
        <v>0</v>
      </c>
      <c r="O292" s="67"/>
      <c r="P292" s="69"/>
      <c r="Q292" s="69"/>
      <c r="R292" s="134"/>
    </row>
    <row r="293" s="70" customFormat="true" ht="15" hidden="false" customHeight="true" outlineLevel="0" collapsed="false">
      <c r="A293" s="108"/>
      <c r="B293" s="117"/>
      <c r="C293" s="72"/>
      <c r="D293" s="73" t="n">
        <f aca="false">SUM(G293:N293)-K293</f>
        <v>5</v>
      </c>
      <c r="E293" s="65"/>
      <c r="F293" s="137" t="str">
        <f aca="false">F11</f>
        <v>razem do wyżywienia (z  dziećmi)</v>
      </c>
      <c r="G293" s="73" t="n">
        <f aca="false">G289</f>
        <v>0</v>
      </c>
      <c r="H293" s="73" t="n">
        <f aca="false">H289</f>
        <v>4</v>
      </c>
      <c r="I293" s="73" t="n">
        <f aca="false">I289</f>
        <v>0</v>
      </c>
      <c r="J293" s="73" t="n">
        <f aca="false">J289</f>
        <v>1</v>
      </c>
      <c r="K293" s="116" t="n">
        <f aca="false">K289</f>
        <v>0</v>
      </c>
      <c r="L293" s="73" t="n">
        <f aca="false">L289</f>
        <v>0</v>
      </c>
      <c r="M293" s="73" t="n">
        <f aca="false">M289</f>
        <v>0</v>
      </c>
      <c r="N293" s="73" t="n">
        <f aca="false">N289</f>
        <v>0</v>
      </c>
      <c r="O293" s="67"/>
      <c r="P293" s="69"/>
      <c r="Q293" s="69"/>
      <c r="R293" s="134"/>
    </row>
    <row r="294" s="70" customFormat="true" ht="15.75" hidden="false" customHeight="true" outlineLevel="0" collapsed="false">
      <c r="A294" s="108"/>
      <c r="B294" s="117"/>
      <c r="C294" s="117"/>
      <c r="D294" s="80" t="n">
        <f aca="false">SUM(G294:N294)-K294</f>
        <v>5</v>
      </c>
      <c r="E294" s="65"/>
      <c r="F294" s="137" t="str">
        <f aca="false">F12</f>
        <v>razem do zakwaterowania (z dziećmi)</v>
      </c>
      <c r="G294" s="80" t="n">
        <f aca="false">G289</f>
        <v>0</v>
      </c>
      <c r="H294" s="80" t="n">
        <f aca="false">H289</f>
        <v>4</v>
      </c>
      <c r="I294" s="80" t="n">
        <f aca="false">I289</f>
        <v>0</v>
      </c>
      <c r="J294" s="80" t="n">
        <f aca="false">J289</f>
        <v>1</v>
      </c>
      <c r="K294" s="119" t="n">
        <f aca="false">K289</f>
        <v>0</v>
      </c>
      <c r="L294" s="80" t="n">
        <f aca="false">L289</f>
        <v>0</v>
      </c>
      <c r="M294" s="80" t="n">
        <f aca="false">M289</f>
        <v>0</v>
      </c>
      <c r="N294" s="80" t="n">
        <f aca="false">N289</f>
        <v>0</v>
      </c>
      <c r="O294" s="67"/>
      <c r="P294" s="69"/>
      <c r="Q294" s="69"/>
      <c r="R294" s="134"/>
    </row>
    <row r="295" s="85" customFormat="true" ht="39.95" hidden="false" customHeight="true" outlineLevel="0" collapsed="false">
      <c r="A295" s="138" t="str">
        <f aca="false">A1</f>
        <v>Lp. </v>
      </c>
      <c r="B295" s="328" t="s">
        <v>231</v>
      </c>
      <c r="C295" s="329" t="str">
        <f aca="false">C1</f>
        <v>Obecność</v>
      </c>
      <c r="D295" s="10" t="str">
        <f aca="false">D1</f>
        <v>Nazwisko i imię 
(małżeństwa razem, 
dzieci osobno)</v>
      </c>
      <c r="E295" s="10" t="str">
        <f aca="false">E1</f>
        <v>Przydział</v>
      </c>
      <c r="F295" s="10" t="str">
        <f aca="false">F1</f>
        <v>Zakwaterowanie</v>
      </c>
      <c r="G295" s="10" t="str">
        <f aca="false">G1</f>
        <v>Prezbiterzy</v>
      </c>
      <c r="H295" s="10" t="str">
        <f aca="false">H1</f>
        <v>Małżeństwa (il. osób)</v>
      </c>
      <c r="I295" s="10" t="str">
        <f aca="false">I1</f>
        <v>Kobiety (1)</v>
      </c>
      <c r="J295" s="10" t="str">
        <f aca="false">J1</f>
        <v>Mężczyźni (1)</v>
      </c>
      <c r="K295" s="10" t="str">
        <f aca="false">K1</f>
        <v>Niemowlęta i dzieci (bez dodatkowego łóżka i posiłku)</v>
      </c>
      <c r="L295" s="10" t="str">
        <f aca="false">L1</f>
        <v>Dzieci większe (z łóżkiem i posiłkiem)</v>
      </c>
      <c r="M295" s="10" t="str">
        <f aca="false">M1</f>
        <v>P</v>
      </c>
      <c r="N295" s="10" t="str">
        <f aca="false">N1</f>
        <v>Niania obca lub z rodziny - mieszkanie osobne</v>
      </c>
      <c r="O295" s="10" t="str">
        <f aca="false">O1</f>
        <v>Uwagi, niepełnosprawność, diety</v>
      </c>
      <c r="P295" s="10" t="str">
        <f aca="false">P1</f>
        <v>Wiek jedynek, nianiek np. 40+</v>
      </c>
      <c r="Q295" s="11" t="str">
        <f aca="false">Q1</f>
        <v>Środek transportu (własny samochód lub brak)</v>
      </c>
      <c r="S295" s="134"/>
      <c r="T295" s="70"/>
      <c r="U295" s="70"/>
      <c r="V295" s="70"/>
      <c r="W295" s="70"/>
      <c r="X295" s="70"/>
    </row>
    <row r="296" s="95" customFormat="true" ht="25.5" hidden="false" customHeight="false" outlineLevel="0" collapsed="false">
      <c r="A296" s="330" t="s">
        <v>18</v>
      </c>
      <c r="B296" s="331" t="str">
        <f aca="false">$B$295</f>
        <v>Lublin Św. Agnieszka 1</v>
      </c>
      <c r="C296" s="332"/>
      <c r="D296" s="48"/>
      <c r="E296" s="333"/>
      <c r="F296" s="232"/>
      <c r="G296" s="233"/>
      <c r="H296" s="233"/>
      <c r="I296" s="233"/>
      <c r="J296" s="233"/>
      <c r="K296" s="93"/>
      <c r="L296" s="233"/>
      <c r="M296" s="233"/>
      <c r="N296" s="27"/>
      <c r="O296" s="334"/>
      <c r="P296" s="335"/>
      <c r="Q296" s="336"/>
      <c r="S296" s="134"/>
      <c r="T296" s="70"/>
      <c r="U296" s="70"/>
      <c r="V296" s="70"/>
      <c r="W296" s="70"/>
      <c r="X296" s="70"/>
    </row>
    <row r="297" s="70" customFormat="true" ht="25.5" hidden="false" customHeight="false" outlineLevel="0" collapsed="false">
      <c r="A297" s="337" t="s">
        <v>19</v>
      </c>
      <c r="B297" s="338" t="str">
        <f aca="false">$B$295</f>
        <v>Lublin Św. Agnieszka 1</v>
      </c>
      <c r="C297" s="339"/>
      <c r="D297" s="48" t="s">
        <v>232</v>
      </c>
      <c r="E297" s="172" t="s">
        <v>21</v>
      </c>
      <c r="F297" s="90" t="str">
        <f aca="false">'Kwatery obce - Reg. 2018'!A25</f>
        <v>Energetyk p. 108</v>
      </c>
      <c r="G297" s="27"/>
      <c r="H297" s="27" t="n">
        <v>2</v>
      </c>
      <c r="I297" s="27"/>
      <c r="J297" s="27"/>
      <c r="K297" s="27"/>
      <c r="L297" s="27"/>
      <c r="M297" s="27"/>
      <c r="N297" s="27"/>
      <c r="O297" s="334"/>
      <c r="P297" s="335"/>
      <c r="Q297" s="215" t="s">
        <v>125</v>
      </c>
      <c r="S297" s="134"/>
    </row>
    <row r="298" s="70" customFormat="true" ht="25.5" hidden="false" customHeight="false" outlineLevel="0" collapsed="false">
      <c r="A298" s="337" t="s">
        <v>23</v>
      </c>
      <c r="B298" s="338" t="str">
        <f aca="false">$B$295</f>
        <v>Lublin Św. Agnieszka 1</v>
      </c>
      <c r="C298" s="339"/>
      <c r="D298" s="48" t="s">
        <v>233</v>
      </c>
      <c r="E298" s="98" t="s">
        <v>21</v>
      </c>
      <c r="F298" s="90" t="str">
        <f aca="false">'Kwatery obce - Reg. 2018'!A61</f>
        <v>Energetyk p. 411</v>
      </c>
      <c r="G298" s="27"/>
      <c r="H298" s="27"/>
      <c r="I298" s="27" t="n">
        <v>1</v>
      </c>
      <c r="J298" s="27"/>
      <c r="K298" s="27"/>
      <c r="L298" s="27"/>
      <c r="M298" s="27"/>
      <c r="N298" s="27"/>
      <c r="O298" s="334"/>
      <c r="P298" s="335" t="n">
        <v>50</v>
      </c>
      <c r="Q298" s="215" t="s">
        <v>234</v>
      </c>
      <c r="S298" s="134"/>
    </row>
    <row r="299" s="70" customFormat="true" ht="25.5" hidden="false" customHeight="false" outlineLevel="0" collapsed="false">
      <c r="A299" s="337" t="s">
        <v>26</v>
      </c>
      <c r="B299" s="338" t="str">
        <f aca="false">$B$295</f>
        <v>Lublin Św. Agnieszka 1</v>
      </c>
      <c r="C299" s="339"/>
      <c r="D299" s="48" t="s">
        <v>235</v>
      </c>
      <c r="E299" s="172" t="s">
        <v>21</v>
      </c>
      <c r="F299" s="90" t="str">
        <f aca="false">'Kwatery obce - Reg. 2018'!A25</f>
        <v>Energetyk p. 108</v>
      </c>
      <c r="G299" s="27"/>
      <c r="H299" s="27" t="n">
        <v>2</v>
      </c>
      <c r="I299" s="27"/>
      <c r="J299" s="27"/>
      <c r="K299" s="27"/>
      <c r="L299" s="27"/>
      <c r="M299" s="27"/>
      <c r="N299" s="27"/>
      <c r="O299" s="334"/>
      <c r="P299" s="335"/>
      <c r="Q299" s="215" t="s">
        <v>236</v>
      </c>
      <c r="S299" s="134"/>
    </row>
    <row r="300" s="70" customFormat="true" ht="25.5" hidden="false" customHeight="false" outlineLevel="0" collapsed="false">
      <c r="A300" s="337" t="s">
        <v>29</v>
      </c>
      <c r="B300" s="338" t="str">
        <f aca="false">$B$295</f>
        <v>Lublin Św. Agnieszka 1</v>
      </c>
      <c r="C300" s="339"/>
      <c r="D300" s="48" t="s">
        <v>237</v>
      </c>
      <c r="E300" s="172" t="s">
        <v>21</v>
      </c>
      <c r="F300" s="90" t="str">
        <f aca="false">'Kwatery obce - Reg. 2018'!A27</f>
        <v>Energetyk p. 109</v>
      </c>
      <c r="G300" s="27"/>
      <c r="H300" s="27" t="n">
        <v>2</v>
      </c>
      <c r="I300" s="27"/>
      <c r="J300" s="27"/>
      <c r="K300" s="27"/>
      <c r="L300" s="27"/>
      <c r="M300" s="27"/>
      <c r="N300" s="27"/>
      <c r="O300" s="334"/>
      <c r="P300" s="335"/>
      <c r="Q300" s="215"/>
      <c r="S300" s="134"/>
    </row>
    <row r="301" s="70" customFormat="true" ht="25.5" hidden="false" customHeight="false" outlineLevel="0" collapsed="false">
      <c r="A301" s="337" t="s">
        <v>52</v>
      </c>
      <c r="B301" s="338" t="str">
        <f aca="false">$B$295</f>
        <v>Lublin Św. Agnieszka 1</v>
      </c>
      <c r="C301" s="339"/>
      <c r="D301" s="48" t="s">
        <v>238</v>
      </c>
      <c r="E301" s="172" t="s">
        <v>21</v>
      </c>
      <c r="F301" s="90" t="str">
        <f aca="false">'Kwatery obce - Reg. 2018'!A29</f>
        <v>Energetyk p. 110</v>
      </c>
      <c r="G301" s="27"/>
      <c r="H301" s="27" t="n">
        <v>2</v>
      </c>
      <c r="I301" s="27"/>
      <c r="J301" s="27"/>
      <c r="K301" s="27"/>
      <c r="L301" s="27"/>
      <c r="M301" s="27"/>
      <c r="N301" s="27"/>
      <c r="O301" s="334"/>
      <c r="P301" s="335"/>
      <c r="Q301" s="215" t="s">
        <v>234</v>
      </c>
      <c r="S301" s="134"/>
    </row>
    <row r="302" s="70" customFormat="true" ht="25.5" hidden="false" customHeight="false" outlineLevel="0" collapsed="false">
      <c r="A302" s="337" t="s">
        <v>67</v>
      </c>
      <c r="B302" s="338" t="str">
        <f aca="false">$B$295</f>
        <v>Lublin Św. Agnieszka 1</v>
      </c>
      <c r="C302" s="339"/>
      <c r="D302" s="48" t="s">
        <v>239</v>
      </c>
      <c r="E302" s="98" t="s">
        <v>21</v>
      </c>
      <c r="F302" s="90" t="str">
        <f aca="false">'Kwatery obce - Reg. 2018'!A61</f>
        <v>Energetyk p. 411</v>
      </c>
      <c r="G302" s="27"/>
      <c r="H302" s="27"/>
      <c r="I302" s="27" t="n">
        <v>1</v>
      </c>
      <c r="J302" s="27"/>
      <c r="K302" s="27"/>
      <c r="L302" s="27"/>
      <c r="M302" s="27"/>
      <c r="N302" s="27"/>
      <c r="O302" s="334"/>
      <c r="P302" s="334" t="n">
        <v>70</v>
      </c>
      <c r="Q302" s="215" t="s">
        <v>240</v>
      </c>
      <c r="S302" s="134"/>
    </row>
    <row r="303" s="70" customFormat="true" ht="25.5" hidden="false" customHeight="false" outlineLevel="0" collapsed="false">
      <c r="A303" s="337" t="s">
        <v>92</v>
      </c>
      <c r="B303" s="338" t="str">
        <f aca="false">$B$295</f>
        <v>Lublin Św. Agnieszka 1</v>
      </c>
      <c r="C303" s="339"/>
      <c r="D303" s="48" t="s">
        <v>241</v>
      </c>
      <c r="E303" s="172" t="s">
        <v>21</v>
      </c>
      <c r="F303" s="90" t="str">
        <f aca="false">'Kwatery obce - Reg. 2018'!A31</f>
        <v>Energetyk p. 111</v>
      </c>
      <c r="G303" s="27"/>
      <c r="H303" s="27" t="n">
        <v>2</v>
      </c>
      <c r="I303" s="27"/>
      <c r="J303" s="27"/>
      <c r="K303" s="27"/>
      <c r="L303" s="27"/>
      <c r="M303" s="27"/>
      <c r="N303" s="27"/>
      <c r="O303" s="334"/>
      <c r="P303" s="334"/>
      <c r="Q303" s="215" t="s">
        <v>125</v>
      </c>
      <c r="S303" s="134"/>
      <c r="T303" s="85"/>
      <c r="U303" s="85"/>
      <c r="V303" s="85"/>
    </row>
    <row r="304" s="70" customFormat="true" ht="25.5" hidden="false" customHeight="true" outlineLevel="0" collapsed="false">
      <c r="A304" s="337" t="s">
        <v>82</v>
      </c>
      <c r="B304" s="338" t="str">
        <f aca="false">$B$295</f>
        <v>Lublin Św. Agnieszka 1</v>
      </c>
      <c r="C304" s="339"/>
      <c r="D304" s="340" t="s">
        <v>242</v>
      </c>
      <c r="E304" s="172" t="s">
        <v>21</v>
      </c>
      <c r="F304" s="90" t="str">
        <f aca="false">'Kwatery obce - Reg. 2018'!A33</f>
        <v>Energetyk p. 112</v>
      </c>
      <c r="G304" s="43"/>
      <c r="H304" s="27" t="n">
        <v>2</v>
      </c>
      <c r="I304" s="27"/>
      <c r="J304" s="27"/>
      <c r="K304" s="27"/>
      <c r="L304" s="27"/>
      <c r="M304" s="27"/>
      <c r="N304" s="27"/>
      <c r="O304" s="335"/>
      <c r="P304" s="334"/>
      <c r="Q304" s="215" t="s">
        <v>125</v>
      </c>
      <c r="S304" s="134"/>
      <c r="T304" s="85"/>
      <c r="U304" s="85"/>
      <c r="V304" s="85"/>
    </row>
    <row r="305" s="70" customFormat="true" ht="25.5" hidden="true" customHeight="true" outlineLevel="0" collapsed="false">
      <c r="A305" s="337" t="s">
        <v>93</v>
      </c>
      <c r="B305" s="338" t="str">
        <f aca="false">$B$295</f>
        <v>Lublin Św. Agnieszka 1</v>
      </c>
      <c r="C305" s="339"/>
      <c r="D305" s="341"/>
      <c r="E305" s="99"/>
      <c r="F305" s="90"/>
      <c r="G305" s="43"/>
      <c r="H305" s="27"/>
      <c r="I305" s="27"/>
      <c r="J305" s="27"/>
      <c r="K305" s="27"/>
      <c r="L305" s="27"/>
      <c r="M305" s="27"/>
      <c r="N305" s="27"/>
      <c r="O305" s="342"/>
      <c r="P305" s="343"/>
      <c r="Q305" s="321"/>
      <c r="S305" s="134"/>
      <c r="T305" s="85"/>
      <c r="U305" s="85"/>
      <c r="V305" s="85"/>
    </row>
    <row r="306" s="70" customFormat="true" ht="26.25" hidden="true" customHeight="false" outlineLevel="0" collapsed="false">
      <c r="A306" s="337" t="s">
        <v>143</v>
      </c>
      <c r="B306" s="338" t="str">
        <f aca="false">$B$295</f>
        <v>Lublin Św. Agnieszka 1</v>
      </c>
      <c r="C306" s="339"/>
      <c r="D306" s="48"/>
      <c r="E306" s="99"/>
      <c r="F306" s="90"/>
      <c r="G306" s="43"/>
      <c r="H306" s="27"/>
      <c r="I306" s="27"/>
      <c r="J306" s="27"/>
      <c r="K306" s="27"/>
      <c r="L306" s="27"/>
      <c r="M306" s="27"/>
      <c r="N306" s="27"/>
      <c r="O306" s="344"/>
      <c r="P306" s="345"/>
      <c r="Q306" s="165"/>
      <c r="S306" s="134"/>
      <c r="T306" s="95"/>
      <c r="U306" s="95"/>
      <c r="V306" s="95"/>
    </row>
    <row r="307" s="70" customFormat="true" ht="12.75" hidden="false" customHeight="false" outlineLevel="0" collapsed="false">
      <c r="A307" s="108" t="n">
        <v>43382</v>
      </c>
      <c r="B307" s="346" t="str">
        <f aca="false">B295</f>
        <v>Lublin Św. Agnieszka 1</v>
      </c>
      <c r="C307" s="63"/>
      <c r="D307" s="64" t="n">
        <f aca="false">SUM(G307:J307)</f>
        <v>14</v>
      </c>
      <c r="E307" s="65"/>
      <c r="F307" s="136" t="str">
        <f aca="false">F7</f>
        <v>razem bracia (bez niemowląt, dzieci i nianiek)</v>
      </c>
      <c r="G307" s="64" t="n">
        <f aca="false">SUM(G296:G306)</f>
        <v>0</v>
      </c>
      <c r="H307" s="64" t="n">
        <f aca="false">SUM(H296:H306)</f>
        <v>12</v>
      </c>
      <c r="I307" s="64" t="n">
        <f aca="false">SUM(I296:I306)</f>
        <v>2</v>
      </c>
      <c r="J307" s="64" t="n">
        <f aca="false">SUM(J296:J306)</f>
        <v>0</v>
      </c>
      <c r="K307" s="113" t="n">
        <f aca="false">SUM(K296:K306)</f>
        <v>0</v>
      </c>
      <c r="L307" s="113" t="n">
        <f aca="false">SUM(L296:L306)</f>
        <v>0</v>
      </c>
      <c r="M307" s="113" t="n">
        <f aca="false">SUM(M296:M306)</f>
        <v>0</v>
      </c>
      <c r="N307" s="113" t="n">
        <f aca="false">SUM(N296:N306)</f>
        <v>0</v>
      </c>
      <c r="O307" s="347"/>
      <c r="P307" s="69"/>
      <c r="Q307" s="69"/>
      <c r="R307" s="134"/>
      <c r="V307" s="85"/>
      <c r="W307" s="85"/>
    </row>
    <row r="308" s="70" customFormat="true" ht="12.75" hidden="false" customHeight="false" outlineLevel="0" collapsed="false">
      <c r="A308" s="108"/>
      <c r="B308" s="346"/>
      <c r="C308" s="72"/>
      <c r="D308" s="73" t="n">
        <f aca="false">SUM(K308:L308)</f>
        <v>0</v>
      </c>
      <c r="E308" s="65"/>
      <c r="F308" s="181" t="str">
        <f aca="false">F8</f>
        <v>razem niemowlęta i dzieci</v>
      </c>
      <c r="G308" s="116" t="n">
        <f aca="false">G307</f>
        <v>0</v>
      </c>
      <c r="H308" s="116" t="n">
        <f aca="false">H307</f>
        <v>12</v>
      </c>
      <c r="I308" s="116" t="n">
        <f aca="false">I307</f>
        <v>2</v>
      </c>
      <c r="J308" s="116" t="n">
        <f aca="false">J307</f>
        <v>0</v>
      </c>
      <c r="K308" s="73" t="n">
        <f aca="false">K307</f>
        <v>0</v>
      </c>
      <c r="L308" s="73" t="n">
        <f aca="false">L307</f>
        <v>0</v>
      </c>
      <c r="M308" s="116" t="n">
        <f aca="false">M307</f>
        <v>0</v>
      </c>
      <c r="N308" s="116" t="n">
        <f aca="false">N307</f>
        <v>0</v>
      </c>
      <c r="O308" s="347"/>
      <c r="P308" s="69" t="n">
        <v>20</v>
      </c>
      <c r="Q308" s="69"/>
      <c r="R308" s="134"/>
      <c r="V308" s="95"/>
      <c r="W308" s="95"/>
    </row>
    <row r="309" s="70" customFormat="true" ht="12.75" hidden="false" customHeight="false" outlineLevel="0" collapsed="false">
      <c r="A309" s="108"/>
      <c r="B309" s="346"/>
      <c r="C309" s="72"/>
      <c r="D309" s="73" t="n">
        <f aca="false">SUM(M309:N309)</f>
        <v>0</v>
      </c>
      <c r="E309" s="65"/>
      <c r="F309" s="181" t="str">
        <f aca="false">F9</f>
        <v>razem niańki</v>
      </c>
      <c r="G309" s="116" t="n">
        <f aca="false">G307</f>
        <v>0</v>
      </c>
      <c r="H309" s="116" t="n">
        <f aca="false">H307</f>
        <v>12</v>
      </c>
      <c r="I309" s="116" t="n">
        <f aca="false">I307</f>
        <v>2</v>
      </c>
      <c r="J309" s="116" t="n">
        <f aca="false">J307</f>
        <v>0</v>
      </c>
      <c r="K309" s="116" t="n">
        <f aca="false">K307</f>
        <v>0</v>
      </c>
      <c r="L309" s="116" t="n">
        <f aca="false">L307</f>
        <v>0</v>
      </c>
      <c r="M309" s="73" t="n">
        <f aca="false">M307</f>
        <v>0</v>
      </c>
      <c r="N309" s="73" t="n">
        <f aca="false">N307</f>
        <v>0</v>
      </c>
      <c r="O309" s="347"/>
      <c r="P309" s="69"/>
      <c r="Q309" s="69"/>
      <c r="R309" s="134"/>
    </row>
    <row r="310" s="70" customFormat="true" ht="22.5" hidden="false" customHeight="false" outlineLevel="0" collapsed="false">
      <c r="A310" s="108"/>
      <c r="B310" s="346"/>
      <c r="C310" s="72"/>
      <c r="D310" s="73" t="n">
        <f aca="false">SUM(G310:N310)-K310</f>
        <v>14</v>
      </c>
      <c r="E310" s="65"/>
      <c r="F310" s="181" t="str">
        <f aca="false">F10</f>
        <v>razem na salę gimn. (krzesła - z nianiami i dziećmi) </v>
      </c>
      <c r="G310" s="73" t="n">
        <f aca="false">G307</f>
        <v>0</v>
      </c>
      <c r="H310" s="73" t="n">
        <f aca="false">H307</f>
        <v>12</v>
      </c>
      <c r="I310" s="73" t="n">
        <f aca="false">I307</f>
        <v>2</v>
      </c>
      <c r="J310" s="73" t="n">
        <f aca="false">J307</f>
        <v>0</v>
      </c>
      <c r="K310" s="116" t="n">
        <f aca="false">K307</f>
        <v>0</v>
      </c>
      <c r="L310" s="73" t="n">
        <f aca="false">L307</f>
        <v>0</v>
      </c>
      <c r="M310" s="73" t="n">
        <f aca="false">M307</f>
        <v>0</v>
      </c>
      <c r="N310" s="73" t="n">
        <f aca="false">N307</f>
        <v>0</v>
      </c>
      <c r="O310" s="347"/>
      <c r="P310" s="69"/>
      <c r="Q310" s="69"/>
      <c r="R310" s="134"/>
    </row>
    <row r="311" s="70" customFormat="true" ht="12.75" hidden="false" customHeight="false" outlineLevel="0" collapsed="false">
      <c r="A311" s="108"/>
      <c r="B311" s="346"/>
      <c r="C311" s="72"/>
      <c r="D311" s="73" t="n">
        <f aca="false">SUM(G311:N311)-K311</f>
        <v>14</v>
      </c>
      <c r="E311" s="65"/>
      <c r="F311" s="181" t="str">
        <f aca="false">F11</f>
        <v>razem do wyżywienia (z  dziećmi)</v>
      </c>
      <c r="G311" s="73" t="n">
        <f aca="false">G307</f>
        <v>0</v>
      </c>
      <c r="H311" s="73" t="n">
        <f aca="false">H307</f>
        <v>12</v>
      </c>
      <c r="I311" s="73" t="n">
        <f aca="false">I307</f>
        <v>2</v>
      </c>
      <c r="J311" s="73" t="n">
        <f aca="false">J307</f>
        <v>0</v>
      </c>
      <c r="K311" s="116" t="n">
        <f aca="false">K307</f>
        <v>0</v>
      </c>
      <c r="L311" s="73" t="n">
        <f aca="false">L307</f>
        <v>0</v>
      </c>
      <c r="M311" s="73" t="n">
        <f aca="false">M307</f>
        <v>0</v>
      </c>
      <c r="N311" s="73" t="n">
        <f aca="false">N307</f>
        <v>0</v>
      </c>
      <c r="O311" s="347"/>
      <c r="P311" s="69"/>
      <c r="Q311" s="69"/>
      <c r="R311" s="134"/>
    </row>
    <row r="312" s="70" customFormat="true" ht="13.5" hidden="false" customHeight="false" outlineLevel="0" collapsed="false">
      <c r="A312" s="108"/>
      <c r="B312" s="346"/>
      <c r="C312" s="117"/>
      <c r="D312" s="80" t="n">
        <f aca="false">SUM(G312:N312)-K312</f>
        <v>14</v>
      </c>
      <c r="E312" s="65"/>
      <c r="F312" s="348" t="str">
        <f aca="false">F12</f>
        <v>razem do zakwaterowania (z dziećmi)</v>
      </c>
      <c r="G312" s="80" t="n">
        <f aca="false">G307</f>
        <v>0</v>
      </c>
      <c r="H312" s="80" t="n">
        <f aca="false">H307</f>
        <v>12</v>
      </c>
      <c r="I312" s="80" t="n">
        <f aca="false">I307</f>
        <v>2</v>
      </c>
      <c r="J312" s="80" t="n">
        <f aca="false">J307</f>
        <v>0</v>
      </c>
      <c r="K312" s="119" t="n">
        <f aca="false">K307</f>
        <v>0</v>
      </c>
      <c r="L312" s="80" t="n">
        <f aca="false">L307</f>
        <v>0</v>
      </c>
      <c r="M312" s="80" t="n">
        <f aca="false">M307</f>
        <v>0</v>
      </c>
      <c r="N312" s="80" t="n">
        <f aca="false">N307</f>
        <v>0</v>
      </c>
      <c r="O312" s="347"/>
      <c r="P312" s="69"/>
      <c r="Q312" s="69"/>
      <c r="R312" s="134"/>
    </row>
    <row r="313" s="85" customFormat="true" ht="39.95" hidden="false" customHeight="true" outlineLevel="0" collapsed="false">
      <c r="A313" s="8" t="str">
        <f aca="false">A27</f>
        <v>Lp. </v>
      </c>
      <c r="B313" s="84" t="s">
        <v>243</v>
      </c>
      <c r="C313" s="84" t="str">
        <f aca="false">C1</f>
        <v>Obecność</v>
      </c>
      <c r="D313" s="10" t="str">
        <f aca="false">D27</f>
        <v>Nazwisko i imię 
(małżeństwa razem, 
dzieci osobno)</v>
      </c>
      <c r="E313" s="10" t="str">
        <f aca="false">E27</f>
        <v>Przydział</v>
      </c>
      <c r="F313" s="10" t="str">
        <f aca="false">F27</f>
        <v>Zakwaterowanie</v>
      </c>
      <c r="G313" s="10" t="str">
        <f aca="false">G27</f>
        <v>Prezbiterzy</v>
      </c>
      <c r="H313" s="10" t="str">
        <f aca="false">H27</f>
        <v>Małżeństwa (il. osób)</v>
      </c>
      <c r="I313" s="10" t="str">
        <f aca="false">I27</f>
        <v>Kobiety (1)</v>
      </c>
      <c r="J313" s="10" t="str">
        <f aca="false">J27</f>
        <v>Mężczyźni (1)</v>
      </c>
      <c r="K313" s="10" t="str">
        <f aca="false">K27</f>
        <v>Niemowlęta i dzieci (bez dodatkowego łóżka i posiłku)</v>
      </c>
      <c r="L313" s="10" t="str">
        <f aca="false">L27</f>
        <v>Dzieci większe (z łóżkiem i posiłkiem)</v>
      </c>
      <c r="M313" s="10" t="str">
        <f aca="false">M27</f>
        <v>P</v>
      </c>
      <c r="N313" s="10" t="str">
        <f aca="false">N27</f>
        <v>Niania obca lub z rodziny - mieszkanie osobne</v>
      </c>
      <c r="O313" s="10" t="str">
        <f aca="false">O27</f>
        <v>Uwagi, niepełnosprawność, diety</v>
      </c>
      <c r="P313" s="10" t="str">
        <f aca="false">P27</f>
        <v>Wiek jedynek, nianiek np. 40+</v>
      </c>
      <c r="Q313" s="10" t="str">
        <f aca="false">Q27</f>
        <v>Środek transportu (własny samochód lub brak)</v>
      </c>
      <c r="S313" s="134"/>
      <c r="T313" s="70"/>
      <c r="U313" s="70"/>
      <c r="V313" s="70"/>
      <c r="W313" s="70"/>
      <c r="X313" s="70"/>
    </row>
    <row r="314" s="70" customFormat="true" ht="29.25" hidden="false" customHeight="true" outlineLevel="0" collapsed="false">
      <c r="A314" s="337" t="s">
        <v>18</v>
      </c>
      <c r="B314" s="129" t="str">
        <f aca="false">$B$313</f>
        <v>Lublin Św. Antoni</v>
      </c>
      <c r="C314" s="28"/>
      <c r="D314" s="185" t="s">
        <v>244</v>
      </c>
      <c r="E314" s="349" t="s">
        <v>21</v>
      </c>
      <c r="F314" s="185" t="str">
        <f aca="false">'Kwatery U Buzunów - Reg. 2018'!A116</f>
        <v>bud. B 2 piętro - p.26</v>
      </c>
      <c r="G314" s="187" t="n">
        <v>1</v>
      </c>
      <c r="H314" s="187"/>
      <c r="I314" s="187"/>
      <c r="J314" s="187"/>
      <c r="K314" s="187"/>
      <c r="L314" s="187"/>
      <c r="M314" s="187"/>
      <c r="N314" s="187"/>
      <c r="O314" s="22"/>
      <c r="P314" s="15" t="s">
        <v>245</v>
      </c>
      <c r="Q314" s="189" t="s">
        <v>246</v>
      </c>
      <c r="S314" s="134"/>
    </row>
    <row r="315" s="70" customFormat="true" ht="33.75" hidden="false" customHeight="true" outlineLevel="0" collapsed="false">
      <c r="A315" s="337" t="s">
        <v>19</v>
      </c>
      <c r="B315" s="129" t="str">
        <f aca="false">$B$313</f>
        <v>Lublin Św. Antoni</v>
      </c>
      <c r="C315" s="28"/>
      <c r="D315" s="258" t="s">
        <v>247</v>
      </c>
      <c r="E315" s="350" t="s">
        <v>21</v>
      </c>
      <c r="F315" s="258" t="str">
        <f aca="false">'Kwatery obce - Reg. 2018'!A35</f>
        <v>Energetyk p. 113</v>
      </c>
      <c r="G315" s="15"/>
      <c r="H315" s="15" t="n">
        <v>2</v>
      </c>
      <c r="I315" s="15"/>
      <c r="J315" s="15"/>
      <c r="K315" s="15"/>
      <c r="L315" s="15"/>
      <c r="M315" s="15"/>
      <c r="N315" s="15"/>
      <c r="O315" s="35"/>
      <c r="P315" s="15"/>
      <c r="Q315" s="147" t="s">
        <v>246</v>
      </c>
      <c r="S315" s="134"/>
    </row>
    <row r="316" s="70" customFormat="true" ht="33.75" hidden="false" customHeight="true" outlineLevel="0" collapsed="false">
      <c r="A316" s="337" t="s">
        <v>23</v>
      </c>
      <c r="B316" s="129" t="str">
        <f aca="false">$B$313</f>
        <v>Lublin Św. Antoni</v>
      </c>
      <c r="C316" s="129"/>
      <c r="D316" s="114" t="s">
        <v>248</v>
      </c>
      <c r="E316" s="143" t="s">
        <v>21</v>
      </c>
      <c r="F316" s="114" t="str">
        <f aca="false">'Kwatery obce - Reg. 2018'!A37</f>
        <v>Energetyk p. 401</v>
      </c>
      <c r="G316" s="27"/>
      <c r="H316" s="27" t="n">
        <v>2</v>
      </c>
      <c r="I316" s="27"/>
      <c r="J316" s="27"/>
      <c r="K316" s="27"/>
      <c r="L316" s="27"/>
      <c r="M316" s="27"/>
      <c r="N316" s="27"/>
      <c r="O316" s="44"/>
      <c r="P316" s="27"/>
      <c r="Q316" s="141" t="s">
        <v>246</v>
      </c>
      <c r="S316" s="134"/>
    </row>
    <row r="317" s="70" customFormat="true" ht="33.75" hidden="false" customHeight="true" outlineLevel="0" collapsed="false">
      <c r="A317" s="337" t="s">
        <v>26</v>
      </c>
      <c r="B317" s="129" t="str">
        <f aca="false">$B$313</f>
        <v>Lublin Św. Antoni</v>
      </c>
      <c r="C317" s="129"/>
      <c r="D317" s="114" t="s">
        <v>249</v>
      </c>
      <c r="E317" s="172" t="s">
        <v>21</v>
      </c>
      <c r="F317" s="114" t="str">
        <f aca="false">'Kwatery obce - Reg. 2018'!A39</f>
        <v>Energetyk p. 402</v>
      </c>
      <c r="G317" s="27"/>
      <c r="H317" s="27" t="n">
        <v>2</v>
      </c>
      <c r="I317" s="27"/>
      <c r="J317" s="27"/>
      <c r="K317" s="27"/>
      <c r="L317" s="27"/>
      <c r="M317" s="27"/>
      <c r="N317" s="27"/>
      <c r="O317" s="178"/>
      <c r="P317" s="51"/>
      <c r="Q317" s="179" t="s">
        <v>246</v>
      </c>
      <c r="S317" s="134"/>
    </row>
    <row r="318" s="70" customFormat="true" ht="13.5" hidden="true" customHeight="false" outlineLevel="0" collapsed="false">
      <c r="A318" s="337" t="s">
        <v>26</v>
      </c>
      <c r="B318" s="129" t="str">
        <f aca="false">$B$313</f>
        <v>Lublin Św. Antoni</v>
      </c>
      <c r="C318" s="129"/>
      <c r="D318" s="114"/>
      <c r="E318" s="99"/>
      <c r="F318" s="114"/>
      <c r="G318" s="27"/>
      <c r="H318" s="27"/>
      <c r="I318" s="27"/>
      <c r="J318" s="27"/>
      <c r="K318" s="27"/>
      <c r="L318" s="27"/>
      <c r="M318" s="27"/>
      <c r="N318" s="27"/>
      <c r="O318" s="35"/>
      <c r="P318" s="15"/>
      <c r="Q318" s="147"/>
      <c r="S318" s="134"/>
    </row>
    <row r="319" s="70" customFormat="true" ht="13.5" hidden="true" customHeight="false" outlineLevel="0" collapsed="false">
      <c r="A319" s="337" t="s">
        <v>29</v>
      </c>
      <c r="B319" s="129" t="str">
        <f aca="false">$B$313</f>
        <v>Lublin Św. Antoni</v>
      </c>
      <c r="C319" s="129"/>
      <c r="D319" s="114"/>
      <c r="E319" s="99"/>
      <c r="F319" s="114"/>
      <c r="G319" s="27"/>
      <c r="H319" s="27"/>
      <c r="I319" s="27"/>
      <c r="J319" s="27"/>
      <c r="K319" s="27"/>
      <c r="L319" s="27"/>
      <c r="M319" s="27"/>
      <c r="N319" s="27"/>
      <c r="O319" s="44"/>
      <c r="P319" s="27"/>
      <c r="Q319" s="141"/>
      <c r="S319" s="134"/>
      <c r="T319" s="85"/>
      <c r="U319" s="85"/>
      <c r="V319" s="85"/>
    </row>
    <row r="320" s="70" customFormat="true" ht="13.5" hidden="true" customHeight="false" outlineLevel="0" collapsed="false">
      <c r="A320" s="337" t="s">
        <v>52</v>
      </c>
      <c r="B320" s="129" t="str">
        <f aca="false">$B$313</f>
        <v>Lublin Św. Antoni</v>
      </c>
      <c r="C320" s="129"/>
      <c r="D320" s="114"/>
      <c r="E320" s="99"/>
      <c r="F320" s="114"/>
      <c r="G320" s="27"/>
      <c r="H320" s="27"/>
      <c r="I320" s="27"/>
      <c r="J320" s="27"/>
      <c r="K320" s="27"/>
      <c r="L320" s="27"/>
      <c r="M320" s="27"/>
      <c r="N320" s="27"/>
      <c r="O320" s="44"/>
      <c r="P320" s="27"/>
      <c r="Q320" s="141"/>
      <c r="S320" s="134"/>
      <c r="T320" s="95"/>
      <c r="U320" s="95"/>
      <c r="V320" s="95"/>
    </row>
    <row r="321" s="70" customFormat="true" ht="22.5" hidden="false" customHeight="true" outlineLevel="0" collapsed="false">
      <c r="A321" s="108" t="n">
        <v>43376</v>
      </c>
      <c r="B321" s="351" t="s">
        <v>250</v>
      </c>
      <c r="C321" s="352"/>
      <c r="D321" s="64" t="n">
        <f aca="false">SUM(G321:J321)</f>
        <v>7</v>
      </c>
      <c r="E321" s="65"/>
      <c r="F321" s="353" t="str">
        <f aca="false">F7</f>
        <v>razem bracia (bez niemowląt, dzieci i nianiek)</v>
      </c>
      <c r="G321" s="64" t="n">
        <f aca="false">SUM(G314:G320)</f>
        <v>1</v>
      </c>
      <c r="H321" s="64" t="n">
        <f aca="false">SUM(H314:H320)</f>
        <v>6</v>
      </c>
      <c r="I321" s="64" t="n">
        <f aca="false">SUM(I314:I320)</f>
        <v>0</v>
      </c>
      <c r="J321" s="64" t="n">
        <f aca="false">SUM(J314:J320)</f>
        <v>0</v>
      </c>
      <c r="K321" s="113" t="n">
        <f aca="false">SUM(K314:K320)</f>
        <v>0</v>
      </c>
      <c r="L321" s="113" t="n">
        <f aca="false">SUM(L314:L320)</f>
        <v>0</v>
      </c>
      <c r="M321" s="113" t="n">
        <f aca="false">SUM(M314:M320)</f>
        <v>0</v>
      </c>
      <c r="N321" s="113" t="n">
        <f aca="false">SUM(N314:N320)</f>
        <v>0</v>
      </c>
      <c r="O321" s="67"/>
      <c r="P321" s="69"/>
      <c r="Q321" s="69"/>
      <c r="R321" s="134"/>
      <c r="V321" s="85"/>
      <c r="W321" s="85"/>
    </row>
    <row r="322" s="70" customFormat="true" ht="15" hidden="false" customHeight="true" outlineLevel="0" collapsed="false">
      <c r="A322" s="108"/>
      <c r="B322" s="351"/>
      <c r="C322" s="72"/>
      <c r="D322" s="73" t="n">
        <f aca="false">SUM(K322:L322)</f>
        <v>0</v>
      </c>
      <c r="E322" s="65"/>
      <c r="F322" s="137" t="str">
        <f aca="false">F8</f>
        <v>razem niemowlęta i dzieci</v>
      </c>
      <c r="G322" s="116" t="n">
        <f aca="false">G321</f>
        <v>1</v>
      </c>
      <c r="H322" s="116" t="n">
        <f aca="false">H321</f>
        <v>6</v>
      </c>
      <c r="I322" s="116" t="n">
        <f aca="false">I321</f>
        <v>0</v>
      </c>
      <c r="J322" s="116" t="n">
        <f aca="false">J321</f>
        <v>0</v>
      </c>
      <c r="K322" s="73" t="n">
        <f aca="false">K321</f>
        <v>0</v>
      </c>
      <c r="L322" s="73" t="n">
        <f aca="false">L321</f>
        <v>0</v>
      </c>
      <c r="M322" s="116" t="n">
        <f aca="false">M321</f>
        <v>0</v>
      </c>
      <c r="N322" s="116" t="n">
        <f aca="false">N321</f>
        <v>0</v>
      </c>
      <c r="O322" s="67"/>
      <c r="P322" s="69" t="n">
        <v>21</v>
      </c>
      <c r="Q322" s="69"/>
      <c r="R322" s="134"/>
      <c r="V322" s="95"/>
      <c r="W322" s="95"/>
    </row>
    <row r="323" s="70" customFormat="true" ht="15" hidden="false" customHeight="true" outlineLevel="0" collapsed="false">
      <c r="A323" s="108"/>
      <c r="B323" s="351"/>
      <c r="C323" s="72"/>
      <c r="D323" s="73" t="n">
        <f aca="false">SUM(M323:N323)</f>
        <v>0</v>
      </c>
      <c r="E323" s="65"/>
      <c r="F323" s="137" t="str">
        <f aca="false">F9</f>
        <v>razem niańki</v>
      </c>
      <c r="G323" s="116" t="n">
        <f aca="false">G321</f>
        <v>1</v>
      </c>
      <c r="H323" s="116" t="n">
        <f aca="false">H321</f>
        <v>6</v>
      </c>
      <c r="I323" s="116" t="n">
        <f aca="false">I321</f>
        <v>0</v>
      </c>
      <c r="J323" s="116" t="n">
        <f aca="false">J321</f>
        <v>0</v>
      </c>
      <c r="K323" s="116" t="n">
        <f aca="false">K321</f>
        <v>0</v>
      </c>
      <c r="L323" s="116" t="n">
        <f aca="false">L321</f>
        <v>0</v>
      </c>
      <c r="M323" s="73" t="n">
        <f aca="false">M321</f>
        <v>0</v>
      </c>
      <c r="N323" s="73" t="n">
        <f aca="false">N321</f>
        <v>0</v>
      </c>
      <c r="O323" s="67"/>
      <c r="P323" s="69"/>
      <c r="Q323" s="69"/>
      <c r="R323" s="134"/>
      <c r="V323" s="95"/>
      <c r="W323" s="95"/>
    </row>
    <row r="324" s="70" customFormat="true" ht="15" hidden="false" customHeight="true" outlineLevel="0" collapsed="false">
      <c r="A324" s="108"/>
      <c r="B324" s="351"/>
      <c r="C324" s="72"/>
      <c r="D324" s="73" t="n">
        <f aca="false">SUM(G324:N324)-K324</f>
        <v>7</v>
      </c>
      <c r="E324" s="65"/>
      <c r="F324" s="137" t="str">
        <f aca="false">F10</f>
        <v>razem na salę gimn. (krzesła - z nianiami i dziećmi) </v>
      </c>
      <c r="G324" s="73" t="n">
        <f aca="false">G321</f>
        <v>1</v>
      </c>
      <c r="H324" s="73" t="n">
        <f aca="false">H321</f>
        <v>6</v>
      </c>
      <c r="I324" s="73" t="n">
        <f aca="false">I321</f>
        <v>0</v>
      </c>
      <c r="J324" s="73" t="n">
        <f aca="false">J321</f>
        <v>0</v>
      </c>
      <c r="K324" s="116" t="n">
        <f aca="false">K321</f>
        <v>0</v>
      </c>
      <c r="L324" s="73" t="n">
        <f aca="false">L321</f>
        <v>0</v>
      </c>
      <c r="M324" s="73" t="n">
        <f aca="false">M321</f>
        <v>0</v>
      </c>
      <c r="N324" s="73" t="n">
        <f aca="false">N321</f>
        <v>0</v>
      </c>
      <c r="O324" s="67"/>
      <c r="P324" s="69"/>
      <c r="Q324" s="69"/>
      <c r="R324" s="134"/>
    </row>
    <row r="325" s="70" customFormat="true" ht="15" hidden="false" customHeight="true" outlineLevel="0" collapsed="false">
      <c r="A325" s="108"/>
      <c r="B325" s="351"/>
      <c r="C325" s="72"/>
      <c r="D325" s="73" t="n">
        <f aca="false">SUM(G325:N325)-K325</f>
        <v>7</v>
      </c>
      <c r="E325" s="65"/>
      <c r="F325" s="137" t="str">
        <f aca="false">F11</f>
        <v>razem do wyżywienia (z  dziećmi)</v>
      </c>
      <c r="G325" s="73" t="n">
        <f aca="false">G321</f>
        <v>1</v>
      </c>
      <c r="H325" s="73" t="n">
        <f aca="false">H321</f>
        <v>6</v>
      </c>
      <c r="I325" s="73" t="n">
        <f aca="false">I321</f>
        <v>0</v>
      </c>
      <c r="J325" s="73" t="n">
        <f aca="false">J321</f>
        <v>0</v>
      </c>
      <c r="K325" s="116" t="n">
        <f aca="false">K321</f>
        <v>0</v>
      </c>
      <c r="L325" s="73" t="n">
        <f aca="false">L321</f>
        <v>0</v>
      </c>
      <c r="M325" s="73" t="n">
        <f aca="false">M321</f>
        <v>0</v>
      </c>
      <c r="N325" s="73" t="n">
        <f aca="false">N321</f>
        <v>0</v>
      </c>
      <c r="O325" s="67"/>
      <c r="P325" s="69"/>
      <c r="Q325" s="69"/>
      <c r="R325" s="134"/>
    </row>
    <row r="326" s="70" customFormat="true" ht="15.75" hidden="false" customHeight="true" outlineLevel="0" collapsed="false">
      <c r="A326" s="108"/>
      <c r="B326" s="351"/>
      <c r="C326" s="117"/>
      <c r="D326" s="80" t="n">
        <f aca="false">SUM(G326:N326)-K326</f>
        <v>7</v>
      </c>
      <c r="E326" s="65"/>
      <c r="F326" s="137" t="str">
        <f aca="false">F12</f>
        <v>razem do zakwaterowania (z dziećmi)</v>
      </c>
      <c r="G326" s="80" t="n">
        <f aca="false">G321</f>
        <v>1</v>
      </c>
      <c r="H326" s="80" t="n">
        <f aca="false">H321</f>
        <v>6</v>
      </c>
      <c r="I326" s="80" t="n">
        <f aca="false">I321</f>
        <v>0</v>
      </c>
      <c r="J326" s="80" t="n">
        <f aca="false">J321</f>
        <v>0</v>
      </c>
      <c r="K326" s="119" t="n">
        <f aca="false">K321</f>
        <v>0</v>
      </c>
      <c r="L326" s="80" t="n">
        <f aca="false">L321</f>
        <v>0</v>
      </c>
      <c r="M326" s="80" t="n">
        <f aca="false">M321</f>
        <v>0</v>
      </c>
      <c r="N326" s="80" t="n">
        <f aca="false">N321</f>
        <v>0</v>
      </c>
      <c r="O326" s="67"/>
      <c r="P326" s="69"/>
      <c r="Q326" s="69"/>
      <c r="R326" s="134"/>
    </row>
    <row r="327" s="85" customFormat="true" ht="39.95" hidden="false" customHeight="true" outlineLevel="0" collapsed="false">
      <c r="A327" s="8" t="str">
        <f aca="false">A1</f>
        <v>Lp. </v>
      </c>
      <c r="B327" s="84" t="s">
        <v>251</v>
      </c>
      <c r="C327" s="84" t="str">
        <f aca="false">C1</f>
        <v>Obecność</v>
      </c>
      <c r="D327" s="10" t="str">
        <f aca="false">D1</f>
        <v>Nazwisko i imię 
(małżeństwa razem, 
dzieci osobno)</v>
      </c>
      <c r="E327" s="10" t="str">
        <f aca="false">E1</f>
        <v>Przydział</v>
      </c>
      <c r="F327" s="10" t="str">
        <f aca="false">F1</f>
        <v>Zakwaterowanie</v>
      </c>
      <c r="G327" s="10" t="str">
        <f aca="false">G1</f>
        <v>Prezbiterzy</v>
      </c>
      <c r="H327" s="10" t="str">
        <f aca="false">H1</f>
        <v>Małżeństwa (il. osób)</v>
      </c>
      <c r="I327" s="10" t="str">
        <f aca="false">I1</f>
        <v>Kobiety (1)</v>
      </c>
      <c r="J327" s="10" t="str">
        <f aca="false">J1</f>
        <v>Mężczyźni (1)</v>
      </c>
      <c r="K327" s="10" t="str">
        <f aca="false">K1</f>
        <v>Niemowlęta i dzieci (bez dodatkowego łóżka i posiłku)</v>
      </c>
      <c r="L327" s="10" t="str">
        <f aca="false">L1</f>
        <v>Dzieci większe (z łóżkiem i posiłkiem)</v>
      </c>
      <c r="M327" s="10" t="str">
        <f aca="false">M1</f>
        <v>P</v>
      </c>
      <c r="N327" s="10" t="str">
        <f aca="false">N1</f>
        <v>Niania obca lub z rodziny - mieszkanie osobne</v>
      </c>
      <c r="O327" s="10" t="str">
        <f aca="false">O1</f>
        <v>Uwagi, niepełnosprawność, diety</v>
      </c>
      <c r="P327" s="10" t="str">
        <f aca="false">P1</f>
        <v>Wiek jedynek, nianiek np. 40+</v>
      </c>
      <c r="Q327" s="10" t="str">
        <f aca="false">Q1</f>
        <v>Środek transportu (własny samochód lub brak)</v>
      </c>
      <c r="S327" s="134"/>
      <c r="T327" s="70"/>
      <c r="U327" s="70"/>
      <c r="V327" s="70"/>
      <c r="W327" s="70"/>
      <c r="X327" s="70"/>
    </row>
    <row r="328" s="95" customFormat="true" ht="37.5" hidden="false" customHeight="true" outlineLevel="0" collapsed="false">
      <c r="A328" s="330" t="s">
        <v>18</v>
      </c>
      <c r="B328" s="19" t="str">
        <f aca="false">$B$327</f>
        <v>Lublin Św. Krzyż</v>
      </c>
      <c r="C328" s="19"/>
      <c r="D328" s="19" t="s">
        <v>252</v>
      </c>
      <c r="E328" s="186" t="s">
        <v>21</v>
      </c>
      <c r="F328" s="19" t="str">
        <f aca="false">'Kwatery obce - Reg. 2018'!A41</f>
        <v>Energetyk p. 403</v>
      </c>
      <c r="G328" s="187"/>
      <c r="H328" s="187" t="n">
        <v>2</v>
      </c>
      <c r="I328" s="187"/>
      <c r="J328" s="187"/>
      <c r="K328" s="187"/>
      <c r="L328" s="187"/>
      <c r="M328" s="187"/>
      <c r="N328" s="187"/>
      <c r="O328" s="22"/>
      <c r="P328" s="188" t="s">
        <v>64</v>
      </c>
      <c r="Q328" s="336" t="s">
        <v>236</v>
      </c>
      <c r="S328" s="134"/>
      <c r="T328" s="70"/>
      <c r="U328" s="70"/>
      <c r="V328" s="70"/>
      <c r="W328" s="70"/>
      <c r="X328" s="70"/>
    </row>
    <row r="329" s="70" customFormat="true" ht="37.5" hidden="false" customHeight="true" outlineLevel="0" collapsed="false">
      <c r="A329" s="337" t="s">
        <v>19</v>
      </c>
      <c r="B329" s="90" t="str">
        <f aca="false">$B$327</f>
        <v>Lublin Św. Krzyż</v>
      </c>
      <c r="C329" s="90"/>
      <c r="D329" s="90" t="s">
        <v>253</v>
      </c>
      <c r="E329" s="135" t="s">
        <v>21</v>
      </c>
      <c r="F329" s="90" t="str">
        <f aca="false">'Kwatery U Buzunów - Reg. 2018'!A64</f>
        <v>bud. A 2 piętro - p.26</v>
      </c>
      <c r="G329" s="27"/>
      <c r="H329" s="27" t="n">
        <v>2</v>
      </c>
      <c r="I329" s="27"/>
      <c r="J329" s="354"/>
      <c r="K329" s="15" t="n">
        <v>1</v>
      </c>
      <c r="L329" s="355"/>
      <c r="M329" s="355"/>
      <c r="N329" s="355"/>
      <c r="O329" s="35"/>
      <c r="P329" s="356" t="n">
        <v>40</v>
      </c>
      <c r="Q329" s="215" t="s">
        <v>236</v>
      </c>
      <c r="S329" s="134"/>
    </row>
    <row r="330" s="70" customFormat="true" ht="37.5" hidden="false" customHeight="true" outlineLevel="0" collapsed="false">
      <c r="A330" s="357" t="s">
        <v>23</v>
      </c>
      <c r="B330" s="55" t="str">
        <f aca="false">$B$327</f>
        <v>Lublin Św. Krzyż</v>
      </c>
      <c r="C330" s="55"/>
      <c r="D330" s="55" t="s">
        <v>254</v>
      </c>
      <c r="E330" s="54" t="s">
        <v>21</v>
      </c>
      <c r="F330" s="55" t="str">
        <f aca="false">'Kwatery obce - Reg. 2018'!A43</f>
        <v>Energetyk p. 404</v>
      </c>
      <c r="G330" s="51"/>
      <c r="H330" s="51" t="n">
        <v>2</v>
      </c>
      <c r="I330" s="51"/>
      <c r="J330" s="358"/>
      <c r="K330" s="359"/>
      <c r="L330" s="359"/>
      <c r="M330" s="359"/>
      <c r="N330" s="359"/>
      <c r="O330" s="315"/>
      <c r="P330" s="316" t="s">
        <v>255</v>
      </c>
      <c r="Q330" s="165" t="s">
        <v>236</v>
      </c>
      <c r="S330" s="134"/>
      <c r="T330" s="85"/>
      <c r="U330" s="85"/>
      <c r="V330" s="85"/>
    </row>
    <row r="331" s="70" customFormat="true" ht="13.5" hidden="true" customHeight="false" outlineLevel="0" collapsed="false">
      <c r="A331" s="360" t="s">
        <v>26</v>
      </c>
      <c r="B331" s="106" t="str">
        <f aca="false">$B$327</f>
        <v>Lublin Św. Krzyż</v>
      </c>
      <c r="C331" s="106"/>
      <c r="D331" s="106"/>
      <c r="E331" s="107"/>
      <c r="F331" s="106"/>
      <c r="G331" s="359"/>
      <c r="H331" s="359"/>
      <c r="I331" s="359"/>
      <c r="J331" s="358"/>
      <c r="K331" s="359"/>
      <c r="L331" s="359"/>
      <c r="M331" s="359"/>
      <c r="N331" s="359"/>
      <c r="O331" s="315"/>
      <c r="P331" s="316"/>
      <c r="Q331" s="361"/>
      <c r="S331" s="134"/>
      <c r="T331" s="85"/>
      <c r="U331" s="85"/>
      <c r="V331" s="85"/>
    </row>
    <row r="332" s="70" customFormat="true" ht="12.75" hidden="false" customHeight="false" outlineLevel="0" collapsed="false">
      <c r="A332" s="108" t="n">
        <v>43387</v>
      </c>
      <c r="B332" s="117" t="str">
        <f aca="false">B327</f>
        <v>Lublin Św. Krzyż</v>
      </c>
      <c r="C332" s="72"/>
      <c r="D332" s="110" t="n">
        <f aca="false">SUM(G332:J332)</f>
        <v>6</v>
      </c>
      <c r="E332" s="111"/>
      <c r="F332" s="181" t="str">
        <f aca="false">F7</f>
        <v>razem bracia (bez niemowląt, dzieci i nianiek)</v>
      </c>
      <c r="G332" s="110" t="n">
        <f aca="false">SUM(G328:G331)</f>
        <v>0</v>
      </c>
      <c r="H332" s="110" t="n">
        <f aca="false">SUM(H328:H331)</f>
        <v>6</v>
      </c>
      <c r="I332" s="110" t="n">
        <f aca="false">SUM(I328:I331)</f>
        <v>0</v>
      </c>
      <c r="J332" s="110" t="n">
        <f aca="false">SUM(J328:J331)</f>
        <v>0</v>
      </c>
      <c r="K332" s="149" t="n">
        <f aca="false">SUM(K328:K331)</f>
        <v>1</v>
      </c>
      <c r="L332" s="149" t="n">
        <f aca="false">SUM(L328:L331)</f>
        <v>0</v>
      </c>
      <c r="M332" s="149" t="n">
        <f aca="false">SUM(M328:M331)</f>
        <v>0</v>
      </c>
      <c r="N332" s="149" t="n">
        <f aca="false">SUM(N328:N331)</f>
        <v>0</v>
      </c>
      <c r="O332" s="67"/>
      <c r="P332" s="69"/>
      <c r="Q332" s="230"/>
      <c r="R332" s="134"/>
      <c r="V332" s="85"/>
      <c r="W332" s="85"/>
    </row>
    <row r="333" s="70" customFormat="true" ht="15" hidden="false" customHeight="true" outlineLevel="0" collapsed="false">
      <c r="A333" s="108"/>
      <c r="B333" s="117"/>
      <c r="C333" s="72"/>
      <c r="D333" s="73" t="n">
        <f aca="false">SUM(K333:L333)</f>
        <v>1</v>
      </c>
      <c r="E333" s="111"/>
      <c r="F333" s="137" t="str">
        <f aca="false">F8</f>
        <v>razem niemowlęta i dzieci</v>
      </c>
      <c r="G333" s="116" t="n">
        <f aca="false">G332</f>
        <v>0</v>
      </c>
      <c r="H333" s="116" t="n">
        <f aca="false">H332</f>
        <v>6</v>
      </c>
      <c r="I333" s="116" t="n">
        <f aca="false">I332</f>
        <v>0</v>
      </c>
      <c r="J333" s="116" t="n">
        <f aca="false">J332</f>
        <v>0</v>
      </c>
      <c r="K333" s="73" t="n">
        <f aca="false">K332</f>
        <v>1</v>
      </c>
      <c r="L333" s="73" t="n">
        <f aca="false">L332</f>
        <v>0</v>
      </c>
      <c r="M333" s="116" t="n">
        <f aca="false">M332</f>
        <v>0</v>
      </c>
      <c r="N333" s="116" t="n">
        <f aca="false">N332</f>
        <v>0</v>
      </c>
      <c r="O333" s="67"/>
      <c r="P333" s="69" t="n">
        <v>22</v>
      </c>
      <c r="Q333" s="230"/>
      <c r="R333" s="134"/>
      <c r="V333" s="95"/>
      <c r="W333" s="95"/>
    </row>
    <row r="334" s="70" customFormat="true" ht="15" hidden="false" customHeight="true" outlineLevel="0" collapsed="false">
      <c r="A334" s="108"/>
      <c r="B334" s="117"/>
      <c r="C334" s="72"/>
      <c r="D334" s="73" t="n">
        <f aca="false">SUM(M334:N334)</f>
        <v>0</v>
      </c>
      <c r="E334" s="111"/>
      <c r="F334" s="137" t="str">
        <f aca="false">F9</f>
        <v>razem niańki</v>
      </c>
      <c r="G334" s="116" t="n">
        <f aca="false">G332</f>
        <v>0</v>
      </c>
      <c r="H334" s="116" t="n">
        <f aca="false">H332</f>
        <v>6</v>
      </c>
      <c r="I334" s="116" t="n">
        <f aca="false">I332</f>
        <v>0</v>
      </c>
      <c r="J334" s="116" t="n">
        <f aca="false">J332</f>
        <v>0</v>
      </c>
      <c r="K334" s="116" t="n">
        <f aca="false">K332</f>
        <v>1</v>
      </c>
      <c r="L334" s="116" t="n">
        <f aca="false">L332</f>
        <v>0</v>
      </c>
      <c r="M334" s="73" t="n">
        <f aca="false">M332</f>
        <v>0</v>
      </c>
      <c r="N334" s="73" t="n">
        <f aca="false">N332</f>
        <v>0</v>
      </c>
      <c r="O334" s="67"/>
      <c r="P334" s="69"/>
      <c r="Q334" s="230"/>
      <c r="R334" s="134"/>
    </row>
    <row r="335" s="70" customFormat="true" ht="15" hidden="false" customHeight="true" outlineLevel="0" collapsed="false">
      <c r="A335" s="108"/>
      <c r="B335" s="117"/>
      <c r="C335" s="72"/>
      <c r="D335" s="73" t="n">
        <f aca="false">SUM(G335:N335)-K335</f>
        <v>6</v>
      </c>
      <c r="E335" s="111"/>
      <c r="F335" s="137" t="str">
        <f aca="false">F10</f>
        <v>razem na salę gimn. (krzesła - z nianiami i dziećmi) </v>
      </c>
      <c r="G335" s="73" t="n">
        <f aca="false">G332</f>
        <v>0</v>
      </c>
      <c r="H335" s="73" t="n">
        <f aca="false">H332</f>
        <v>6</v>
      </c>
      <c r="I335" s="73" t="n">
        <f aca="false">I332</f>
        <v>0</v>
      </c>
      <c r="J335" s="73" t="n">
        <f aca="false">J332</f>
        <v>0</v>
      </c>
      <c r="K335" s="116" t="n">
        <f aca="false">K332</f>
        <v>1</v>
      </c>
      <c r="L335" s="73" t="n">
        <f aca="false">L332</f>
        <v>0</v>
      </c>
      <c r="M335" s="73" t="n">
        <f aca="false">M332</f>
        <v>0</v>
      </c>
      <c r="N335" s="73" t="n">
        <f aca="false">N332</f>
        <v>0</v>
      </c>
      <c r="O335" s="67"/>
      <c r="P335" s="69"/>
      <c r="Q335" s="230"/>
      <c r="R335" s="134"/>
    </row>
    <row r="336" s="70" customFormat="true" ht="15" hidden="false" customHeight="true" outlineLevel="0" collapsed="false">
      <c r="A336" s="108"/>
      <c r="B336" s="117"/>
      <c r="C336" s="72"/>
      <c r="D336" s="73" t="n">
        <f aca="false">SUM(G336:N336)-K336</f>
        <v>6</v>
      </c>
      <c r="E336" s="111"/>
      <c r="F336" s="137" t="str">
        <f aca="false">F11</f>
        <v>razem do wyżywienia (z  dziećmi)</v>
      </c>
      <c r="G336" s="73" t="n">
        <f aca="false">G332</f>
        <v>0</v>
      </c>
      <c r="H336" s="73" t="n">
        <f aca="false">H332</f>
        <v>6</v>
      </c>
      <c r="I336" s="73" t="n">
        <f aca="false">I332</f>
        <v>0</v>
      </c>
      <c r="J336" s="73" t="n">
        <f aca="false">J332</f>
        <v>0</v>
      </c>
      <c r="K336" s="116" t="n">
        <f aca="false">K332</f>
        <v>1</v>
      </c>
      <c r="L336" s="73" t="n">
        <f aca="false">L332</f>
        <v>0</v>
      </c>
      <c r="M336" s="73" t="n">
        <f aca="false">M332</f>
        <v>0</v>
      </c>
      <c r="N336" s="73" t="n">
        <f aca="false">N332</f>
        <v>0</v>
      </c>
      <c r="O336" s="67"/>
      <c r="P336" s="69"/>
      <c r="Q336" s="230"/>
      <c r="R336" s="134"/>
    </row>
    <row r="337" s="70" customFormat="true" ht="15.75" hidden="false" customHeight="true" outlineLevel="0" collapsed="false">
      <c r="A337" s="108"/>
      <c r="B337" s="117"/>
      <c r="C337" s="117"/>
      <c r="D337" s="80" t="n">
        <f aca="false">SUM(G337:N337)-K337</f>
        <v>6</v>
      </c>
      <c r="E337" s="111"/>
      <c r="F337" s="137" t="str">
        <f aca="false">F12</f>
        <v>razem do zakwaterowania (z dziećmi)</v>
      </c>
      <c r="G337" s="80" t="n">
        <f aca="false">G332</f>
        <v>0</v>
      </c>
      <c r="H337" s="80" t="n">
        <f aca="false">H332</f>
        <v>6</v>
      </c>
      <c r="I337" s="80" t="n">
        <f aca="false">I332</f>
        <v>0</v>
      </c>
      <c r="J337" s="80" t="n">
        <f aca="false">J332</f>
        <v>0</v>
      </c>
      <c r="K337" s="119" t="n">
        <f aca="false">K332</f>
        <v>1</v>
      </c>
      <c r="L337" s="80" t="n">
        <f aca="false">L332</f>
        <v>0</v>
      </c>
      <c r="M337" s="80" t="n">
        <f aca="false">M332</f>
        <v>0</v>
      </c>
      <c r="N337" s="80" t="n">
        <f aca="false">N332</f>
        <v>0</v>
      </c>
      <c r="O337" s="67"/>
      <c r="P337" s="69"/>
      <c r="Q337" s="230"/>
      <c r="R337" s="134"/>
    </row>
    <row r="338" s="85" customFormat="true" ht="39.95" hidden="false" customHeight="true" outlineLevel="0" collapsed="false">
      <c r="A338" s="8" t="str">
        <f aca="false">A1</f>
        <v>Lp. </v>
      </c>
      <c r="B338" s="362" t="s">
        <v>256</v>
      </c>
      <c r="C338" s="362" t="str">
        <f aca="false">C1</f>
        <v>Obecność</v>
      </c>
      <c r="D338" s="10" t="str">
        <f aca="false">D1</f>
        <v>Nazwisko i imię 
(małżeństwa razem, 
dzieci osobno)</v>
      </c>
      <c r="E338" s="10" t="str">
        <f aca="false">E1</f>
        <v>Przydział</v>
      </c>
      <c r="F338" s="10" t="str">
        <f aca="false">F1</f>
        <v>Zakwaterowanie</v>
      </c>
      <c r="G338" s="10" t="str">
        <f aca="false">G1</f>
        <v>Prezbiterzy</v>
      </c>
      <c r="H338" s="10" t="str">
        <f aca="false">H1</f>
        <v>Małżeństwa (il. osób)</v>
      </c>
      <c r="I338" s="10" t="str">
        <f aca="false">I1</f>
        <v>Kobiety (1)</v>
      </c>
      <c r="J338" s="10" t="str">
        <f aca="false">J1</f>
        <v>Mężczyźni (1)</v>
      </c>
      <c r="K338" s="10" t="str">
        <f aca="false">K1</f>
        <v>Niemowlęta i dzieci (bez dodatkowego łóżka i posiłku)</v>
      </c>
      <c r="L338" s="10" t="str">
        <f aca="false">L1</f>
        <v>Dzieci większe (z łóżkiem i posiłkiem)</v>
      </c>
      <c r="M338" s="10" t="str">
        <f aca="false">M1</f>
        <v>P</v>
      </c>
      <c r="N338" s="10" t="str">
        <f aca="false">N1</f>
        <v>Niania obca lub z rodziny - mieszkanie osobne</v>
      </c>
      <c r="O338" s="10" t="str">
        <f aca="false">O1</f>
        <v>Uwagi, niepełnosprawność, diety</v>
      </c>
      <c r="P338" s="10" t="str">
        <f aca="false">P1</f>
        <v>Wiek jedynek, nianiek np. 40+</v>
      </c>
      <c r="Q338" s="11" t="str">
        <f aca="false">Q1</f>
        <v>Środek transportu (własny samochód lub brak)</v>
      </c>
      <c r="S338" s="134"/>
      <c r="T338" s="70"/>
      <c r="U338" s="70"/>
      <c r="V338" s="70"/>
      <c r="W338" s="70"/>
      <c r="X338" s="70"/>
    </row>
    <row r="339" s="278" customFormat="true" ht="30" hidden="false" customHeight="true" outlineLevel="0" collapsed="false">
      <c r="A339" s="330" t="s">
        <v>18</v>
      </c>
      <c r="B339" s="16" t="str">
        <f aca="false">B338</f>
        <v>Lubartów 1</v>
      </c>
      <c r="C339" s="16"/>
      <c r="D339" s="130" t="s">
        <v>257</v>
      </c>
      <c r="E339" s="363" t="s">
        <v>21</v>
      </c>
      <c r="F339" s="19" t="str">
        <f aca="false">'Kwatery U Buzunów - Reg. 2018'!A7</f>
        <v>bud. A parter - p.3</v>
      </c>
      <c r="G339" s="187"/>
      <c r="H339" s="131"/>
      <c r="I339" s="131"/>
      <c r="J339" s="131" t="n">
        <v>1</v>
      </c>
      <c r="K339" s="187"/>
      <c r="L339" s="187"/>
      <c r="M339" s="187"/>
      <c r="N339" s="187"/>
      <c r="O339" s="22"/>
      <c r="P339" s="187"/>
      <c r="Q339" s="336"/>
      <c r="S339" s="279"/>
    </row>
    <row r="340" s="278" customFormat="true" ht="30" hidden="false" customHeight="true" outlineLevel="0" collapsed="false">
      <c r="A340" s="337" t="s">
        <v>19</v>
      </c>
      <c r="B340" s="129" t="str">
        <f aca="false">B338</f>
        <v>Lubartów 1</v>
      </c>
      <c r="C340" s="28"/>
      <c r="D340" s="130" t="s">
        <v>258</v>
      </c>
      <c r="E340" s="172" t="s">
        <v>21</v>
      </c>
      <c r="F340" s="40" t="str">
        <f aca="false">'Kwatery obce - Reg. 2018'!A157</f>
        <v>Margol Cecylia - p. nr 1 (parter)</v>
      </c>
      <c r="G340" s="93"/>
      <c r="H340" s="131" t="n">
        <v>2</v>
      </c>
      <c r="I340" s="131"/>
      <c r="J340" s="131"/>
      <c r="K340" s="27"/>
      <c r="L340" s="27"/>
      <c r="M340" s="27"/>
      <c r="N340" s="27"/>
      <c r="O340" s="44"/>
      <c r="P340" s="27"/>
      <c r="Q340" s="215"/>
      <c r="S340" s="279"/>
    </row>
    <row r="341" s="278" customFormat="true" ht="30" hidden="false" customHeight="true" outlineLevel="0" collapsed="false">
      <c r="A341" s="337" t="s">
        <v>23</v>
      </c>
      <c r="B341" s="129" t="str">
        <f aca="false">B338</f>
        <v>Lubartów 1</v>
      </c>
      <c r="C341" s="129"/>
      <c r="D341" s="130" t="s">
        <v>259</v>
      </c>
      <c r="E341" s="364" t="s">
        <v>21</v>
      </c>
      <c r="F341" s="90" t="str">
        <f aca="false">'Kwatery U Buzunów - Reg. 2018'!A121</f>
        <v>bud. B 2 piętro - p.27</v>
      </c>
      <c r="G341" s="27"/>
      <c r="H341" s="131"/>
      <c r="I341" s="131" t="n">
        <v>1</v>
      </c>
      <c r="J341" s="131"/>
      <c r="K341" s="27"/>
      <c r="L341" s="27"/>
      <c r="M341" s="27"/>
      <c r="N341" s="27"/>
      <c r="O341" s="44"/>
      <c r="P341" s="27"/>
      <c r="Q341" s="215"/>
      <c r="S341" s="279"/>
    </row>
    <row r="342" s="278" customFormat="true" ht="30" hidden="false" customHeight="true" outlineLevel="0" collapsed="false">
      <c r="A342" s="337" t="s">
        <v>26</v>
      </c>
      <c r="B342" s="129" t="str">
        <f aca="false">B338</f>
        <v>Lubartów 1</v>
      </c>
      <c r="C342" s="129"/>
      <c r="D342" s="130" t="s">
        <v>260</v>
      </c>
      <c r="E342" s="100" t="s">
        <v>21</v>
      </c>
      <c r="F342" s="90" t="str">
        <f aca="false">'Kwatery U Buzunów - Reg. 2018'!A7</f>
        <v>bud. A parter - p.3</v>
      </c>
      <c r="G342" s="161"/>
      <c r="H342" s="131"/>
      <c r="I342" s="131"/>
      <c r="J342" s="131" t="n">
        <v>1</v>
      </c>
      <c r="K342" s="27"/>
      <c r="L342" s="27"/>
      <c r="M342" s="27"/>
      <c r="N342" s="27"/>
      <c r="O342" s="44"/>
      <c r="P342" s="27"/>
      <c r="Q342" s="215"/>
      <c r="S342" s="279"/>
    </row>
    <row r="343" s="278" customFormat="true" ht="30" hidden="false" customHeight="true" outlineLevel="0" collapsed="false">
      <c r="A343" s="357" t="s">
        <v>29</v>
      </c>
      <c r="B343" s="207" t="str">
        <f aca="false">B338</f>
        <v>Lubartów 1</v>
      </c>
      <c r="C343" s="55"/>
      <c r="D343" s="365" t="s">
        <v>261</v>
      </c>
      <c r="E343" s="54" t="s">
        <v>21</v>
      </c>
      <c r="F343" s="55" t="str">
        <f aca="false">'Kwatery obce - Reg. 2018'!A159</f>
        <v>Margol Cecylia - p. nr 2 (parter)</v>
      </c>
      <c r="G343" s="366"/>
      <c r="H343" s="367" t="n">
        <v>2</v>
      </c>
      <c r="I343" s="367"/>
      <c r="J343" s="367"/>
      <c r="K343" s="51"/>
      <c r="L343" s="51"/>
      <c r="M343" s="51"/>
      <c r="N343" s="51"/>
      <c r="O343" s="178"/>
      <c r="P343" s="51"/>
      <c r="Q343" s="165"/>
      <c r="S343" s="279"/>
      <c r="T343" s="368"/>
      <c r="U343" s="368"/>
      <c r="V343" s="368"/>
    </row>
    <row r="344" s="70" customFormat="true" ht="12.75" hidden="false" customHeight="false" outlineLevel="0" collapsed="false">
      <c r="A344" s="369" t="n">
        <v>43376</v>
      </c>
      <c r="B344" s="72" t="str">
        <f aca="false">B338</f>
        <v>Lubartów 1</v>
      </c>
      <c r="C344" s="72"/>
      <c r="D344" s="110" t="n">
        <f aca="false">SUM(G344:J344)</f>
        <v>7</v>
      </c>
      <c r="E344" s="370"/>
      <c r="F344" s="181" t="str">
        <f aca="false">F7</f>
        <v>razem bracia (bez niemowląt, dzieci i nianiek)</v>
      </c>
      <c r="G344" s="110" t="n">
        <f aca="false">SUM(G339:G343)</f>
        <v>0</v>
      </c>
      <c r="H344" s="110" t="n">
        <f aca="false">SUM(H339:H343)</f>
        <v>4</v>
      </c>
      <c r="I344" s="110" t="n">
        <f aca="false">SUM(I339:I343)</f>
        <v>1</v>
      </c>
      <c r="J344" s="110" t="n">
        <f aca="false">SUM(J339:J343)</f>
        <v>2</v>
      </c>
      <c r="K344" s="149" t="n">
        <f aca="false">SUM(K339:K343)</f>
        <v>0</v>
      </c>
      <c r="L344" s="149" t="n">
        <f aca="false">SUM(L339:L343)</f>
        <v>0</v>
      </c>
      <c r="M344" s="149" t="n">
        <f aca="false">SUM(M339:M343)</f>
        <v>0</v>
      </c>
      <c r="N344" s="149" t="n">
        <f aca="false">SUM(N339:N343)</f>
        <v>0</v>
      </c>
      <c r="O344" s="67"/>
      <c r="P344" s="69"/>
      <c r="Q344" s="69"/>
      <c r="R344" s="134"/>
      <c r="V344" s="85"/>
      <c r="W344" s="85"/>
    </row>
    <row r="345" s="70" customFormat="true" ht="15" hidden="false" customHeight="true" outlineLevel="0" collapsed="false">
      <c r="A345" s="369"/>
      <c r="B345" s="72"/>
      <c r="C345" s="72"/>
      <c r="D345" s="73" t="n">
        <f aca="false">SUM(K345:L345)</f>
        <v>0</v>
      </c>
      <c r="E345" s="370"/>
      <c r="F345" s="137" t="str">
        <f aca="false">F8</f>
        <v>razem niemowlęta i dzieci</v>
      </c>
      <c r="G345" s="116" t="n">
        <f aca="false">G344</f>
        <v>0</v>
      </c>
      <c r="H345" s="116" t="n">
        <f aca="false">H344</f>
        <v>4</v>
      </c>
      <c r="I345" s="116" t="n">
        <f aca="false">I344</f>
        <v>1</v>
      </c>
      <c r="J345" s="116" t="n">
        <f aca="false">J344</f>
        <v>2</v>
      </c>
      <c r="K345" s="73" t="n">
        <f aca="false">K344</f>
        <v>0</v>
      </c>
      <c r="L345" s="73" t="n">
        <f aca="false">L344</f>
        <v>0</v>
      </c>
      <c r="M345" s="116" t="n">
        <f aca="false">M344</f>
        <v>0</v>
      </c>
      <c r="N345" s="116" t="n">
        <f aca="false">N344</f>
        <v>0</v>
      </c>
      <c r="O345" s="67"/>
      <c r="P345" s="69" t="n">
        <v>23</v>
      </c>
      <c r="Q345" s="69"/>
      <c r="R345" s="134"/>
      <c r="V345" s="95"/>
      <c r="W345" s="95"/>
    </row>
    <row r="346" s="70" customFormat="true" ht="15" hidden="false" customHeight="true" outlineLevel="0" collapsed="false">
      <c r="A346" s="369"/>
      <c r="B346" s="72"/>
      <c r="C346" s="72"/>
      <c r="D346" s="73" t="n">
        <f aca="false">SUM(M346:N346)</f>
        <v>0</v>
      </c>
      <c r="E346" s="370"/>
      <c r="F346" s="137" t="str">
        <f aca="false">F9</f>
        <v>razem niańki</v>
      </c>
      <c r="G346" s="116" t="n">
        <f aca="false">G344</f>
        <v>0</v>
      </c>
      <c r="H346" s="116" t="n">
        <f aca="false">H344</f>
        <v>4</v>
      </c>
      <c r="I346" s="116" t="n">
        <f aca="false">I344</f>
        <v>1</v>
      </c>
      <c r="J346" s="116" t="n">
        <f aca="false">J344</f>
        <v>2</v>
      </c>
      <c r="K346" s="116" t="n">
        <f aca="false">K344</f>
        <v>0</v>
      </c>
      <c r="L346" s="116" t="n">
        <f aca="false">L344</f>
        <v>0</v>
      </c>
      <c r="M346" s="73" t="n">
        <f aca="false">M344</f>
        <v>0</v>
      </c>
      <c r="N346" s="73" t="n">
        <f aca="false">N344</f>
        <v>0</v>
      </c>
      <c r="O346" s="67"/>
      <c r="P346" s="69"/>
      <c r="Q346" s="69"/>
      <c r="R346" s="134"/>
    </row>
    <row r="347" s="70" customFormat="true" ht="15" hidden="false" customHeight="true" outlineLevel="0" collapsed="false">
      <c r="A347" s="369"/>
      <c r="B347" s="72"/>
      <c r="C347" s="72"/>
      <c r="D347" s="73" t="n">
        <f aca="false">SUM(G347:N347)-K347</f>
        <v>7</v>
      </c>
      <c r="E347" s="370"/>
      <c r="F347" s="137" t="str">
        <f aca="false">F10</f>
        <v>razem na salę gimn. (krzesła - z nianiami i dziećmi) </v>
      </c>
      <c r="G347" s="73" t="n">
        <f aca="false">G344</f>
        <v>0</v>
      </c>
      <c r="H347" s="73" t="n">
        <f aca="false">H344</f>
        <v>4</v>
      </c>
      <c r="I347" s="73" t="n">
        <f aca="false">I344</f>
        <v>1</v>
      </c>
      <c r="J347" s="73" t="n">
        <f aca="false">J344</f>
        <v>2</v>
      </c>
      <c r="K347" s="116" t="n">
        <f aca="false">K344</f>
        <v>0</v>
      </c>
      <c r="L347" s="73" t="n">
        <f aca="false">L344</f>
        <v>0</v>
      </c>
      <c r="M347" s="73" t="n">
        <f aca="false">M344</f>
        <v>0</v>
      </c>
      <c r="N347" s="73" t="n">
        <f aca="false">N344</f>
        <v>0</v>
      </c>
      <c r="O347" s="67"/>
      <c r="P347" s="69"/>
      <c r="Q347" s="69"/>
      <c r="R347" s="134"/>
    </row>
    <row r="348" s="70" customFormat="true" ht="15" hidden="false" customHeight="true" outlineLevel="0" collapsed="false">
      <c r="A348" s="369"/>
      <c r="B348" s="72"/>
      <c r="C348" s="72"/>
      <c r="D348" s="73" t="n">
        <f aca="false">SUM(G348:N348)-K348</f>
        <v>7</v>
      </c>
      <c r="E348" s="370"/>
      <c r="F348" s="137" t="str">
        <f aca="false">F11</f>
        <v>razem do wyżywienia (z  dziećmi)</v>
      </c>
      <c r="G348" s="73" t="n">
        <f aca="false">G344</f>
        <v>0</v>
      </c>
      <c r="H348" s="73" t="n">
        <f aca="false">H344</f>
        <v>4</v>
      </c>
      <c r="I348" s="73" t="n">
        <f aca="false">I344</f>
        <v>1</v>
      </c>
      <c r="J348" s="73" t="n">
        <f aca="false">J344</f>
        <v>2</v>
      </c>
      <c r="K348" s="116" t="n">
        <f aca="false">K344</f>
        <v>0</v>
      </c>
      <c r="L348" s="73" t="n">
        <f aca="false">L344</f>
        <v>0</v>
      </c>
      <c r="M348" s="73" t="n">
        <f aca="false">M344</f>
        <v>0</v>
      </c>
      <c r="N348" s="73" t="n">
        <f aca="false">N344</f>
        <v>0</v>
      </c>
      <c r="O348" s="67"/>
      <c r="P348" s="69"/>
      <c r="Q348" s="69"/>
      <c r="R348" s="134"/>
    </row>
    <row r="349" s="70" customFormat="true" ht="15.75" hidden="false" customHeight="true" outlineLevel="0" collapsed="false">
      <c r="A349" s="369"/>
      <c r="B349" s="72"/>
      <c r="C349" s="72"/>
      <c r="D349" s="289" t="n">
        <f aca="false">SUM(G349:N349)-K349</f>
        <v>7</v>
      </c>
      <c r="E349" s="370"/>
      <c r="F349" s="290" t="str">
        <f aca="false">F12</f>
        <v>razem do zakwaterowania (z dziećmi)</v>
      </c>
      <c r="G349" s="289" t="n">
        <f aca="false">G344</f>
        <v>0</v>
      </c>
      <c r="H349" s="289" t="n">
        <f aca="false">H344</f>
        <v>4</v>
      </c>
      <c r="I349" s="289" t="n">
        <f aca="false">I344</f>
        <v>1</v>
      </c>
      <c r="J349" s="289" t="n">
        <f aca="false">J344</f>
        <v>2</v>
      </c>
      <c r="K349" s="291" t="n">
        <f aca="false">K344</f>
        <v>0</v>
      </c>
      <c r="L349" s="289" t="n">
        <f aca="false">L344</f>
        <v>0</v>
      </c>
      <c r="M349" s="289" t="n">
        <f aca="false">M344</f>
        <v>0</v>
      </c>
      <c r="N349" s="289" t="n">
        <f aca="false">N344</f>
        <v>0</v>
      </c>
      <c r="O349" s="67"/>
      <c r="P349" s="69"/>
      <c r="Q349" s="69"/>
      <c r="R349" s="134"/>
    </row>
    <row r="350" s="85" customFormat="true" ht="39.95" hidden="false" customHeight="true" outlineLevel="0" collapsed="false">
      <c r="A350" s="323" t="str">
        <f aca="false">A1</f>
        <v>Lp. </v>
      </c>
      <c r="B350" s="84" t="s">
        <v>262</v>
      </c>
      <c r="C350" s="84" t="str">
        <f aca="false">C1</f>
        <v>Obecność</v>
      </c>
      <c r="D350" s="84" t="str">
        <f aca="false">D1</f>
        <v>Nazwisko i imię 
(małżeństwa razem, 
dzieci osobno)</v>
      </c>
      <c r="E350" s="84" t="str">
        <f aca="false">E1</f>
        <v>Przydział</v>
      </c>
      <c r="F350" s="84" t="str">
        <f aca="false">F1</f>
        <v>Zakwaterowanie</v>
      </c>
      <c r="G350" s="84" t="str">
        <f aca="false">G1</f>
        <v>Prezbiterzy</v>
      </c>
      <c r="H350" s="84" t="str">
        <f aca="false">H1</f>
        <v>Małżeństwa (il. osób)</v>
      </c>
      <c r="I350" s="84" t="str">
        <f aca="false">I1</f>
        <v>Kobiety (1)</v>
      </c>
      <c r="J350" s="84" t="str">
        <f aca="false">J1</f>
        <v>Mężczyźni (1)</v>
      </c>
      <c r="K350" s="84" t="str">
        <f aca="false">K1</f>
        <v>Niemowlęta i dzieci (bez dodatkowego łóżka i posiłku)</v>
      </c>
      <c r="L350" s="84" t="str">
        <f aca="false">L1</f>
        <v>Dzieci większe (z łóżkiem i posiłkiem)</v>
      </c>
      <c r="M350" s="84" t="str">
        <f aca="false">M1</f>
        <v>P</v>
      </c>
      <c r="N350" s="84" t="str">
        <f aca="false">N1</f>
        <v>Niania obca lub z rodziny - mieszkanie osobne</v>
      </c>
      <c r="O350" s="84" t="str">
        <f aca="false">O1</f>
        <v>Uwagi, niepełnosprawność, diety</v>
      </c>
      <c r="P350" s="84" t="str">
        <f aca="false">P1</f>
        <v>Wiek jedynek, nianiek np. 40+</v>
      </c>
      <c r="Q350" s="84" t="str">
        <f aca="false">Q1</f>
        <v>Środek transportu (własny samochód lub brak)</v>
      </c>
      <c r="S350" s="134"/>
      <c r="T350" s="70"/>
      <c r="U350" s="70"/>
      <c r="V350" s="70"/>
      <c r="W350" s="70"/>
      <c r="X350" s="70"/>
    </row>
    <row r="351" s="278" customFormat="true" ht="31.5" hidden="false" customHeight="true" outlineLevel="0" collapsed="false">
      <c r="A351" s="371" t="s">
        <v>18</v>
      </c>
      <c r="B351" s="91" t="str">
        <f aca="false">B350</f>
        <v>Lubartów 2</v>
      </c>
      <c r="C351" s="372"/>
      <c r="D351" s="91" t="s">
        <v>263</v>
      </c>
      <c r="E351" s="260" t="s">
        <v>21</v>
      </c>
      <c r="F351" s="91" t="str">
        <f aca="false">'Kwatery obce - Reg. 2018'!A162</f>
        <v>Margol Cecylia - p. nr 3 (piętro)</v>
      </c>
      <c r="G351" s="355"/>
      <c r="H351" s="91" t="n">
        <v>2</v>
      </c>
      <c r="I351" s="15"/>
      <c r="J351" s="15"/>
      <c r="K351" s="15"/>
      <c r="L351" s="15"/>
      <c r="M351" s="15"/>
      <c r="N351" s="15"/>
      <c r="O351" s="15"/>
      <c r="P351" s="15"/>
      <c r="Q351" s="35" t="s">
        <v>51</v>
      </c>
      <c r="S351" s="279"/>
    </row>
    <row r="352" s="278" customFormat="true" ht="31.5" hidden="false" customHeight="true" outlineLevel="0" collapsed="false">
      <c r="A352" s="371" t="s">
        <v>19</v>
      </c>
      <c r="B352" s="90" t="str">
        <f aca="false">B351</f>
        <v>Lubartów 2</v>
      </c>
      <c r="C352" s="372"/>
      <c r="D352" s="91" t="s">
        <v>264</v>
      </c>
      <c r="E352" s="98" t="s">
        <v>21</v>
      </c>
      <c r="F352" s="90" t="str">
        <f aca="false">'Kwatery U Buzunów - Reg. 2018'!A25</f>
        <v>bud. A 1 piętro - p.12</v>
      </c>
      <c r="G352" s="43"/>
      <c r="H352" s="90"/>
      <c r="I352" s="27" t="n">
        <v>1</v>
      </c>
      <c r="J352" s="27"/>
      <c r="K352" s="93"/>
      <c r="L352" s="93"/>
      <c r="M352" s="15"/>
      <c r="N352" s="15"/>
      <c r="O352" s="15"/>
      <c r="P352" s="15" t="n">
        <v>60</v>
      </c>
      <c r="Q352" s="35" t="s">
        <v>265</v>
      </c>
      <c r="S352" s="279"/>
    </row>
    <row r="353" s="278" customFormat="true" ht="31.5" hidden="false" customHeight="true" outlineLevel="0" collapsed="false">
      <c r="A353" s="371" t="s">
        <v>23</v>
      </c>
      <c r="B353" s="90" t="str">
        <f aca="false">B352</f>
        <v>Lubartów 2</v>
      </c>
      <c r="C353" s="372"/>
      <c r="D353" s="91" t="s">
        <v>266</v>
      </c>
      <c r="E353" s="98" t="s">
        <v>21</v>
      </c>
      <c r="F353" s="90" t="str">
        <f aca="false">'Kwatery U Buzunów - Reg. 2018'!A25</f>
        <v>bud. A 1 piętro - p.12</v>
      </c>
      <c r="G353" s="43"/>
      <c r="H353" s="90"/>
      <c r="I353" s="27" t="n">
        <v>1</v>
      </c>
      <c r="J353" s="27"/>
      <c r="K353" s="93"/>
      <c r="L353" s="93"/>
      <c r="M353" s="15"/>
      <c r="N353" s="15"/>
      <c r="O353" s="15"/>
      <c r="P353" s="15" t="n">
        <v>30</v>
      </c>
      <c r="Q353" s="35" t="s">
        <v>267</v>
      </c>
      <c r="S353" s="279"/>
    </row>
    <row r="354" s="278" customFormat="true" ht="31.5" hidden="true" customHeight="true" outlineLevel="0" collapsed="false">
      <c r="A354" s="371" t="s">
        <v>26</v>
      </c>
      <c r="B354" s="90" t="str">
        <f aca="false">B353</f>
        <v>Lubartów 2</v>
      </c>
      <c r="C354" s="372"/>
      <c r="D354" s="373"/>
      <c r="E354" s="374"/>
      <c r="F354" s="375"/>
      <c r="G354" s="43"/>
      <c r="H354" s="43"/>
      <c r="I354" s="159"/>
      <c r="J354" s="159"/>
      <c r="K354" s="355"/>
      <c r="L354" s="355"/>
      <c r="M354" s="355"/>
      <c r="N354" s="355"/>
      <c r="O354" s="220"/>
      <c r="P354" s="355"/>
      <c r="Q354" s="376"/>
      <c r="S354" s="279"/>
    </row>
    <row r="355" s="278" customFormat="true" ht="31.5" hidden="true" customHeight="true" outlineLevel="0" collapsed="false">
      <c r="A355" s="371" t="s">
        <v>29</v>
      </c>
      <c r="B355" s="90" t="str">
        <f aca="false">B354</f>
        <v>Lubartów 2</v>
      </c>
      <c r="C355" s="372"/>
      <c r="D355" s="373"/>
      <c r="E355" s="374"/>
      <c r="F355" s="375"/>
      <c r="G355" s="43"/>
      <c r="H355" s="43"/>
      <c r="I355" s="159"/>
      <c r="J355" s="159"/>
      <c r="K355" s="355"/>
      <c r="L355" s="355"/>
      <c r="M355" s="355"/>
      <c r="N355" s="355"/>
      <c r="O355" s="220"/>
      <c r="P355" s="355"/>
      <c r="Q355" s="376"/>
      <c r="S355" s="279"/>
    </row>
    <row r="356" s="278" customFormat="true" ht="31.5" hidden="true" customHeight="true" outlineLevel="0" collapsed="false">
      <c r="A356" s="371" t="s">
        <v>52</v>
      </c>
      <c r="B356" s="90" t="str">
        <f aca="false">B355</f>
        <v>Lubartów 2</v>
      </c>
      <c r="C356" s="372"/>
      <c r="D356" s="373"/>
      <c r="E356" s="374"/>
      <c r="F356" s="375"/>
      <c r="G356" s="43"/>
      <c r="H356" s="43"/>
      <c r="I356" s="159"/>
      <c r="J356" s="159"/>
      <c r="K356" s="355"/>
      <c r="L356" s="355"/>
      <c r="M356" s="355"/>
      <c r="N356" s="355"/>
      <c r="O356" s="220"/>
      <c r="P356" s="355"/>
      <c r="Q356" s="376"/>
      <c r="S356" s="279"/>
    </row>
    <row r="357" s="278" customFormat="true" ht="13.5" hidden="true" customHeight="false" outlineLevel="0" collapsed="false">
      <c r="A357" s="377" t="s">
        <v>67</v>
      </c>
      <c r="B357" s="378" t="str">
        <f aca="false">B350</f>
        <v>Lubartów 2</v>
      </c>
      <c r="C357" s="379"/>
      <c r="D357" s="380"/>
      <c r="E357" s="381"/>
      <c r="F357" s="382"/>
      <c r="G357" s="43"/>
      <c r="H357" s="159"/>
      <c r="I357" s="159"/>
      <c r="J357" s="159"/>
      <c r="K357" s="43"/>
      <c r="L357" s="43"/>
      <c r="M357" s="43"/>
      <c r="N357" s="43"/>
      <c r="O357" s="220"/>
      <c r="P357" s="355"/>
      <c r="Q357" s="376"/>
      <c r="S357" s="279"/>
      <c r="T357" s="368"/>
      <c r="U357" s="368"/>
      <c r="V357" s="368"/>
    </row>
    <row r="358" s="70" customFormat="true" ht="12.75" hidden="false" customHeight="false" outlineLevel="0" collapsed="false">
      <c r="A358" s="108" t="n">
        <v>43376</v>
      </c>
      <c r="B358" s="109" t="str">
        <f aca="false">B350</f>
        <v>Lubartów 2</v>
      </c>
      <c r="C358" s="383"/>
      <c r="D358" s="64" t="n">
        <f aca="false">SUM(G358:J358)</f>
        <v>4</v>
      </c>
      <c r="E358" s="384"/>
      <c r="F358" s="137" t="str">
        <f aca="false">F7</f>
        <v>razem bracia (bez niemowląt, dzieci i nianiek)</v>
      </c>
      <c r="G358" s="64" t="n">
        <f aca="false">SUM(G351:G357)</f>
        <v>0</v>
      </c>
      <c r="H358" s="64" t="n">
        <f aca="false">SUM(H351:H357)</f>
        <v>2</v>
      </c>
      <c r="I358" s="64" t="n">
        <f aca="false">SUM(I351:I357)</f>
        <v>2</v>
      </c>
      <c r="J358" s="64" t="n">
        <f aca="false">SUM(J351:J357)</f>
        <v>0</v>
      </c>
      <c r="K358" s="113" t="n">
        <f aca="false">SUM(K351:K357)</f>
        <v>0</v>
      </c>
      <c r="L358" s="113" t="n">
        <f aca="false">SUM(L351:L357)</f>
        <v>0</v>
      </c>
      <c r="M358" s="113" t="n">
        <f aca="false">SUM(M351:M357)</f>
        <v>0</v>
      </c>
      <c r="N358" s="113" t="n">
        <f aca="false">SUM(N351:N357)</f>
        <v>0</v>
      </c>
      <c r="O358" s="229"/>
      <c r="P358" s="230"/>
      <c r="Q358" s="230"/>
      <c r="R358" s="134"/>
      <c r="V358" s="85"/>
      <c r="W358" s="85"/>
    </row>
    <row r="359" s="70" customFormat="true" ht="15" hidden="false" customHeight="true" outlineLevel="0" collapsed="false">
      <c r="A359" s="108"/>
      <c r="B359" s="109"/>
      <c r="C359" s="385"/>
      <c r="D359" s="73" t="n">
        <f aca="false">SUM(K359:L359)</f>
        <v>0</v>
      </c>
      <c r="E359" s="384"/>
      <c r="F359" s="137" t="str">
        <f aca="false">F8</f>
        <v>razem niemowlęta i dzieci</v>
      </c>
      <c r="G359" s="116" t="n">
        <f aca="false">G358</f>
        <v>0</v>
      </c>
      <c r="H359" s="116" t="n">
        <f aca="false">H358</f>
        <v>2</v>
      </c>
      <c r="I359" s="116" t="n">
        <f aca="false">I358</f>
        <v>2</v>
      </c>
      <c r="J359" s="116" t="n">
        <f aca="false">J358</f>
        <v>0</v>
      </c>
      <c r="K359" s="73" t="n">
        <f aca="false">K358</f>
        <v>0</v>
      </c>
      <c r="L359" s="73" t="n">
        <f aca="false">L358</f>
        <v>0</v>
      </c>
      <c r="M359" s="116" t="n">
        <f aca="false">M358</f>
        <v>0</v>
      </c>
      <c r="N359" s="116" t="n">
        <f aca="false">N358</f>
        <v>0</v>
      </c>
      <c r="O359" s="229"/>
      <c r="P359" s="69" t="n">
        <v>24</v>
      </c>
      <c r="Q359" s="230"/>
      <c r="R359" s="134"/>
      <c r="V359" s="95"/>
      <c r="W359" s="95"/>
    </row>
    <row r="360" s="70" customFormat="true" ht="15" hidden="false" customHeight="true" outlineLevel="0" collapsed="false">
      <c r="A360" s="108"/>
      <c r="B360" s="109"/>
      <c r="C360" s="385"/>
      <c r="D360" s="73" t="n">
        <f aca="false">SUM(M360:N360)</f>
        <v>0</v>
      </c>
      <c r="E360" s="384"/>
      <c r="F360" s="137" t="str">
        <f aca="false">F9</f>
        <v>razem niańki</v>
      </c>
      <c r="G360" s="116" t="n">
        <f aca="false">G358</f>
        <v>0</v>
      </c>
      <c r="H360" s="116" t="n">
        <f aca="false">H358</f>
        <v>2</v>
      </c>
      <c r="I360" s="116" t="n">
        <f aca="false">I358</f>
        <v>2</v>
      </c>
      <c r="J360" s="116" t="n">
        <f aca="false">J358</f>
        <v>0</v>
      </c>
      <c r="K360" s="116" t="n">
        <f aca="false">K358</f>
        <v>0</v>
      </c>
      <c r="L360" s="116" t="n">
        <f aca="false">L358</f>
        <v>0</v>
      </c>
      <c r="M360" s="73" t="n">
        <f aca="false">M358</f>
        <v>0</v>
      </c>
      <c r="N360" s="73" t="n">
        <f aca="false">N358</f>
        <v>0</v>
      </c>
      <c r="O360" s="229"/>
      <c r="P360" s="230"/>
      <c r="Q360" s="230"/>
      <c r="R360" s="134"/>
    </row>
    <row r="361" s="70" customFormat="true" ht="15" hidden="false" customHeight="true" outlineLevel="0" collapsed="false">
      <c r="A361" s="108"/>
      <c r="B361" s="109"/>
      <c r="C361" s="385"/>
      <c r="D361" s="73" t="n">
        <f aca="false">SUM(G361:N361)-K361</f>
        <v>4</v>
      </c>
      <c r="E361" s="384"/>
      <c r="F361" s="137" t="str">
        <f aca="false">F10</f>
        <v>razem na salę gimn. (krzesła - z nianiami i dziećmi) </v>
      </c>
      <c r="G361" s="73" t="n">
        <f aca="false">G358</f>
        <v>0</v>
      </c>
      <c r="H361" s="73" t="n">
        <f aca="false">H358</f>
        <v>2</v>
      </c>
      <c r="I361" s="73" t="n">
        <f aca="false">I358</f>
        <v>2</v>
      </c>
      <c r="J361" s="73" t="n">
        <f aca="false">J358</f>
        <v>0</v>
      </c>
      <c r="K361" s="116" t="n">
        <f aca="false">K358</f>
        <v>0</v>
      </c>
      <c r="L361" s="73" t="n">
        <f aca="false">L358</f>
        <v>0</v>
      </c>
      <c r="M361" s="73" t="n">
        <f aca="false">M358</f>
        <v>0</v>
      </c>
      <c r="N361" s="73" t="n">
        <f aca="false">N358</f>
        <v>0</v>
      </c>
      <c r="O361" s="229"/>
      <c r="P361" s="230"/>
      <c r="Q361" s="230"/>
      <c r="R361" s="134"/>
    </row>
    <row r="362" s="70" customFormat="true" ht="15" hidden="false" customHeight="true" outlineLevel="0" collapsed="false">
      <c r="A362" s="108"/>
      <c r="B362" s="109"/>
      <c r="C362" s="385"/>
      <c r="D362" s="73" t="n">
        <f aca="false">SUM(G362:N362)-K362</f>
        <v>4</v>
      </c>
      <c r="E362" s="384"/>
      <c r="F362" s="137" t="str">
        <f aca="false">F11</f>
        <v>razem do wyżywienia (z  dziećmi)</v>
      </c>
      <c r="G362" s="73" t="n">
        <f aca="false">G358</f>
        <v>0</v>
      </c>
      <c r="H362" s="73" t="n">
        <f aca="false">H358</f>
        <v>2</v>
      </c>
      <c r="I362" s="73" t="n">
        <f aca="false">I358</f>
        <v>2</v>
      </c>
      <c r="J362" s="73" t="n">
        <f aca="false">J358</f>
        <v>0</v>
      </c>
      <c r="K362" s="116" t="n">
        <f aca="false">K358</f>
        <v>0</v>
      </c>
      <c r="L362" s="73" t="n">
        <f aca="false">L358</f>
        <v>0</v>
      </c>
      <c r="M362" s="73" t="n">
        <f aca="false">M358</f>
        <v>0</v>
      </c>
      <c r="N362" s="73" t="n">
        <f aca="false">N358</f>
        <v>0</v>
      </c>
      <c r="O362" s="229"/>
      <c r="P362" s="230"/>
      <c r="Q362" s="230"/>
      <c r="R362" s="134"/>
    </row>
    <row r="363" s="70" customFormat="true" ht="13.5" hidden="false" customHeight="false" outlineLevel="0" collapsed="false">
      <c r="A363" s="108"/>
      <c r="B363" s="109"/>
      <c r="C363" s="386"/>
      <c r="D363" s="80" t="n">
        <f aca="false">SUM(G363:N363)-K363</f>
        <v>4</v>
      </c>
      <c r="E363" s="384"/>
      <c r="F363" s="137" t="str">
        <f aca="false">F12</f>
        <v>razem do zakwaterowania (z dziećmi)</v>
      </c>
      <c r="G363" s="80" t="n">
        <f aca="false">G358</f>
        <v>0</v>
      </c>
      <c r="H363" s="80" t="n">
        <f aca="false">H358</f>
        <v>2</v>
      </c>
      <c r="I363" s="80" t="n">
        <f aca="false">I358</f>
        <v>2</v>
      </c>
      <c r="J363" s="80" t="n">
        <f aca="false">J358</f>
        <v>0</v>
      </c>
      <c r="K363" s="119" t="n">
        <f aca="false">K358</f>
        <v>0</v>
      </c>
      <c r="L363" s="80" t="n">
        <f aca="false">L358</f>
        <v>0</v>
      </c>
      <c r="M363" s="80" t="n">
        <f aca="false">M358</f>
        <v>0</v>
      </c>
      <c r="N363" s="80" t="n">
        <f aca="false">N358</f>
        <v>0</v>
      </c>
      <c r="O363" s="229"/>
      <c r="P363" s="230"/>
      <c r="Q363" s="230"/>
      <c r="R363" s="134"/>
    </row>
    <row r="364" s="85" customFormat="true" ht="39.95" hidden="false" customHeight="true" outlineLevel="0" collapsed="false">
      <c r="A364" s="8" t="str">
        <f aca="false">A1</f>
        <v>Lp. </v>
      </c>
      <c r="B364" s="387" t="s">
        <v>268</v>
      </c>
      <c r="C364" s="362" t="str">
        <f aca="false">C1</f>
        <v>Obecność</v>
      </c>
      <c r="D364" s="10" t="str">
        <f aca="false">D1</f>
        <v>Nazwisko i imię 
(małżeństwa razem, 
dzieci osobno)</v>
      </c>
      <c r="E364" s="10" t="str">
        <f aca="false">E1</f>
        <v>Przydział</v>
      </c>
      <c r="F364" s="121" t="str">
        <f aca="false">F1</f>
        <v>Zakwaterowanie</v>
      </c>
      <c r="G364" s="10" t="str">
        <f aca="false">G1</f>
        <v>Prezbiterzy</v>
      </c>
      <c r="H364" s="10" t="str">
        <f aca="false">H1</f>
        <v>Małżeństwa (il. osób)</v>
      </c>
      <c r="I364" s="10" t="str">
        <f aca="false">I1</f>
        <v>Kobiety (1)</v>
      </c>
      <c r="J364" s="10" t="str">
        <f aca="false">J1</f>
        <v>Mężczyźni (1)</v>
      </c>
      <c r="K364" s="10" t="str">
        <f aca="false">K1</f>
        <v>Niemowlęta i dzieci (bez dodatkowego łóżka i posiłku)</v>
      </c>
      <c r="L364" s="10" t="str">
        <f aca="false">L1</f>
        <v>Dzieci większe (z łóżkiem i posiłkiem)</v>
      </c>
      <c r="M364" s="10" t="str">
        <f aca="false">M1</f>
        <v>P</v>
      </c>
      <c r="N364" s="10" t="str">
        <f aca="false">N1</f>
        <v>Niania obca lub z rodziny - mieszkanie osobne</v>
      </c>
      <c r="O364" s="10" t="str">
        <f aca="false">O1</f>
        <v>Uwagi, niepełnosprawność, diety</v>
      </c>
      <c r="P364" s="10" t="str">
        <f aca="false">P1</f>
        <v>Wiek jedynek, nianiek np. 40+</v>
      </c>
      <c r="Q364" s="10" t="str">
        <f aca="false">Q1</f>
        <v>Środek transportu (własny samochód lub brak)</v>
      </c>
      <c r="S364" s="134"/>
      <c r="T364" s="70"/>
      <c r="U364" s="70"/>
      <c r="V364" s="70"/>
      <c r="W364" s="70"/>
      <c r="X364" s="70"/>
    </row>
    <row r="365" s="278" customFormat="true" ht="31.5" hidden="false" customHeight="true" outlineLevel="0" collapsed="false">
      <c r="A365" s="330" t="s">
        <v>18</v>
      </c>
      <c r="B365" s="91" t="str">
        <f aca="false">B364</f>
        <v>Lubartów 3</v>
      </c>
      <c r="C365" s="28"/>
      <c r="D365" s="91" t="s">
        <v>269</v>
      </c>
      <c r="E365" s="172" t="s">
        <v>21</v>
      </c>
      <c r="F365" s="19" t="str">
        <f aca="false">'Kwatery U Buzunów - Reg. 2018'!A93</f>
        <v>bud. B 1 piętro - p.13</v>
      </c>
      <c r="G365" s="187"/>
      <c r="H365" s="27" t="n">
        <v>2</v>
      </c>
      <c r="I365" s="27"/>
      <c r="J365" s="27"/>
      <c r="K365" s="187"/>
      <c r="L365" s="187"/>
      <c r="M365" s="187"/>
      <c r="N365" s="187"/>
      <c r="O365" s="22"/>
      <c r="P365" s="187"/>
      <c r="Q365" s="189" t="s">
        <v>56</v>
      </c>
      <c r="S365" s="279"/>
    </row>
    <row r="366" s="278" customFormat="true" ht="31.5" hidden="false" customHeight="true" outlineLevel="0" collapsed="false">
      <c r="A366" s="371" t="s">
        <v>19</v>
      </c>
      <c r="B366" s="90" t="str">
        <f aca="false">B365</f>
        <v>Lubartów 3</v>
      </c>
      <c r="C366" s="28"/>
      <c r="D366" s="91" t="s">
        <v>270</v>
      </c>
      <c r="E366" s="98" t="s">
        <v>21</v>
      </c>
      <c r="F366" s="90" t="str">
        <f aca="false">'Kwatery U Buzunów - Reg. 2018'!A25</f>
        <v>bud. A 1 piętro - p.12</v>
      </c>
      <c r="G366" s="27"/>
      <c r="H366" s="27"/>
      <c r="I366" s="93" t="n">
        <v>1</v>
      </c>
      <c r="J366" s="93"/>
      <c r="K366" s="15"/>
      <c r="L366" s="15"/>
      <c r="M366" s="15"/>
      <c r="N366" s="15"/>
      <c r="O366" s="35"/>
      <c r="P366" s="15" t="n">
        <v>51</v>
      </c>
      <c r="Q366" s="147" t="s">
        <v>56</v>
      </c>
      <c r="S366" s="279"/>
    </row>
    <row r="367" s="278" customFormat="true" ht="31.5" hidden="false" customHeight="true" outlineLevel="0" collapsed="false">
      <c r="A367" s="371" t="s">
        <v>23</v>
      </c>
      <c r="B367" s="90" t="str">
        <f aca="false">B366</f>
        <v>Lubartów 3</v>
      </c>
      <c r="C367" s="28"/>
      <c r="D367" s="91" t="s">
        <v>271</v>
      </c>
      <c r="E367" s="98" t="s">
        <v>21</v>
      </c>
      <c r="F367" s="90" t="str">
        <f aca="false">'Kwatery U Buzunów - Reg. 2018'!A25</f>
        <v>bud. A 1 piętro - p.12</v>
      </c>
      <c r="G367" s="27"/>
      <c r="H367" s="27"/>
      <c r="I367" s="93" t="n">
        <v>1</v>
      </c>
      <c r="J367" s="93"/>
      <c r="K367" s="15"/>
      <c r="L367" s="15"/>
      <c r="M367" s="15"/>
      <c r="N367" s="15"/>
      <c r="O367" s="35"/>
      <c r="P367" s="15" t="n">
        <v>69</v>
      </c>
      <c r="Q367" s="147" t="s">
        <v>56</v>
      </c>
      <c r="S367" s="279"/>
    </row>
    <row r="368" s="278" customFormat="true" ht="31.5" hidden="false" customHeight="true" outlineLevel="0" collapsed="false">
      <c r="A368" s="371" t="s">
        <v>26</v>
      </c>
      <c r="B368" s="90" t="str">
        <f aca="false">B367</f>
        <v>Lubartów 3</v>
      </c>
      <c r="C368" s="28"/>
      <c r="D368" s="91" t="s">
        <v>272</v>
      </c>
      <c r="E368" s="100" t="s">
        <v>21</v>
      </c>
      <c r="F368" s="90" t="str">
        <f aca="false">'Kwatery obce - Reg. 2018'!A75</f>
        <v>Górnik Barbara - 
domek nr 2</v>
      </c>
      <c r="G368" s="27"/>
      <c r="H368" s="27"/>
      <c r="I368" s="93"/>
      <c r="J368" s="93" t="n">
        <v>1</v>
      </c>
      <c r="K368" s="15"/>
      <c r="L368" s="15"/>
      <c r="M368" s="15"/>
      <c r="N368" s="15"/>
      <c r="O368" s="35"/>
      <c r="P368" s="15" t="n">
        <v>45</v>
      </c>
      <c r="Q368" s="147" t="s">
        <v>51</v>
      </c>
      <c r="S368" s="279"/>
    </row>
    <row r="369" s="278" customFormat="true" ht="31.5" hidden="false" customHeight="true" outlineLevel="0" collapsed="false">
      <c r="A369" s="371" t="s">
        <v>29</v>
      </c>
      <c r="B369" s="90" t="str">
        <f aca="false">B368</f>
        <v>Lubartów 3</v>
      </c>
      <c r="C369" s="28"/>
      <c r="D369" s="91" t="s">
        <v>273</v>
      </c>
      <c r="E369" s="98" t="s">
        <v>21</v>
      </c>
      <c r="F369" s="90" t="str">
        <f aca="false">'Kwatery obce - Reg. 2018'!A134</f>
        <v>Pod Bocianem - nr 20 (parter)</v>
      </c>
      <c r="G369" s="27"/>
      <c r="H369" s="27"/>
      <c r="I369" s="93" t="n">
        <v>1</v>
      </c>
      <c r="J369" s="93"/>
      <c r="K369" s="15"/>
      <c r="L369" s="15"/>
      <c r="M369" s="15"/>
      <c r="N369" s="15"/>
      <c r="O369" s="35"/>
      <c r="P369" s="15"/>
      <c r="Q369" s="147" t="s">
        <v>56</v>
      </c>
      <c r="S369" s="279"/>
    </row>
    <row r="370" s="278" customFormat="true" ht="31.5" hidden="false" customHeight="true" outlineLevel="0" collapsed="false">
      <c r="A370" s="371" t="s">
        <v>52</v>
      </c>
      <c r="B370" s="90"/>
      <c r="C370" s="28"/>
      <c r="D370" s="91"/>
      <c r="E370" s="99"/>
      <c r="F370" s="90"/>
      <c r="G370" s="27"/>
      <c r="H370" s="27"/>
      <c r="I370" s="93"/>
      <c r="J370" s="93"/>
      <c r="K370" s="15"/>
      <c r="L370" s="15"/>
      <c r="M370" s="15"/>
      <c r="N370" s="15"/>
      <c r="O370" s="35"/>
      <c r="P370" s="15"/>
      <c r="Q370" s="147"/>
      <c r="S370" s="279"/>
    </row>
    <row r="371" s="278" customFormat="true" ht="13.5" hidden="true" customHeight="false" outlineLevel="0" collapsed="false">
      <c r="A371" s="371" t="s">
        <v>67</v>
      </c>
      <c r="B371" s="281" t="str">
        <f aca="false">B364</f>
        <v>Lubartów 3</v>
      </c>
      <c r="C371" s="129"/>
      <c r="D371" s="114"/>
      <c r="E371" s="388"/>
      <c r="F371" s="90"/>
      <c r="G371" s="27"/>
      <c r="H371" s="93"/>
      <c r="I371" s="93"/>
      <c r="J371" s="93"/>
      <c r="K371" s="27"/>
      <c r="L371" s="27"/>
      <c r="M371" s="27"/>
      <c r="N371" s="27"/>
      <c r="O371" s="35"/>
      <c r="P371" s="15"/>
      <c r="Q371" s="147"/>
      <c r="S371" s="279"/>
      <c r="T371" s="368"/>
      <c r="U371" s="368"/>
      <c r="V371" s="368"/>
    </row>
    <row r="372" s="70" customFormat="true" ht="12.75" hidden="false" customHeight="false" outlineLevel="0" collapsed="false">
      <c r="A372" s="108" t="n">
        <v>43376</v>
      </c>
      <c r="B372" s="109" t="str">
        <f aca="false">B364</f>
        <v>Lubartów 3</v>
      </c>
      <c r="C372" s="63"/>
      <c r="D372" s="64" t="n">
        <f aca="false">SUM(G372:J372)</f>
        <v>6</v>
      </c>
      <c r="E372" s="65"/>
      <c r="F372" s="136" t="str">
        <f aca="false">F7</f>
        <v>razem bracia (bez niemowląt, dzieci i nianiek)</v>
      </c>
      <c r="G372" s="64" t="n">
        <f aca="false">SUM(G365:G371)</f>
        <v>0</v>
      </c>
      <c r="H372" s="64" t="n">
        <f aca="false">SUM(H365:H371)</f>
        <v>2</v>
      </c>
      <c r="I372" s="64" t="n">
        <f aca="false">SUM(I365:I371)</f>
        <v>3</v>
      </c>
      <c r="J372" s="64" t="n">
        <f aca="false">SUM(J365:J371)</f>
        <v>1</v>
      </c>
      <c r="K372" s="113" t="n">
        <f aca="false">SUM(K365:K371)</f>
        <v>0</v>
      </c>
      <c r="L372" s="113" t="n">
        <f aca="false">SUM(L365:L371)</f>
        <v>0</v>
      </c>
      <c r="M372" s="113" t="n">
        <f aca="false">SUM(M365:M371)</f>
        <v>0</v>
      </c>
      <c r="N372" s="113" t="n">
        <f aca="false">SUM(N365:N371)</f>
        <v>0</v>
      </c>
      <c r="O372" s="67"/>
      <c r="P372" s="69"/>
      <c r="Q372" s="69"/>
      <c r="R372" s="134"/>
      <c r="V372" s="85"/>
      <c r="W372" s="85"/>
    </row>
    <row r="373" s="70" customFormat="true" ht="15" hidden="false" customHeight="true" outlineLevel="0" collapsed="false">
      <c r="A373" s="108"/>
      <c r="B373" s="109"/>
      <c r="C373" s="72"/>
      <c r="D373" s="73" t="n">
        <f aca="false">SUM(K373:L373)</f>
        <v>0</v>
      </c>
      <c r="E373" s="65"/>
      <c r="F373" s="137" t="str">
        <f aca="false">F8</f>
        <v>razem niemowlęta i dzieci</v>
      </c>
      <c r="G373" s="116" t="n">
        <f aca="false">G372</f>
        <v>0</v>
      </c>
      <c r="H373" s="116" t="n">
        <f aca="false">H372</f>
        <v>2</v>
      </c>
      <c r="I373" s="116" t="n">
        <f aca="false">I372</f>
        <v>3</v>
      </c>
      <c r="J373" s="116" t="n">
        <f aca="false">J372</f>
        <v>1</v>
      </c>
      <c r="K373" s="73" t="n">
        <f aca="false">K372</f>
        <v>0</v>
      </c>
      <c r="L373" s="73" t="n">
        <f aca="false">L372</f>
        <v>0</v>
      </c>
      <c r="M373" s="116" t="n">
        <f aca="false">M372</f>
        <v>0</v>
      </c>
      <c r="N373" s="116" t="n">
        <f aca="false">N372</f>
        <v>0</v>
      </c>
      <c r="O373" s="67"/>
      <c r="P373" s="69" t="n">
        <v>25</v>
      </c>
      <c r="Q373" s="69"/>
      <c r="R373" s="134"/>
      <c r="V373" s="95"/>
      <c r="W373" s="95"/>
    </row>
    <row r="374" s="70" customFormat="true" ht="15" hidden="false" customHeight="true" outlineLevel="0" collapsed="false">
      <c r="A374" s="108"/>
      <c r="B374" s="109"/>
      <c r="C374" s="72"/>
      <c r="D374" s="73" t="n">
        <f aca="false">SUM(M374:N374)</f>
        <v>0</v>
      </c>
      <c r="E374" s="65"/>
      <c r="F374" s="137" t="str">
        <f aca="false">F9</f>
        <v>razem niańki</v>
      </c>
      <c r="G374" s="116" t="n">
        <f aca="false">G372</f>
        <v>0</v>
      </c>
      <c r="H374" s="116" t="n">
        <f aca="false">H372</f>
        <v>2</v>
      </c>
      <c r="I374" s="116" t="n">
        <f aca="false">I372</f>
        <v>3</v>
      </c>
      <c r="J374" s="116" t="n">
        <f aca="false">J372</f>
        <v>1</v>
      </c>
      <c r="K374" s="116" t="n">
        <f aca="false">K372</f>
        <v>0</v>
      </c>
      <c r="L374" s="116" t="n">
        <f aca="false">L372</f>
        <v>0</v>
      </c>
      <c r="M374" s="73" t="n">
        <f aca="false">M372</f>
        <v>0</v>
      </c>
      <c r="N374" s="73" t="n">
        <f aca="false">N372</f>
        <v>0</v>
      </c>
      <c r="O374" s="67"/>
      <c r="P374" s="69"/>
      <c r="Q374" s="69"/>
      <c r="R374" s="134"/>
    </row>
    <row r="375" s="70" customFormat="true" ht="15" hidden="false" customHeight="true" outlineLevel="0" collapsed="false">
      <c r="A375" s="108"/>
      <c r="B375" s="109"/>
      <c r="C375" s="72"/>
      <c r="D375" s="73" t="n">
        <f aca="false">SUM(G375:N375)-K375</f>
        <v>6</v>
      </c>
      <c r="E375" s="65"/>
      <c r="F375" s="137" t="str">
        <f aca="false">F10</f>
        <v>razem na salę gimn. (krzesła - z nianiami i dziećmi) </v>
      </c>
      <c r="G375" s="73" t="n">
        <f aca="false">G372</f>
        <v>0</v>
      </c>
      <c r="H375" s="73" t="n">
        <f aca="false">H372</f>
        <v>2</v>
      </c>
      <c r="I375" s="73" t="n">
        <f aca="false">I372</f>
        <v>3</v>
      </c>
      <c r="J375" s="73" t="n">
        <f aca="false">J372</f>
        <v>1</v>
      </c>
      <c r="K375" s="116" t="n">
        <f aca="false">K372</f>
        <v>0</v>
      </c>
      <c r="L375" s="73" t="n">
        <f aca="false">L372</f>
        <v>0</v>
      </c>
      <c r="M375" s="73" t="n">
        <f aca="false">M372</f>
        <v>0</v>
      </c>
      <c r="N375" s="73" t="n">
        <f aca="false">N372</f>
        <v>0</v>
      </c>
      <c r="O375" s="67"/>
      <c r="P375" s="69"/>
      <c r="Q375" s="69"/>
      <c r="R375" s="134"/>
    </row>
    <row r="376" s="70" customFormat="true" ht="15" hidden="false" customHeight="true" outlineLevel="0" collapsed="false">
      <c r="A376" s="108"/>
      <c r="B376" s="109"/>
      <c r="C376" s="72"/>
      <c r="D376" s="73" t="n">
        <f aca="false">SUM(G376:N376)-K376</f>
        <v>6</v>
      </c>
      <c r="E376" s="65"/>
      <c r="F376" s="137" t="str">
        <f aca="false">F11</f>
        <v>razem do wyżywienia (z  dziećmi)</v>
      </c>
      <c r="G376" s="73" t="n">
        <f aca="false">G372</f>
        <v>0</v>
      </c>
      <c r="H376" s="73" t="n">
        <f aca="false">H372</f>
        <v>2</v>
      </c>
      <c r="I376" s="73" t="n">
        <f aca="false">I372</f>
        <v>3</v>
      </c>
      <c r="J376" s="73" t="n">
        <f aca="false">J372</f>
        <v>1</v>
      </c>
      <c r="K376" s="116" t="n">
        <f aca="false">K372</f>
        <v>0</v>
      </c>
      <c r="L376" s="73" t="n">
        <f aca="false">L372</f>
        <v>0</v>
      </c>
      <c r="M376" s="73" t="n">
        <f aca="false">M372</f>
        <v>0</v>
      </c>
      <c r="N376" s="73" t="n">
        <f aca="false">N372</f>
        <v>0</v>
      </c>
      <c r="O376" s="67"/>
      <c r="P376" s="69"/>
      <c r="Q376" s="69"/>
      <c r="R376" s="134"/>
    </row>
    <row r="377" s="70" customFormat="true" ht="15.75" hidden="false" customHeight="true" outlineLevel="0" collapsed="false">
      <c r="A377" s="108"/>
      <c r="B377" s="109"/>
      <c r="C377" s="117"/>
      <c r="D377" s="80" t="n">
        <f aca="false">SUM(G377:N377)-K377</f>
        <v>6</v>
      </c>
      <c r="E377" s="65"/>
      <c r="F377" s="137" t="str">
        <f aca="false">F12</f>
        <v>razem do zakwaterowania (z dziećmi)</v>
      </c>
      <c r="G377" s="80" t="n">
        <f aca="false">G372</f>
        <v>0</v>
      </c>
      <c r="H377" s="80" t="n">
        <f aca="false">H372</f>
        <v>2</v>
      </c>
      <c r="I377" s="80" t="n">
        <f aca="false">I372</f>
        <v>3</v>
      </c>
      <c r="J377" s="80" t="n">
        <f aca="false">J372</f>
        <v>1</v>
      </c>
      <c r="K377" s="119" t="n">
        <f aca="false">K372</f>
        <v>0</v>
      </c>
      <c r="L377" s="80" t="n">
        <f aca="false">L372</f>
        <v>0</v>
      </c>
      <c r="M377" s="80" t="n">
        <f aca="false">M372</f>
        <v>0</v>
      </c>
      <c r="N377" s="80" t="n">
        <f aca="false">N372</f>
        <v>0</v>
      </c>
      <c r="O377" s="67"/>
      <c r="P377" s="69"/>
      <c r="Q377" s="69"/>
      <c r="R377" s="134"/>
    </row>
    <row r="378" s="85" customFormat="true" ht="39.95" hidden="false" customHeight="true" outlineLevel="0" collapsed="false">
      <c r="A378" s="8" t="str">
        <f aca="false">A1</f>
        <v>Lp. </v>
      </c>
      <c r="B378" s="84" t="s">
        <v>274</v>
      </c>
      <c r="C378" s="84" t="str">
        <f aca="false">C1</f>
        <v>Obecność</v>
      </c>
      <c r="D378" s="10" t="str">
        <f aca="false">D1</f>
        <v>Nazwisko i imię 
(małżeństwa razem, 
dzieci osobno)</v>
      </c>
      <c r="E378" s="10" t="str">
        <f aca="false">E1</f>
        <v>Przydział</v>
      </c>
      <c r="F378" s="10" t="str">
        <f aca="false">F1</f>
        <v>Zakwaterowanie</v>
      </c>
      <c r="G378" s="10" t="str">
        <f aca="false">G1</f>
        <v>Prezbiterzy</v>
      </c>
      <c r="H378" s="10" t="str">
        <f aca="false">H1</f>
        <v>Małżeństwa (il. osób)</v>
      </c>
      <c r="I378" s="10" t="str">
        <f aca="false">I1</f>
        <v>Kobiety (1)</v>
      </c>
      <c r="J378" s="10" t="str">
        <f aca="false">J1</f>
        <v>Mężczyźni (1)</v>
      </c>
      <c r="K378" s="10" t="str">
        <f aca="false">K1</f>
        <v>Niemowlęta i dzieci (bez dodatkowego łóżka i posiłku)</v>
      </c>
      <c r="L378" s="10" t="str">
        <f aca="false">L1</f>
        <v>Dzieci większe (z łóżkiem i posiłkiem)</v>
      </c>
      <c r="M378" s="10" t="str">
        <f aca="false">M1</f>
        <v>P</v>
      </c>
      <c r="N378" s="10" t="str">
        <f aca="false">N1</f>
        <v>Niania obca lub z rodziny - mieszkanie osobne</v>
      </c>
      <c r="O378" s="183" t="str">
        <f aca="false">O1</f>
        <v>Uwagi, niepełnosprawność, diety</v>
      </c>
      <c r="P378" s="183" t="str">
        <f aca="false">P1</f>
        <v>Wiek jedynek, nianiek np. 40+</v>
      </c>
      <c r="Q378" s="10" t="str">
        <f aca="false">Q1</f>
        <v>Środek transportu (własny samochód lub brak)</v>
      </c>
      <c r="S378" s="134"/>
      <c r="T378" s="70"/>
      <c r="U378" s="70"/>
      <c r="V378" s="70"/>
      <c r="W378" s="70"/>
      <c r="X378" s="70"/>
    </row>
    <row r="379" s="278" customFormat="true" ht="33.75" hidden="false" customHeight="true" outlineLevel="0" collapsed="false">
      <c r="A379" s="330" t="s">
        <v>18</v>
      </c>
      <c r="B379" s="16" t="str">
        <f aca="false">B378</f>
        <v>Łęczna 1</v>
      </c>
      <c r="C379" s="87"/>
      <c r="D379" s="90" t="s">
        <v>275</v>
      </c>
      <c r="E379" s="172" t="s">
        <v>21</v>
      </c>
      <c r="F379" s="19" t="str">
        <f aca="false">'Kwatery obce - Reg. 2018'!A103</f>
        <v>Pod Bocianem - nr 8 (piętro)</v>
      </c>
      <c r="G379" s="187"/>
      <c r="H379" s="27" t="n">
        <v>2</v>
      </c>
      <c r="I379" s="27"/>
      <c r="J379" s="15"/>
      <c r="K379" s="15"/>
      <c r="L379" s="15"/>
      <c r="M379" s="15"/>
      <c r="N379" s="27"/>
      <c r="O379" s="284"/>
      <c r="P379" s="44"/>
      <c r="Q379" s="389" t="s">
        <v>51</v>
      </c>
      <c r="S379" s="279"/>
    </row>
    <row r="380" s="278" customFormat="true" ht="33.75" hidden="false" customHeight="true" outlineLevel="0" collapsed="false">
      <c r="A380" s="337" t="s">
        <v>19</v>
      </c>
      <c r="B380" s="129" t="str">
        <f aca="false">B378</f>
        <v>Łęczna 1</v>
      </c>
      <c r="C380" s="90"/>
      <c r="D380" s="129" t="s">
        <v>276</v>
      </c>
      <c r="E380" s="172" t="s">
        <v>21</v>
      </c>
      <c r="F380" s="40" t="str">
        <f aca="false">'Kwatery obce - Reg. 2018'!A105</f>
        <v>Pod Bocianem - nr 9 (piętro)</v>
      </c>
      <c r="G380" s="93"/>
      <c r="H380" s="93" t="n">
        <v>2</v>
      </c>
      <c r="I380" s="93"/>
      <c r="J380" s="27"/>
      <c r="K380" s="27"/>
      <c r="L380" s="27"/>
      <c r="M380" s="27"/>
      <c r="N380" s="27"/>
      <c r="O380" s="44"/>
      <c r="P380" s="204"/>
      <c r="Q380" s="390" t="s">
        <v>277</v>
      </c>
      <c r="S380" s="279"/>
    </row>
    <row r="381" s="278" customFormat="true" ht="33.75" hidden="false" customHeight="true" outlineLevel="0" collapsed="false">
      <c r="A381" s="337" t="s">
        <v>23</v>
      </c>
      <c r="B381" s="129" t="str">
        <f aca="false">B378</f>
        <v>Łęczna 1</v>
      </c>
      <c r="C381" s="90"/>
      <c r="D381" s="129" t="s">
        <v>278</v>
      </c>
      <c r="E381" s="172" t="s">
        <v>21</v>
      </c>
      <c r="F381" s="90" t="str">
        <f aca="false">'Kwatery obce - Reg. 2018'!A108</f>
        <v>Pod Bocianem - nr 10 (piętro)</v>
      </c>
      <c r="G381" s="27"/>
      <c r="H381" s="93" t="n">
        <v>2</v>
      </c>
      <c r="I381" s="93"/>
      <c r="J381" s="27"/>
      <c r="K381" s="27"/>
      <c r="L381" s="27"/>
      <c r="M381" s="27"/>
      <c r="N381" s="27"/>
      <c r="O381" s="44"/>
      <c r="P381" s="162"/>
      <c r="Q381" s="390" t="s">
        <v>51</v>
      </c>
      <c r="S381" s="279"/>
    </row>
    <row r="382" s="278" customFormat="true" ht="33.75" hidden="false" customHeight="true" outlineLevel="0" collapsed="false">
      <c r="A382" s="337" t="s">
        <v>26</v>
      </c>
      <c r="B382" s="129" t="str">
        <f aca="false">B378</f>
        <v>Łęczna 1</v>
      </c>
      <c r="C382" s="90"/>
      <c r="D382" s="129" t="s">
        <v>279</v>
      </c>
      <c r="E382" s="98" t="s">
        <v>21</v>
      </c>
      <c r="F382" s="90" t="str">
        <f aca="false">'Kwatery obce - Reg. 2018'!A131</f>
        <v>Pod Bocianem - nr 19 (parter)</v>
      </c>
      <c r="G382" s="27"/>
      <c r="H382" s="93"/>
      <c r="I382" s="93" t="n">
        <v>1</v>
      </c>
      <c r="J382" s="27"/>
      <c r="K382" s="27"/>
      <c r="L382" s="27"/>
      <c r="M382" s="27"/>
      <c r="N382" s="27"/>
      <c r="O382" s="44"/>
      <c r="P382" s="204" t="n">
        <v>22</v>
      </c>
      <c r="Q382" s="390" t="s">
        <v>277</v>
      </c>
      <c r="S382" s="279"/>
    </row>
    <row r="383" s="278" customFormat="true" ht="33.75" hidden="false" customHeight="true" outlineLevel="0" collapsed="false">
      <c r="A383" s="337" t="s">
        <v>29</v>
      </c>
      <c r="B383" s="129" t="str">
        <f aca="false">B378</f>
        <v>Łęczna 1</v>
      </c>
      <c r="C383" s="90"/>
      <c r="D383" s="195" t="s">
        <v>280</v>
      </c>
      <c r="E383" s="98" t="s">
        <v>21</v>
      </c>
      <c r="F383" s="90" t="str">
        <f aca="false">'Kwatery obce - Reg. 2018'!A131</f>
        <v>Pod Bocianem - nr 19 (parter)</v>
      </c>
      <c r="G383" s="27"/>
      <c r="H383" s="93"/>
      <c r="I383" s="93" t="n">
        <v>1</v>
      </c>
      <c r="J383" s="27"/>
      <c r="K383" s="27"/>
      <c r="L383" s="27"/>
      <c r="M383" s="27"/>
      <c r="N383" s="27"/>
      <c r="O383" s="178"/>
      <c r="P383" s="164" t="n">
        <v>70</v>
      </c>
      <c r="Q383" s="391" t="s">
        <v>61</v>
      </c>
      <c r="S383" s="279"/>
    </row>
    <row r="384" s="278" customFormat="true" ht="18" hidden="true" customHeight="true" outlineLevel="0" collapsed="false">
      <c r="A384" s="337" t="s">
        <v>52</v>
      </c>
      <c r="B384" s="129" t="str">
        <f aca="false">B378</f>
        <v>Łęczna 1</v>
      </c>
      <c r="C384" s="87"/>
      <c r="D384" s="90"/>
      <c r="E384" s="107"/>
      <c r="F384" s="90"/>
      <c r="G384" s="27"/>
      <c r="H384" s="93"/>
      <c r="I384" s="93"/>
      <c r="J384" s="27"/>
      <c r="K384" s="27"/>
      <c r="L384" s="27"/>
      <c r="M384" s="27"/>
      <c r="N384" s="27"/>
      <c r="O384" s="315"/>
      <c r="P384" s="316"/>
      <c r="Q384" s="361"/>
      <c r="S384" s="279"/>
    </row>
    <row r="385" s="70" customFormat="true" ht="22.5" hidden="false" customHeight="true" outlineLevel="0" collapsed="false">
      <c r="A385" s="108" t="n">
        <v>43376</v>
      </c>
      <c r="B385" s="109" t="str">
        <f aca="false">B378</f>
        <v>Łęczna 1</v>
      </c>
      <c r="C385" s="63"/>
      <c r="D385" s="64" t="n">
        <f aca="false">SUM(G385:J385)</f>
        <v>8</v>
      </c>
      <c r="E385" s="65"/>
      <c r="F385" s="136" t="str">
        <f aca="false">F7</f>
        <v>razem bracia (bez niemowląt, dzieci i nianiek)</v>
      </c>
      <c r="G385" s="64" t="n">
        <f aca="false">SUM(G379:G384)</f>
        <v>0</v>
      </c>
      <c r="H385" s="64" t="n">
        <f aca="false">SUM(H379:H384)</f>
        <v>6</v>
      </c>
      <c r="I385" s="64" t="n">
        <f aca="false">SUM(I379:I384)</f>
        <v>2</v>
      </c>
      <c r="J385" s="64" t="n">
        <f aca="false">SUM(J379:J384)</f>
        <v>0</v>
      </c>
      <c r="K385" s="113" t="n">
        <f aca="false">SUM(K379:K384)</f>
        <v>0</v>
      </c>
      <c r="L385" s="113" t="n">
        <f aca="false">SUM(L379:L384)</f>
        <v>0</v>
      </c>
      <c r="M385" s="113" t="n">
        <f aca="false">SUM(M379:M384)</f>
        <v>0</v>
      </c>
      <c r="N385" s="113" t="n">
        <f aca="false">SUM(N379:N384)</f>
        <v>0</v>
      </c>
      <c r="O385" s="67"/>
      <c r="P385" s="69"/>
      <c r="Q385" s="69"/>
      <c r="R385" s="134"/>
      <c r="V385" s="85"/>
      <c r="W385" s="85"/>
    </row>
    <row r="386" s="70" customFormat="true" ht="15" hidden="false" customHeight="true" outlineLevel="0" collapsed="false">
      <c r="A386" s="108"/>
      <c r="B386" s="109"/>
      <c r="C386" s="72"/>
      <c r="D386" s="73" t="n">
        <f aca="false">SUM(K386:L386)</f>
        <v>0</v>
      </c>
      <c r="E386" s="65"/>
      <c r="F386" s="137" t="str">
        <f aca="false">F8</f>
        <v>razem niemowlęta i dzieci</v>
      </c>
      <c r="G386" s="116" t="n">
        <f aca="false">G385</f>
        <v>0</v>
      </c>
      <c r="H386" s="116" t="n">
        <f aca="false">H385</f>
        <v>6</v>
      </c>
      <c r="I386" s="116" t="n">
        <f aca="false">I385</f>
        <v>2</v>
      </c>
      <c r="J386" s="116" t="n">
        <f aca="false">J385</f>
        <v>0</v>
      </c>
      <c r="K386" s="73" t="n">
        <f aca="false">K385</f>
        <v>0</v>
      </c>
      <c r="L386" s="73" t="n">
        <f aca="false">L385</f>
        <v>0</v>
      </c>
      <c r="M386" s="116" t="n">
        <f aca="false">M385</f>
        <v>0</v>
      </c>
      <c r="N386" s="116" t="n">
        <f aca="false">N385</f>
        <v>0</v>
      </c>
      <c r="O386" s="67"/>
      <c r="P386" s="69" t="n">
        <v>26</v>
      </c>
      <c r="Q386" s="69"/>
      <c r="R386" s="134"/>
      <c r="V386" s="95"/>
      <c r="W386" s="95"/>
    </row>
    <row r="387" s="70" customFormat="true" ht="15" hidden="false" customHeight="true" outlineLevel="0" collapsed="false">
      <c r="A387" s="108"/>
      <c r="B387" s="109"/>
      <c r="C387" s="72"/>
      <c r="D387" s="73" t="n">
        <f aca="false">SUM(M387:N387)</f>
        <v>0</v>
      </c>
      <c r="E387" s="65"/>
      <c r="F387" s="137" t="str">
        <f aca="false">F9</f>
        <v>razem niańki</v>
      </c>
      <c r="G387" s="116" t="n">
        <f aca="false">G385</f>
        <v>0</v>
      </c>
      <c r="H387" s="116" t="n">
        <f aca="false">H385</f>
        <v>6</v>
      </c>
      <c r="I387" s="116" t="n">
        <f aca="false">I385</f>
        <v>2</v>
      </c>
      <c r="J387" s="116" t="n">
        <f aca="false">J385</f>
        <v>0</v>
      </c>
      <c r="K387" s="116" t="n">
        <f aca="false">K385</f>
        <v>0</v>
      </c>
      <c r="L387" s="116" t="n">
        <f aca="false">L385</f>
        <v>0</v>
      </c>
      <c r="M387" s="73" t="n">
        <f aca="false">M385</f>
        <v>0</v>
      </c>
      <c r="N387" s="73" t="n">
        <f aca="false">N385</f>
        <v>0</v>
      </c>
      <c r="O387" s="67"/>
      <c r="P387" s="69"/>
      <c r="Q387" s="69"/>
      <c r="R387" s="134"/>
    </row>
    <row r="388" s="70" customFormat="true" ht="15" hidden="false" customHeight="true" outlineLevel="0" collapsed="false">
      <c r="A388" s="108"/>
      <c r="B388" s="109"/>
      <c r="C388" s="72"/>
      <c r="D388" s="73" t="n">
        <f aca="false">SUM(G388:N388)-K388</f>
        <v>8</v>
      </c>
      <c r="E388" s="65"/>
      <c r="F388" s="137" t="str">
        <f aca="false">F10</f>
        <v>razem na salę gimn. (krzesła - z nianiami i dziećmi) </v>
      </c>
      <c r="G388" s="73" t="n">
        <f aca="false">G385</f>
        <v>0</v>
      </c>
      <c r="H388" s="73" t="n">
        <f aca="false">H385</f>
        <v>6</v>
      </c>
      <c r="I388" s="73" t="n">
        <f aca="false">I385</f>
        <v>2</v>
      </c>
      <c r="J388" s="73" t="n">
        <f aca="false">J385</f>
        <v>0</v>
      </c>
      <c r="K388" s="116" t="n">
        <f aca="false">K385</f>
        <v>0</v>
      </c>
      <c r="L388" s="73" t="n">
        <f aca="false">L385</f>
        <v>0</v>
      </c>
      <c r="M388" s="73" t="n">
        <f aca="false">M385</f>
        <v>0</v>
      </c>
      <c r="N388" s="73" t="n">
        <f aca="false">N385</f>
        <v>0</v>
      </c>
      <c r="O388" s="67"/>
      <c r="P388" s="69"/>
      <c r="Q388" s="69"/>
      <c r="R388" s="134"/>
    </row>
    <row r="389" s="70" customFormat="true" ht="15" hidden="false" customHeight="true" outlineLevel="0" collapsed="false">
      <c r="A389" s="108"/>
      <c r="B389" s="109"/>
      <c r="C389" s="72"/>
      <c r="D389" s="73" t="n">
        <f aca="false">SUM(G389:N389)-K389</f>
        <v>8</v>
      </c>
      <c r="E389" s="65"/>
      <c r="F389" s="137" t="str">
        <f aca="false">F11</f>
        <v>razem do wyżywienia (z  dziećmi)</v>
      </c>
      <c r="G389" s="73" t="n">
        <f aca="false">G385</f>
        <v>0</v>
      </c>
      <c r="H389" s="73" t="n">
        <f aca="false">H385</f>
        <v>6</v>
      </c>
      <c r="I389" s="73" t="n">
        <f aca="false">I385</f>
        <v>2</v>
      </c>
      <c r="J389" s="73" t="n">
        <f aca="false">J385</f>
        <v>0</v>
      </c>
      <c r="K389" s="116" t="n">
        <f aca="false">K385</f>
        <v>0</v>
      </c>
      <c r="L389" s="73" t="n">
        <f aca="false">L385</f>
        <v>0</v>
      </c>
      <c r="M389" s="73" t="n">
        <f aca="false">M385</f>
        <v>0</v>
      </c>
      <c r="N389" s="73" t="n">
        <f aca="false">N385</f>
        <v>0</v>
      </c>
      <c r="O389" s="67"/>
      <c r="P389" s="69"/>
      <c r="Q389" s="69"/>
      <c r="R389" s="134"/>
    </row>
    <row r="390" s="70" customFormat="true" ht="15.75" hidden="false" customHeight="true" outlineLevel="0" collapsed="false">
      <c r="A390" s="108"/>
      <c r="B390" s="109"/>
      <c r="C390" s="117"/>
      <c r="D390" s="80" t="n">
        <f aca="false">SUM(G390:N390)-K390</f>
        <v>8</v>
      </c>
      <c r="E390" s="65"/>
      <c r="F390" s="137" t="str">
        <f aca="false">F12</f>
        <v>razem do zakwaterowania (z dziećmi)</v>
      </c>
      <c r="G390" s="80" t="n">
        <f aca="false">G385</f>
        <v>0</v>
      </c>
      <c r="H390" s="80" t="n">
        <f aca="false">H385</f>
        <v>6</v>
      </c>
      <c r="I390" s="80" t="n">
        <f aca="false">I385</f>
        <v>2</v>
      </c>
      <c r="J390" s="80" t="n">
        <f aca="false">J385</f>
        <v>0</v>
      </c>
      <c r="K390" s="119" t="n">
        <f aca="false">K385</f>
        <v>0</v>
      </c>
      <c r="L390" s="80" t="n">
        <f aca="false">L385</f>
        <v>0</v>
      </c>
      <c r="M390" s="80" t="n">
        <f aca="false">M385</f>
        <v>0</v>
      </c>
      <c r="N390" s="80" t="n">
        <f aca="false">N385</f>
        <v>0</v>
      </c>
      <c r="O390" s="67"/>
      <c r="P390" s="69"/>
      <c r="Q390" s="69"/>
      <c r="R390" s="134"/>
    </row>
    <row r="391" s="85" customFormat="true" ht="39.95" hidden="false" customHeight="true" outlineLevel="0" collapsed="false">
      <c r="A391" s="8" t="str">
        <f aca="false">A1</f>
        <v>Lp. </v>
      </c>
      <c r="B391" s="84" t="s">
        <v>281</v>
      </c>
      <c r="C391" s="84" t="str">
        <f aca="false">C1</f>
        <v>Obecność</v>
      </c>
      <c r="D391" s="10" t="str">
        <f aca="false">D1</f>
        <v>Nazwisko i imię 
(małżeństwa razem, 
dzieci osobno)</v>
      </c>
      <c r="E391" s="10" t="str">
        <f aca="false">E1</f>
        <v>Przydział</v>
      </c>
      <c r="F391" s="10" t="str">
        <f aca="false">F1</f>
        <v>Zakwaterowanie</v>
      </c>
      <c r="G391" s="10" t="str">
        <f aca="false">G1</f>
        <v>Prezbiterzy</v>
      </c>
      <c r="H391" s="10" t="str">
        <f aca="false">H1</f>
        <v>Małżeństwa (il. osób)</v>
      </c>
      <c r="I391" s="10" t="str">
        <f aca="false">I1</f>
        <v>Kobiety (1)</v>
      </c>
      <c r="J391" s="10" t="str">
        <f aca="false">J1</f>
        <v>Mężczyźni (1)</v>
      </c>
      <c r="K391" s="10" t="str">
        <f aca="false">K1</f>
        <v>Niemowlęta i dzieci (bez dodatkowego łóżka i posiłku)</v>
      </c>
      <c r="L391" s="10" t="str">
        <f aca="false">L1</f>
        <v>Dzieci większe (z łóżkiem i posiłkiem)</v>
      </c>
      <c r="M391" s="10" t="str">
        <f aca="false">M1</f>
        <v>P</v>
      </c>
      <c r="N391" s="10" t="str">
        <f aca="false">N1</f>
        <v>Niania obca lub z rodziny - mieszkanie osobne</v>
      </c>
      <c r="O391" s="10" t="str">
        <f aca="false">O1</f>
        <v>Uwagi, niepełnosprawność, diety</v>
      </c>
      <c r="P391" s="10" t="str">
        <f aca="false">P1</f>
        <v>Wiek jedynek, nianiek np. 40+</v>
      </c>
      <c r="Q391" s="10" t="str">
        <f aca="false">Q1</f>
        <v>Środek transportu (własny samochód lub brak)</v>
      </c>
      <c r="S391" s="134"/>
      <c r="T391" s="70"/>
      <c r="U391" s="70"/>
      <c r="V391" s="70"/>
      <c r="W391" s="70"/>
      <c r="X391" s="70"/>
    </row>
    <row r="392" s="278" customFormat="true" ht="13.5" hidden="false" customHeight="false" outlineLevel="0" collapsed="false">
      <c r="A392" s="330" t="s">
        <v>18</v>
      </c>
      <c r="B392" s="16" t="str">
        <f aca="false">B391</f>
        <v>Łęczna 2</v>
      </c>
      <c r="C392" s="87"/>
      <c r="D392" s="91" t="s">
        <v>282</v>
      </c>
      <c r="E392" s="98" t="s">
        <v>21</v>
      </c>
      <c r="F392" s="232" t="str">
        <f aca="false">'Kwatery obce - Reg. 2018'!A131</f>
        <v>Pod Bocianem - nr 19 (parter)</v>
      </c>
      <c r="G392" s="233"/>
      <c r="H392" s="27"/>
      <c r="I392" s="27" t="n">
        <v>1</v>
      </c>
      <c r="J392" s="15"/>
      <c r="K392" s="15"/>
      <c r="L392" s="15"/>
      <c r="M392" s="15"/>
      <c r="N392" s="27"/>
      <c r="O392" s="320" t="s">
        <v>283</v>
      </c>
      <c r="P392" s="204" t="n">
        <v>50</v>
      </c>
      <c r="Q392" s="215" t="s">
        <v>284</v>
      </c>
      <c r="S392" s="279"/>
      <c r="T392" s="368"/>
      <c r="U392" s="368"/>
      <c r="V392" s="368"/>
    </row>
    <row r="393" s="278" customFormat="true" ht="12.75" hidden="true" customHeight="false" outlineLevel="0" collapsed="false">
      <c r="A393" s="371" t="s">
        <v>19</v>
      </c>
      <c r="B393" s="281" t="str">
        <f aca="false">B391</f>
        <v>Łęczna 2</v>
      </c>
      <c r="C393" s="90"/>
      <c r="D393" s="28"/>
      <c r="E393" s="99"/>
      <c r="F393" s="90"/>
      <c r="G393" s="27"/>
      <c r="H393" s="93"/>
      <c r="I393" s="93"/>
      <c r="J393" s="15"/>
      <c r="K393" s="15"/>
      <c r="L393" s="15"/>
      <c r="M393" s="15"/>
      <c r="N393" s="27"/>
      <c r="O393" s="44"/>
      <c r="P393" s="204"/>
      <c r="Q393" s="215"/>
      <c r="S393" s="279"/>
      <c r="T393" s="368"/>
      <c r="U393" s="368"/>
      <c r="V393" s="368"/>
    </row>
    <row r="394" s="278" customFormat="true" ht="12.75" hidden="true" customHeight="false" outlineLevel="0" collapsed="false">
      <c r="A394" s="371" t="s">
        <v>23</v>
      </c>
      <c r="B394" s="281" t="str">
        <f aca="false">B391</f>
        <v>Łęczna 2</v>
      </c>
      <c r="C394" s="90"/>
      <c r="D394" s="28"/>
      <c r="E394" s="99"/>
      <c r="F394" s="90"/>
      <c r="G394" s="27"/>
      <c r="H394" s="93"/>
      <c r="I394" s="93"/>
      <c r="J394" s="15"/>
      <c r="K394" s="15"/>
      <c r="L394" s="15"/>
      <c r="M394" s="15"/>
      <c r="N394" s="27"/>
      <c r="O394" s="44"/>
      <c r="P394" s="204"/>
      <c r="Q394" s="215"/>
      <c r="S394" s="279"/>
      <c r="T394" s="368"/>
      <c r="U394" s="368"/>
      <c r="V394" s="368"/>
    </row>
    <row r="395" s="278" customFormat="true" ht="13.5" hidden="true" customHeight="false" outlineLevel="0" collapsed="false">
      <c r="A395" s="371" t="s">
        <v>26</v>
      </c>
      <c r="B395" s="392" t="str">
        <f aca="false">B391</f>
        <v>Łęczna 2</v>
      </c>
      <c r="C395" s="87"/>
      <c r="D395" s="90"/>
      <c r="E395" s="99"/>
      <c r="F395" s="91"/>
      <c r="G395" s="212"/>
      <c r="H395" s="93"/>
      <c r="I395" s="93"/>
      <c r="J395" s="27"/>
      <c r="K395" s="27"/>
      <c r="L395" s="27"/>
      <c r="M395" s="27"/>
      <c r="N395" s="27"/>
      <c r="O395" s="178"/>
      <c r="P395" s="164"/>
      <c r="Q395" s="165"/>
      <c r="S395" s="279"/>
    </row>
    <row r="396" s="70" customFormat="true" ht="12.75" hidden="false" customHeight="false" outlineLevel="0" collapsed="false">
      <c r="A396" s="108" t="n">
        <v>43376</v>
      </c>
      <c r="B396" s="109" t="str">
        <f aca="false">B391</f>
        <v>Łęczna 2</v>
      </c>
      <c r="C396" s="63"/>
      <c r="D396" s="64" t="n">
        <f aca="false">SUM(G396:J396)</f>
        <v>1</v>
      </c>
      <c r="E396" s="65"/>
      <c r="F396" s="136" t="str">
        <f aca="false">F7</f>
        <v>razem bracia (bez niemowląt, dzieci i nianiek)</v>
      </c>
      <c r="G396" s="64" t="n">
        <f aca="false">SUM(G392:G395)</f>
        <v>0</v>
      </c>
      <c r="H396" s="64" t="n">
        <f aca="false">SUM(H392:H395)</f>
        <v>0</v>
      </c>
      <c r="I396" s="64" t="n">
        <f aca="false">SUM(I392:I395)</f>
        <v>1</v>
      </c>
      <c r="J396" s="64" t="n">
        <f aca="false">SUM(J392:J395)</f>
        <v>0</v>
      </c>
      <c r="K396" s="113" t="n">
        <f aca="false">SUM(K392:K395)</f>
        <v>0</v>
      </c>
      <c r="L396" s="113" t="n">
        <f aca="false">SUM(L392:L395)</f>
        <v>0</v>
      </c>
      <c r="M396" s="113" t="n">
        <f aca="false">SUM(M392:M395)</f>
        <v>0</v>
      </c>
      <c r="N396" s="113" t="n">
        <f aca="false">SUM(N392:N395)</f>
        <v>0</v>
      </c>
      <c r="O396" s="67"/>
      <c r="P396" s="69"/>
      <c r="Q396" s="69"/>
      <c r="R396" s="134"/>
      <c r="V396" s="85"/>
      <c r="W396" s="85"/>
    </row>
    <row r="397" s="70" customFormat="true" ht="15" hidden="false" customHeight="true" outlineLevel="0" collapsed="false">
      <c r="A397" s="108"/>
      <c r="B397" s="109"/>
      <c r="C397" s="72"/>
      <c r="D397" s="73" t="n">
        <f aca="false">SUM(K397:L397)</f>
        <v>0</v>
      </c>
      <c r="E397" s="65"/>
      <c r="F397" s="137" t="str">
        <f aca="false">F8</f>
        <v>razem niemowlęta i dzieci</v>
      </c>
      <c r="G397" s="116" t="n">
        <f aca="false">G396</f>
        <v>0</v>
      </c>
      <c r="H397" s="116" t="n">
        <f aca="false">H396</f>
        <v>0</v>
      </c>
      <c r="I397" s="116" t="n">
        <f aca="false">I396</f>
        <v>1</v>
      </c>
      <c r="J397" s="116" t="n">
        <f aca="false">J396</f>
        <v>0</v>
      </c>
      <c r="K397" s="73" t="n">
        <f aca="false">K396</f>
        <v>0</v>
      </c>
      <c r="L397" s="73" t="n">
        <f aca="false">L396</f>
        <v>0</v>
      </c>
      <c r="M397" s="116" t="n">
        <f aca="false">M396</f>
        <v>0</v>
      </c>
      <c r="N397" s="116" t="n">
        <f aca="false">N396</f>
        <v>0</v>
      </c>
      <c r="O397" s="67"/>
      <c r="P397" s="69"/>
      <c r="Q397" s="69"/>
      <c r="R397" s="134"/>
      <c r="V397" s="95"/>
      <c r="W397" s="95"/>
    </row>
    <row r="398" s="70" customFormat="true" ht="15" hidden="false" customHeight="true" outlineLevel="0" collapsed="false">
      <c r="A398" s="108"/>
      <c r="B398" s="109"/>
      <c r="C398" s="72"/>
      <c r="D398" s="73" t="n">
        <f aca="false">SUM(M398:N398)</f>
        <v>0</v>
      </c>
      <c r="E398" s="65"/>
      <c r="F398" s="137" t="str">
        <f aca="false">F9</f>
        <v>razem niańki</v>
      </c>
      <c r="G398" s="116" t="n">
        <f aca="false">G396</f>
        <v>0</v>
      </c>
      <c r="H398" s="116" t="n">
        <f aca="false">H396</f>
        <v>0</v>
      </c>
      <c r="I398" s="116" t="n">
        <f aca="false">I396</f>
        <v>1</v>
      </c>
      <c r="J398" s="116" t="n">
        <f aca="false">J396</f>
        <v>0</v>
      </c>
      <c r="K398" s="116" t="n">
        <f aca="false">K396</f>
        <v>0</v>
      </c>
      <c r="L398" s="116" t="n">
        <f aca="false">L396</f>
        <v>0</v>
      </c>
      <c r="M398" s="73" t="n">
        <f aca="false">M396</f>
        <v>0</v>
      </c>
      <c r="N398" s="73" t="n">
        <f aca="false">N396</f>
        <v>0</v>
      </c>
      <c r="O398" s="67"/>
      <c r="P398" s="69" t="n">
        <v>27</v>
      </c>
      <c r="Q398" s="69"/>
      <c r="R398" s="134"/>
      <c r="V398" s="95"/>
      <c r="W398" s="95"/>
    </row>
    <row r="399" s="70" customFormat="true" ht="15" hidden="false" customHeight="true" outlineLevel="0" collapsed="false">
      <c r="A399" s="108"/>
      <c r="B399" s="109"/>
      <c r="C399" s="72"/>
      <c r="D399" s="73" t="n">
        <f aca="false">SUM(G399:N399)-K399</f>
        <v>1</v>
      </c>
      <c r="E399" s="65"/>
      <c r="F399" s="137" t="str">
        <f aca="false">F10</f>
        <v>razem na salę gimn. (krzesła - z nianiami i dziećmi) </v>
      </c>
      <c r="G399" s="73" t="n">
        <f aca="false">G396</f>
        <v>0</v>
      </c>
      <c r="H399" s="73" t="n">
        <f aca="false">H396</f>
        <v>0</v>
      </c>
      <c r="I399" s="73" t="n">
        <f aca="false">I396</f>
        <v>1</v>
      </c>
      <c r="J399" s="73" t="n">
        <f aca="false">J396</f>
        <v>0</v>
      </c>
      <c r="K399" s="116" t="n">
        <f aca="false">K396</f>
        <v>0</v>
      </c>
      <c r="L399" s="73" t="n">
        <f aca="false">L396</f>
        <v>0</v>
      </c>
      <c r="M399" s="73" t="n">
        <f aca="false">M396</f>
        <v>0</v>
      </c>
      <c r="N399" s="73" t="n">
        <f aca="false">N396</f>
        <v>0</v>
      </c>
      <c r="O399" s="67"/>
      <c r="P399" s="69"/>
      <c r="Q399" s="69"/>
      <c r="R399" s="134"/>
    </row>
    <row r="400" s="70" customFormat="true" ht="15" hidden="false" customHeight="true" outlineLevel="0" collapsed="false">
      <c r="A400" s="108"/>
      <c r="B400" s="109"/>
      <c r="C400" s="72"/>
      <c r="D400" s="73" t="n">
        <f aca="false">SUM(G400:N400)-K400</f>
        <v>1</v>
      </c>
      <c r="E400" s="65"/>
      <c r="F400" s="137" t="str">
        <f aca="false">F11</f>
        <v>razem do wyżywienia (z  dziećmi)</v>
      </c>
      <c r="G400" s="73" t="n">
        <f aca="false">G396</f>
        <v>0</v>
      </c>
      <c r="H400" s="73" t="n">
        <f aca="false">H396</f>
        <v>0</v>
      </c>
      <c r="I400" s="73" t="n">
        <f aca="false">I396</f>
        <v>1</v>
      </c>
      <c r="J400" s="73" t="n">
        <f aca="false">J396</f>
        <v>0</v>
      </c>
      <c r="K400" s="116" t="n">
        <f aca="false">K396</f>
        <v>0</v>
      </c>
      <c r="L400" s="73" t="n">
        <f aca="false">L396</f>
        <v>0</v>
      </c>
      <c r="M400" s="73" t="n">
        <f aca="false">M396</f>
        <v>0</v>
      </c>
      <c r="N400" s="73" t="n">
        <f aca="false">N396</f>
        <v>0</v>
      </c>
      <c r="O400" s="67"/>
      <c r="P400" s="69"/>
      <c r="Q400" s="69"/>
      <c r="R400" s="134"/>
    </row>
    <row r="401" s="70" customFormat="true" ht="15.75" hidden="false" customHeight="true" outlineLevel="0" collapsed="false">
      <c r="A401" s="108"/>
      <c r="B401" s="109"/>
      <c r="C401" s="117"/>
      <c r="D401" s="80" t="n">
        <f aca="false">SUM(G401:N401)-K401</f>
        <v>1</v>
      </c>
      <c r="E401" s="65"/>
      <c r="F401" s="137" t="str">
        <f aca="false">F12</f>
        <v>razem do zakwaterowania (z dziećmi)</v>
      </c>
      <c r="G401" s="80" t="n">
        <f aca="false">G396</f>
        <v>0</v>
      </c>
      <c r="H401" s="80" t="n">
        <f aca="false">H396</f>
        <v>0</v>
      </c>
      <c r="I401" s="80" t="n">
        <f aca="false">I396</f>
        <v>1</v>
      </c>
      <c r="J401" s="80" t="n">
        <f aca="false">J396</f>
        <v>0</v>
      </c>
      <c r="K401" s="119" t="n">
        <f aca="false">K396</f>
        <v>0</v>
      </c>
      <c r="L401" s="80" t="n">
        <f aca="false">L396</f>
        <v>0</v>
      </c>
      <c r="M401" s="80" t="n">
        <f aca="false">M396</f>
        <v>0</v>
      </c>
      <c r="N401" s="80" t="n">
        <f aca="false">N396</f>
        <v>0</v>
      </c>
      <c r="O401" s="67"/>
      <c r="P401" s="69"/>
      <c r="Q401" s="69"/>
      <c r="R401" s="134"/>
    </row>
    <row r="402" s="85" customFormat="true" ht="39.95" hidden="false" customHeight="true" outlineLevel="0" collapsed="false">
      <c r="A402" s="8" t="str">
        <f aca="false">A1</f>
        <v>Lp. </v>
      </c>
      <c r="B402" s="84" t="s">
        <v>285</v>
      </c>
      <c r="C402" s="84" t="str">
        <f aca="false">C1</f>
        <v>Obecność</v>
      </c>
      <c r="D402" s="84" t="str">
        <f aca="false">D1</f>
        <v>Nazwisko i imię 
(małżeństwa razem, 
dzieci osobno)</v>
      </c>
      <c r="E402" s="84" t="str">
        <f aca="false">E1</f>
        <v>Przydział</v>
      </c>
      <c r="F402" s="84" t="str">
        <f aca="false">F1</f>
        <v>Zakwaterowanie</v>
      </c>
      <c r="G402" s="84" t="str">
        <f aca="false">G1</f>
        <v>Prezbiterzy</v>
      </c>
      <c r="H402" s="84" t="str">
        <f aca="false">H1</f>
        <v>Małżeństwa (il. osób)</v>
      </c>
      <c r="I402" s="84" t="str">
        <f aca="false">I1</f>
        <v>Kobiety (1)</v>
      </c>
      <c r="J402" s="84" t="str">
        <f aca="false">J1</f>
        <v>Mężczyźni (1)</v>
      </c>
      <c r="K402" s="84" t="str">
        <f aca="false">K1</f>
        <v>Niemowlęta i dzieci (bez dodatkowego łóżka i posiłku)</v>
      </c>
      <c r="L402" s="84" t="str">
        <f aca="false">L1</f>
        <v>Dzieci większe (z łóżkiem i posiłkiem)</v>
      </c>
      <c r="M402" s="84" t="str">
        <f aca="false">M1</f>
        <v>P</v>
      </c>
      <c r="N402" s="84" t="str">
        <f aca="false">N1</f>
        <v>Niania obca lub z rodziny - mieszkanie osobne</v>
      </c>
      <c r="O402" s="84" t="str">
        <f aca="false">O1</f>
        <v>Uwagi, niepełnosprawność, diety</v>
      </c>
      <c r="P402" s="84" t="str">
        <f aca="false">P1</f>
        <v>Wiek jedynek, nianiek np. 40+</v>
      </c>
      <c r="Q402" s="84" t="str">
        <f aca="false">Q1</f>
        <v>Środek transportu (własny samochód lub brak)</v>
      </c>
      <c r="S402" s="134"/>
      <c r="T402" s="70"/>
      <c r="U402" s="70"/>
      <c r="V402" s="70"/>
      <c r="W402" s="70"/>
      <c r="X402" s="70"/>
    </row>
    <row r="403" s="278" customFormat="true" ht="25.5" hidden="false" customHeight="false" outlineLevel="0" collapsed="false">
      <c r="A403" s="330" t="s">
        <v>18</v>
      </c>
      <c r="B403" s="277" t="str">
        <f aca="false">B402</f>
        <v>Łęczna 3</v>
      </c>
      <c r="C403" s="87"/>
      <c r="D403" s="91" t="s">
        <v>286</v>
      </c>
      <c r="E403" s="135" t="s">
        <v>21</v>
      </c>
      <c r="F403" s="232" t="str">
        <f aca="false">'Kwatery U Buzunów - Reg. 2018'!A33</f>
        <v>bud. A 1 piętro - p.14</v>
      </c>
      <c r="G403" s="233"/>
      <c r="H403" s="27" t="n">
        <v>2</v>
      </c>
      <c r="I403" s="27"/>
      <c r="J403" s="15"/>
      <c r="K403" s="15" t="n">
        <v>1</v>
      </c>
      <c r="L403" s="15" t="n">
        <v>1</v>
      </c>
      <c r="M403" s="15"/>
      <c r="N403" s="27"/>
      <c r="O403" s="320"/>
      <c r="P403" s="204"/>
      <c r="Q403" s="215" t="s">
        <v>51</v>
      </c>
      <c r="S403" s="279"/>
      <c r="T403" s="368"/>
      <c r="U403" s="368"/>
      <c r="V403" s="368"/>
    </row>
    <row r="404" s="278" customFormat="true" ht="27.75" hidden="false" customHeight="true" outlineLevel="0" collapsed="false">
      <c r="A404" s="371" t="s">
        <v>19</v>
      </c>
      <c r="B404" s="281" t="str">
        <f aca="false">B402</f>
        <v>Łęczna 3</v>
      </c>
      <c r="C404" s="90"/>
      <c r="D404" s="28" t="s">
        <v>287</v>
      </c>
      <c r="E404" s="269" t="s">
        <v>21</v>
      </c>
      <c r="F404" s="90" t="str">
        <f aca="false">'Kwatery U Buzunów - Reg. 2018'!A33</f>
        <v>bud. A 1 piętro - p.14</v>
      </c>
      <c r="G404" s="27"/>
      <c r="H404" s="93"/>
      <c r="I404" s="93"/>
      <c r="J404" s="15"/>
      <c r="K404" s="15"/>
      <c r="L404" s="15"/>
      <c r="M404" s="15" t="n">
        <v>1</v>
      </c>
      <c r="N404" s="27"/>
      <c r="O404" s="44"/>
      <c r="P404" s="204" t="n">
        <v>18</v>
      </c>
      <c r="Q404" s="215" t="s">
        <v>288</v>
      </c>
      <c r="S404" s="279"/>
      <c r="T404" s="368"/>
      <c r="U404" s="368"/>
      <c r="V404" s="368"/>
    </row>
    <row r="405" s="278" customFormat="true" ht="12.75" hidden="true" customHeight="false" outlineLevel="0" collapsed="false">
      <c r="A405" s="371" t="s">
        <v>23</v>
      </c>
      <c r="B405" s="281" t="str">
        <f aca="false">B402</f>
        <v>Łęczna 3</v>
      </c>
      <c r="C405" s="90"/>
      <c r="D405" s="28"/>
      <c r="E405" s="99"/>
      <c r="F405" s="90"/>
      <c r="G405" s="27"/>
      <c r="H405" s="93"/>
      <c r="I405" s="93"/>
      <c r="J405" s="15"/>
      <c r="K405" s="15"/>
      <c r="L405" s="15"/>
      <c r="M405" s="15"/>
      <c r="N405" s="27"/>
      <c r="O405" s="44"/>
      <c r="P405" s="204"/>
      <c r="Q405" s="215"/>
      <c r="S405" s="279"/>
      <c r="T405" s="368"/>
      <c r="U405" s="368"/>
      <c r="V405" s="368"/>
    </row>
    <row r="406" s="278" customFormat="true" ht="13.5" hidden="true" customHeight="false" outlineLevel="0" collapsed="false">
      <c r="A406" s="371" t="s">
        <v>26</v>
      </c>
      <c r="B406" s="392" t="str">
        <f aca="false">B402</f>
        <v>Łęczna 3</v>
      </c>
      <c r="C406" s="87"/>
      <c r="D406" s="90"/>
      <c r="E406" s="99"/>
      <c r="F406" s="91"/>
      <c r="G406" s="212"/>
      <c r="H406" s="93"/>
      <c r="I406" s="93"/>
      <c r="J406" s="27"/>
      <c r="K406" s="27"/>
      <c r="L406" s="27"/>
      <c r="M406" s="27"/>
      <c r="N406" s="27"/>
      <c r="O406" s="178"/>
      <c r="P406" s="164"/>
      <c r="Q406" s="165"/>
      <c r="S406" s="279"/>
    </row>
    <row r="407" s="70" customFormat="true" ht="12.75" hidden="false" customHeight="false" outlineLevel="0" collapsed="false">
      <c r="A407" s="108" t="n">
        <v>43383</v>
      </c>
      <c r="B407" s="109" t="str">
        <f aca="false">B402</f>
        <v>Łęczna 3</v>
      </c>
      <c r="C407" s="63"/>
      <c r="D407" s="64" t="n">
        <f aca="false">SUM(G407:J407)</f>
        <v>2</v>
      </c>
      <c r="E407" s="65"/>
      <c r="F407" s="136" t="str">
        <f aca="false">F7</f>
        <v>razem bracia (bez niemowląt, dzieci i nianiek)</v>
      </c>
      <c r="G407" s="64" t="n">
        <f aca="false">SUM(G403:G406)</f>
        <v>0</v>
      </c>
      <c r="H407" s="64" t="n">
        <f aca="false">SUM(H403:H406)</f>
        <v>2</v>
      </c>
      <c r="I407" s="64" t="n">
        <f aca="false">SUM(I403:I406)</f>
        <v>0</v>
      </c>
      <c r="J407" s="64" t="n">
        <f aca="false">SUM(J403:J406)</f>
        <v>0</v>
      </c>
      <c r="K407" s="113" t="n">
        <f aca="false">SUM(K403:K406)</f>
        <v>1</v>
      </c>
      <c r="L407" s="113" t="n">
        <f aca="false">SUM(L403:L406)</f>
        <v>1</v>
      </c>
      <c r="M407" s="113" t="n">
        <f aca="false">SUM(M403:M406)</f>
        <v>1</v>
      </c>
      <c r="N407" s="113" t="n">
        <f aca="false">SUM(N403:N406)</f>
        <v>0</v>
      </c>
      <c r="O407" s="67"/>
      <c r="P407" s="69"/>
      <c r="Q407" s="69"/>
      <c r="R407" s="134"/>
      <c r="V407" s="85"/>
      <c r="W407" s="85"/>
    </row>
    <row r="408" s="70" customFormat="true" ht="15" hidden="false" customHeight="true" outlineLevel="0" collapsed="false">
      <c r="A408" s="108"/>
      <c r="B408" s="109"/>
      <c r="C408" s="72"/>
      <c r="D408" s="73" t="n">
        <f aca="false">SUM(K408:L408)</f>
        <v>2</v>
      </c>
      <c r="E408" s="65"/>
      <c r="F408" s="137" t="str">
        <f aca="false">F8</f>
        <v>razem niemowlęta i dzieci</v>
      </c>
      <c r="G408" s="116" t="n">
        <f aca="false">G407</f>
        <v>0</v>
      </c>
      <c r="H408" s="116" t="n">
        <f aca="false">H407</f>
        <v>2</v>
      </c>
      <c r="I408" s="116" t="n">
        <f aca="false">I407</f>
        <v>0</v>
      </c>
      <c r="J408" s="116" t="n">
        <f aca="false">J407</f>
        <v>0</v>
      </c>
      <c r="K408" s="73" t="n">
        <f aca="false">K407</f>
        <v>1</v>
      </c>
      <c r="L408" s="73" t="n">
        <f aca="false">L407</f>
        <v>1</v>
      </c>
      <c r="M408" s="116" t="n">
        <f aca="false">M407</f>
        <v>1</v>
      </c>
      <c r="N408" s="116" t="n">
        <f aca="false">N407</f>
        <v>0</v>
      </c>
      <c r="O408" s="67"/>
      <c r="P408" s="69"/>
      <c r="Q408" s="69"/>
      <c r="R408" s="134"/>
      <c r="V408" s="95"/>
      <c r="W408" s="95"/>
    </row>
    <row r="409" s="70" customFormat="true" ht="15" hidden="false" customHeight="true" outlineLevel="0" collapsed="false">
      <c r="A409" s="108"/>
      <c r="B409" s="109"/>
      <c r="C409" s="72"/>
      <c r="D409" s="73" t="n">
        <f aca="false">SUM(M409:N409)</f>
        <v>1</v>
      </c>
      <c r="E409" s="65"/>
      <c r="F409" s="137" t="str">
        <f aca="false">F9</f>
        <v>razem niańki</v>
      </c>
      <c r="G409" s="116" t="n">
        <f aca="false">G407</f>
        <v>0</v>
      </c>
      <c r="H409" s="116" t="n">
        <f aca="false">H407</f>
        <v>2</v>
      </c>
      <c r="I409" s="116" t="n">
        <f aca="false">I407</f>
        <v>0</v>
      </c>
      <c r="J409" s="116" t="n">
        <f aca="false">J407</f>
        <v>0</v>
      </c>
      <c r="K409" s="116" t="n">
        <f aca="false">K407</f>
        <v>1</v>
      </c>
      <c r="L409" s="116" t="n">
        <f aca="false">L407</f>
        <v>1</v>
      </c>
      <c r="M409" s="73" t="n">
        <f aca="false">M407</f>
        <v>1</v>
      </c>
      <c r="N409" s="73" t="n">
        <f aca="false">N407</f>
        <v>0</v>
      </c>
      <c r="O409" s="67"/>
      <c r="P409" s="69" t="n">
        <v>28</v>
      </c>
      <c r="Q409" s="69"/>
      <c r="R409" s="134"/>
      <c r="V409" s="95"/>
      <c r="W409" s="95"/>
    </row>
    <row r="410" s="70" customFormat="true" ht="15" hidden="false" customHeight="true" outlineLevel="0" collapsed="false">
      <c r="A410" s="108"/>
      <c r="B410" s="109"/>
      <c r="C410" s="72"/>
      <c r="D410" s="73" t="n">
        <f aca="false">SUM(G410:N410)-K410</f>
        <v>4</v>
      </c>
      <c r="E410" s="65"/>
      <c r="F410" s="137" t="str">
        <f aca="false">F10</f>
        <v>razem na salę gimn. (krzesła - z nianiami i dziećmi) </v>
      </c>
      <c r="G410" s="73" t="n">
        <f aca="false">G407</f>
        <v>0</v>
      </c>
      <c r="H410" s="73" t="n">
        <f aca="false">H407</f>
        <v>2</v>
      </c>
      <c r="I410" s="73" t="n">
        <f aca="false">I407</f>
        <v>0</v>
      </c>
      <c r="J410" s="73" t="n">
        <f aca="false">J407</f>
        <v>0</v>
      </c>
      <c r="K410" s="116" t="n">
        <f aca="false">K407</f>
        <v>1</v>
      </c>
      <c r="L410" s="73" t="n">
        <f aca="false">L407</f>
        <v>1</v>
      </c>
      <c r="M410" s="73" t="n">
        <f aca="false">M407</f>
        <v>1</v>
      </c>
      <c r="N410" s="73" t="n">
        <f aca="false">N407</f>
        <v>0</v>
      </c>
      <c r="O410" s="67"/>
      <c r="P410" s="69"/>
      <c r="Q410" s="69"/>
      <c r="R410" s="134"/>
    </row>
    <row r="411" s="70" customFormat="true" ht="15" hidden="false" customHeight="true" outlineLevel="0" collapsed="false">
      <c r="A411" s="108"/>
      <c r="B411" s="109"/>
      <c r="C411" s="72"/>
      <c r="D411" s="73" t="n">
        <f aca="false">SUM(G411:N411)-K411</f>
        <v>4</v>
      </c>
      <c r="E411" s="65"/>
      <c r="F411" s="137" t="str">
        <f aca="false">F11</f>
        <v>razem do wyżywienia (z  dziećmi)</v>
      </c>
      <c r="G411" s="73" t="n">
        <f aca="false">G407</f>
        <v>0</v>
      </c>
      <c r="H411" s="73" t="n">
        <f aca="false">H407</f>
        <v>2</v>
      </c>
      <c r="I411" s="73" t="n">
        <f aca="false">I407</f>
        <v>0</v>
      </c>
      <c r="J411" s="73" t="n">
        <f aca="false">J407</f>
        <v>0</v>
      </c>
      <c r="K411" s="116" t="n">
        <f aca="false">K407</f>
        <v>1</v>
      </c>
      <c r="L411" s="73" t="n">
        <f aca="false">L407</f>
        <v>1</v>
      </c>
      <c r="M411" s="73" t="n">
        <f aca="false">M407</f>
        <v>1</v>
      </c>
      <c r="N411" s="73" t="n">
        <f aca="false">N407</f>
        <v>0</v>
      </c>
      <c r="O411" s="67"/>
      <c r="P411" s="69"/>
      <c r="Q411" s="69"/>
      <c r="R411" s="134"/>
    </row>
    <row r="412" s="70" customFormat="true" ht="13.5" hidden="false" customHeight="false" outlineLevel="0" collapsed="false">
      <c r="A412" s="108"/>
      <c r="B412" s="109"/>
      <c r="C412" s="117"/>
      <c r="D412" s="80" t="n">
        <f aca="false">SUM(G412:N412)-K412</f>
        <v>4</v>
      </c>
      <c r="E412" s="65"/>
      <c r="F412" s="137" t="str">
        <f aca="false">F12</f>
        <v>razem do zakwaterowania (z dziećmi)</v>
      </c>
      <c r="G412" s="80" t="n">
        <f aca="false">G407</f>
        <v>0</v>
      </c>
      <c r="H412" s="80" t="n">
        <f aca="false">H407</f>
        <v>2</v>
      </c>
      <c r="I412" s="80" t="n">
        <f aca="false">I407</f>
        <v>0</v>
      </c>
      <c r="J412" s="80" t="n">
        <f aca="false">J407</f>
        <v>0</v>
      </c>
      <c r="K412" s="119" t="n">
        <f aca="false">K407</f>
        <v>1</v>
      </c>
      <c r="L412" s="80" t="n">
        <f aca="false">L407</f>
        <v>1</v>
      </c>
      <c r="M412" s="80" t="n">
        <f aca="false">M407</f>
        <v>1</v>
      </c>
      <c r="N412" s="80" t="n">
        <f aca="false">N407</f>
        <v>0</v>
      </c>
      <c r="O412" s="67"/>
      <c r="P412" s="69"/>
      <c r="Q412" s="69"/>
      <c r="R412" s="134"/>
    </row>
    <row r="413" s="85" customFormat="true" ht="39.95" hidden="false" customHeight="true" outlineLevel="0" collapsed="false">
      <c r="A413" s="168" t="str">
        <f aca="false">A1</f>
        <v>Lp. </v>
      </c>
      <c r="B413" s="84" t="s">
        <v>289</v>
      </c>
      <c r="C413" s="84" t="str">
        <f aca="false">C1</f>
        <v>Obecność</v>
      </c>
      <c r="D413" s="183" t="str">
        <f aca="false">D1</f>
        <v>Nazwisko i imię 
(małżeństwa razem, 
dzieci osobno)</v>
      </c>
      <c r="E413" s="183" t="str">
        <f aca="false">E1</f>
        <v>Przydział</v>
      </c>
      <c r="F413" s="183" t="str">
        <f aca="false">F1</f>
        <v>Zakwaterowanie</v>
      </c>
      <c r="G413" s="183" t="str">
        <f aca="false">G1</f>
        <v>Prezbiterzy</v>
      </c>
      <c r="H413" s="183" t="str">
        <f aca="false">H1</f>
        <v>Małżeństwa (il. osób)</v>
      </c>
      <c r="I413" s="183" t="str">
        <f aca="false">I1</f>
        <v>Kobiety (1)</v>
      </c>
      <c r="J413" s="183" t="str">
        <f aca="false">J1</f>
        <v>Mężczyźni (1)</v>
      </c>
      <c r="K413" s="183" t="str">
        <f aca="false">K1</f>
        <v>Niemowlęta i dzieci (bez dodatkowego łóżka i posiłku)</v>
      </c>
      <c r="L413" s="183" t="str">
        <f aca="false">L1</f>
        <v>Dzieci większe (z łóżkiem i posiłkiem)</v>
      </c>
      <c r="M413" s="183" t="str">
        <f aca="false">M1</f>
        <v>P</v>
      </c>
      <c r="N413" s="183" t="str">
        <f aca="false">N1</f>
        <v>Niania obca lub z rodziny - mieszkanie osobne</v>
      </c>
      <c r="O413" s="183" t="str">
        <f aca="false">O1</f>
        <v>Uwagi, niepełnosprawność, diety</v>
      </c>
      <c r="P413" s="183" t="str">
        <f aca="false">P1</f>
        <v>Wiek jedynek, nianiek np. 40+</v>
      </c>
      <c r="Q413" s="183" t="str">
        <f aca="false">Q1</f>
        <v>Środek transportu (własny samochód lub brak)</v>
      </c>
      <c r="S413" s="134"/>
      <c r="T413" s="70"/>
      <c r="U413" s="70"/>
      <c r="V413" s="70"/>
      <c r="W413" s="70"/>
      <c r="X413" s="70"/>
    </row>
    <row r="414" s="278" customFormat="true" ht="39" hidden="false" customHeight="true" outlineLevel="0" collapsed="false">
      <c r="A414" s="299" t="s">
        <v>18</v>
      </c>
      <c r="B414" s="240" t="str">
        <f aca="false">$B$413</f>
        <v>Opole 1</v>
      </c>
      <c r="C414" s="87"/>
      <c r="D414" s="90" t="s">
        <v>290</v>
      </c>
      <c r="E414" s="172" t="s">
        <v>21</v>
      </c>
      <c r="F414" s="90" t="str">
        <f aca="false">'Kwatery obce - Reg. 2018'!A45</f>
        <v>Energetyk p. 405</v>
      </c>
      <c r="G414" s="27"/>
      <c r="H414" s="27" t="n">
        <v>2</v>
      </c>
      <c r="I414" s="27"/>
      <c r="J414" s="27"/>
      <c r="K414" s="27"/>
      <c r="L414" s="27"/>
      <c r="M414" s="27"/>
      <c r="N414" s="27"/>
      <c r="O414" s="44"/>
      <c r="P414" s="393"/>
      <c r="Q414" s="393" t="s">
        <v>51</v>
      </c>
      <c r="S414" s="279"/>
    </row>
    <row r="415" s="278" customFormat="true" ht="27" hidden="false" customHeight="true" outlineLevel="0" collapsed="false">
      <c r="A415" s="299" t="s">
        <v>19</v>
      </c>
      <c r="B415" s="90" t="str">
        <f aca="false">$B$413</f>
        <v>Opole 1</v>
      </c>
      <c r="C415" s="190"/>
      <c r="D415" s="90" t="s">
        <v>291</v>
      </c>
      <c r="E415" s="172" t="s">
        <v>21</v>
      </c>
      <c r="F415" s="90" t="str">
        <f aca="false">'Kwatery obce - Reg. 2018'!A47</f>
        <v>Energetyk p. 406</v>
      </c>
      <c r="G415" s="27"/>
      <c r="H415" s="27" t="n">
        <v>2</v>
      </c>
      <c r="I415" s="27"/>
      <c r="J415" s="27"/>
      <c r="K415" s="27"/>
      <c r="L415" s="27"/>
      <c r="M415" s="27"/>
      <c r="N415" s="27"/>
      <c r="O415" s="44"/>
      <c r="P415" s="393"/>
      <c r="Q415" s="204" t="s">
        <v>292</v>
      </c>
      <c r="S415" s="279"/>
    </row>
    <row r="416" s="278" customFormat="true" ht="27" hidden="false" customHeight="true" outlineLevel="0" collapsed="false">
      <c r="A416" s="299" t="s">
        <v>23</v>
      </c>
      <c r="B416" s="90" t="str">
        <f aca="false">$B$413</f>
        <v>Opole 1</v>
      </c>
      <c r="C416" s="190"/>
      <c r="D416" s="90" t="s">
        <v>293</v>
      </c>
      <c r="E416" s="394" t="s">
        <v>21</v>
      </c>
      <c r="F416" s="90" t="str">
        <f aca="false">'Kwatery U Buzunów - Reg. 2018'!A133</f>
        <v>Domek nr 1 - 
na parterze </v>
      </c>
      <c r="G416" s="27"/>
      <c r="H416" s="27"/>
      <c r="I416" s="27" t="n">
        <v>1</v>
      </c>
      <c r="J416" s="27"/>
      <c r="K416" s="27"/>
      <c r="L416" s="27"/>
      <c r="M416" s="27"/>
      <c r="N416" s="27"/>
      <c r="O416" s="44"/>
      <c r="P416" s="393" t="n">
        <v>70</v>
      </c>
      <c r="Q416" s="204"/>
      <c r="S416" s="279"/>
    </row>
    <row r="417" s="278" customFormat="true" ht="13.5" hidden="false" customHeight="false" outlineLevel="0" collapsed="false">
      <c r="A417" s="299" t="s">
        <v>26</v>
      </c>
      <c r="B417" s="55" t="str">
        <f aca="false">$B$413</f>
        <v>Opole 1</v>
      </c>
      <c r="C417" s="55"/>
      <c r="D417" s="106"/>
      <c r="E417" s="177"/>
      <c r="F417" s="55"/>
      <c r="G417" s="51"/>
      <c r="H417" s="51"/>
      <c r="I417" s="51"/>
      <c r="J417" s="51"/>
      <c r="K417" s="51"/>
      <c r="L417" s="51"/>
      <c r="M417" s="51"/>
      <c r="N417" s="51"/>
      <c r="O417" s="178"/>
      <c r="P417" s="164"/>
      <c r="Q417" s="165"/>
      <c r="S417" s="279"/>
    </row>
    <row r="418" s="70" customFormat="true" ht="22.5" hidden="false" customHeight="true" outlineLevel="0" collapsed="false">
      <c r="A418" s="108" t="n">
        <v>43376</v>
      </c>
      <c r="B418" s="117" t="str">
        <f aca="false">B413</f>
        <v>Opole 1</v>
      </c>
      <c r="C418" s="72"/>
      <c r="D418" s="110" t="n">
        <f aca="false">SUM(G418:J418)</f>
        <v>5</v>
      </c>
      <c r="E418" s="111"/>
      <c r="F418" s="181" t="str">
        <f aca="false">F7</f>
        <v>razem bracia (bez niemowląt, dzieci i nianiek)</v>
      </c>
      <c r="G418" s="110" t="n">
        <f aca="false">SUM(G414:G417)</f>
        <v>0</v>
      </c>
      <c r="H418" s="110" t="n">
        <f aca="false">SUM(H414:H417)</f>
        <v>4</v>
      </c>
      <c r="I418" s="110" t="n">
        <f aca="false">SUM(I414:I417)</f>
        <v>1</v>
      </c>
      <c r="J418" s="110" t="n">
        <f aca="false">SUM(J414:J417)</f>
        <v>0</v>
      </c>
      <c r="K418" s="149" t="n">
        <f aca="false">SUM(K414:K417)</f>
        <v>0</v>
      </c>
      <c r="L418" s="149" t="n">
        <f aca="false">SUM(L414:L417)</f>
        <v>0</v>
      </c>
      <c r="M418" s="149" t="n">
        <f aca="false">SUM(M414:M417)</f>
        <v>0</v>
      </c>
      <c r="N418" s="149" t="n">
        <f aca="false">SUM(N414:N417)</f>
        <v>0</v>
      </c>
      <c r="O418" s="67"/>
      <c r="P418" s="69"/>
      <c r="Q418" s="69"/>
      <c r="R418" s="134"/>
      <c r="V418" s="85"/>
      <c r="W418" s="85"/>
    </row>
    <row r="419" s="70" customFormat="true" ht="17.25" hidden="false" customHeight="true" outlineLevel="0" collapsed="false">
      <c r="A419" s="108"/>
      <c r="B419" s="117"/>
      <c r="C419" s="72"/>
      <c r="D419" s="73" t="n">
        <f aca="false">SUM(K419:L419)</f>
        <v>0</v>
      </c>
      <c r="E419" s="111"/>
      <c r="F419" s="137" t="str">
        <f aca="false">F8</f>
        <v>razem niemowlęta i dzieci</v>
      </c>
      <c r="G419" s="116" t="n">
        <f aca="false">G418</f>
        <v>0</v>
      </c>
      <c r="H419" s="116" t="n">
        <f aca="false">H418</f>
        <v>4</v>
      </c>
      <c r="I419" s="116" t="n">
        <f aca="false">I418</f>
        <v>1</v>
      </c>
      <c r="J419" s="116" t="n">
        <f aca="false">J418</f>
        <v>0</v>
      </c>
      <c r="K419" s="73" t="n">
        <f aca="false">K418</f>
        <v>0</v>
      </c>
      <c r="L419" s="73" t="n">
        <f aca="false">L418</f>
        <v>0</v>
      </c>
      <c r="M419" s="116" t="n">
        <f aca="false">M418</f>
        <v>0</v>
      </c>
      <c r="N419" s="116" t="n">
        <f aca="false">N418</f>
        <v>0</v>
      </c>
      <c r="O419" s="67"/>
      <c r="P419" s="69" t="n">
        <v>29</v>
      </c>
      <c r="Q419" s="69"/>
      <c r="R419" s="134"/>
      <c r="V419" s="95"/>
      <c r="W419" s="95"/>
    </row>
    <row r="420" s="70" customFormat="true" ht="17.25" hidden="false" customHeight="true" outlineLevel="0" collapsed="false">
      <c r="A420" s="108"/>
      <c r="B420" s="117"/>
      <c r="C420" s="72"/>
      <c r="D420" s="73" t="n">
        <f aca="false">SUM(M420:N420)</f>
        <v>0</v>
      </c>
      <c r="E420" s="111"/>
      <c r="F420" s="137" t="str">
        <f aca="false">F9</f>
        <v>razem niańki</v>
      </c>
      <c r="G420" s="116" t="n">
        <f aca="false">G418</f>
        <v>0</v>
      </c>
      <c r="H420" s="116" t="n">
        <f aca="false">H418</f>
        <v>4</v>
      </c>
      <c r="I420" s="116" t="n">
        <f aca="false">I418</f>
        <v>1</v>
      </c>
      <c r="J420" s="116" t="n">
        <f aca="false">J418</f>
        <v>0</v>
      </c>
      <c r="K420" s="116" t="n">
        <f aca="false">K418</f>
        <v>0</v>
      </c>
      <c r="L420" s="116" t="n">
        <f aca="false">L418</f>
        <v>0</v>
      </c>
      <c r="M420" s="73" t="n">
        <f aca="false">M418</f>
        <v>0</v>
      </c>
      <c r="N420" s="73" t="n">
        <f aca="false">N418</f>
        <v>0</v>
      </c>
      <c r="O420" s="67"/>
      <c r="P420" s="69"/>
      <c r="Q420" s="69"/>
      <c r="R420" s="134"/>
    </row>
    <row r="421" s="70" customFormat="true" ht="22.5" hidden="false" customHeight="false" outlineLevel="0" collapsed="false">
      <c r="A421" s="108"/>
      <c r="B421" s="117"/>
      <c r="C421" s="72"/>
      <c r="D421" s="73" t="n">
        <f aca="false">SUM(G421:N421)-K421</f>
        <v>5</v>
      </c>
      <c r="E421" s="111"/>
      <c r="F421" s="137" t="str">
        <f aca="false">F10</f>
        <v>razem na salę gimn. (krzesła - z nianiami i dziećmi) </v>
      </c>
      <c r="G421" s="73" t="n">
        <f aca="false">G418</f>
        <v>0</v>
      </c>
      <c r="H421" s="73" t="n">
        <f aca="false">H418</f>
        <v>4</v>
      </c>
      <c r="I421" s="73" t="n">
        <f aca="false">I418</f>
        <v>1</v>
      </c>
      <c r="J421" s="73" t="n">
        <f aca="false">J418</f>
        <v>0</v>
      </c>
      <c r="K421" s="116" t="n">
        <f aca="false">K418</f>
        <v>0</v>
      </c>
      <c r="L421" s="73" t="n">
        <f aca="false">L418</f>
        <v>0</v>
      </c>
      <c r="M421" s="73" t="n">
        <f aca="false">M418</f>
        <v>0</v>
      </c>
      <c r="N421" s="73" t="n">
        <f aca="false">N418</f>
        <v>0</v>
      </c>
      <c r="O421" s="67"/>
      <c r="P421" s="69"/>
      <c r="Q421" s="69"/>
      <c r="R421" s="134"/>
    </row>
    <row r="422" s="70" customFormat="true" ht="12.75" hidden="false" customHeight="false" outlineLevel="0" collapsed="false">
      <c r="A422" s="108"/>
      <c r="B422" s="117"/>
      <c r="C422" s="72"/>
      <c r="D422" s="73" t="n">
        <f aca="false">SUM(G422:N422)-K422</f>
        <v>5</v>
      </c>
      <c r="E422" s="111"/>
      <c r="F422" s="137" t="str">
        <f aca="false">F11</f>
        <v>razem do wyżywienia (z  dziećmi)</v>
      </c>
      <c r="G422" s="73" t="n">
        <f aca="false">G418</f>
        <v>0</v>
      </c>
      <c r="H422" s="73" t="n">
        <f aca="false">H418</f>
        <v>4</v>
      </c>
      <c r="I422" s="73" t="n">
        <f aca="false">I418</f>
        <v>1</v>
      </c>
      <c r="J422" s="73" t="n">
        <f aca="false">J418</f>
        <v>0</v>
      </c>
      <c r="K422" s="116" t="n">
        <f aca="false">K418</f>
        <v>0</v>
      </c>
      <c r="L422" s="73" t="n">
        <f aca="false">L418</f>
        <v>0</v>
      </c>
      <c r="M422" s="73" t="n">
        <f aca="false">M418</f>
        <v>0</v>
      </c>
      <c r="N422" s="73" t="n">
        <f aca="false">N418</f>
        <v>0</v>
      </c>
      <c r="O422" s="67"/>
      <c r="P422" s="69"/>
      <c r="Q422" s="69"/>
      <c r="R422" s="134"/>
    </row>
    <row r="423" s="70" customFormat="true" ht="13.5" hidden="false" customHeight="false" outlineLevel="0" collapsed="false">
      <c r="A423" s="108"/>
      <c r="B423" s="117"/>
      <c r="C423" s="117"/>
      <c r="D423" s="80" t="n">
        <f aca="false">SUM(G423:N423)-K423</f>
        <v>5</v>
      </c>
      <c r="E423" s="111"/>
      <c r="F423" s="137" t="str">
        <f aca="false">F12</f>
        <v>razem do zakwaterowania (z dziećmi)</v>
      </c>
      <c r="G423" s="80" t="n">
        <f aca="false">G418</f>
        <v>0</v>
      </c>
      <c r="H423" s="80" t="n">
        <f aca="false">H418</f>
        <v>4</v>
      </c>
      <c r="I423" s="80" t="n">
        <f aca="false">I418</f>
        <v>1</v>
      </c>
      <c r="J423" s="80" t="n">
        <f aca="false">J418</f>
        <v>0</v>
      </c>
      <c r="K423" s="119" t="n">
        <f aca="false">K418</f>
        <v>0</v>
      </c>
      <c r="L423" s="80" t="n">
        <f aca="false">L418</f>
        <v>0</v>
      </c>
      <c r="M423" s="80" t="n">
        <f aca="false">M418</f>
        <v>0</v>
      </c>
      <c r="N423" s="80" t="n">
        <f aca="false">N418</f>
        <v>0</v>
      </c>
      <c r="O423" s="67"/>
      <c r="P423" s="69"/>
      <c r="Q423" s="69"/>
      <c r="R423" s="134"/>
    </row>
    <row r="424" s="85" customFormat="true" ht="39.95" hidden="false" customHeight="true" outlineLevel="0" collapsed="false">
      <c r="A424" s="168" t="str">
        <f aca="false">A1</f>
        <v>Lp. </v>
      </c>
      <c r="B424" s="182" t="s">
        <v>294</v>
      </c>
      <c r="C424" s="182" t="str">
        <f aca="false">C1</f>
        <v>Obecność</v>
      </c>
      <c r="D424" s="10" t="str">
        <f aca="false">D1</f>
        <v>Nazwisko i imię 
(małżeństwa razem, 
dzieci osobno)</v>
      </c>
      <c r="E424" s="10" t="str">
        <f aca="false">E1</f>
        <v>Przydział</v>
      </c>
      <c r="F424" s="10" t="str">
        <f aca="false">F1</f>
        <v>Zakwaterowanie</v>
      </c>
      <c r="G424" s="10" t="str">
        <f aca="false">G1</f>
        <v>Prezbiterzy</v>
      </c>
      <c r="H424" s="10" t="str">
        <f aca="false">H1</f>
        <v>Małżeństwa (il. osób)</v>
      </c>
      <c r="I424" s="10" t="str">
        <f aca="false">I1</f>
        <v>Kobiety (1)</v>
      </c>
      <c r="J424" s="10" t="str">
        <f aca="false">J1</f>
        <v>Mężczyźni (1)</v>
      </c>
      <c r="K424" s="10" t="str">
        <f aca="false">K1</f>
        <v>Niemowlęta i dzieci (bez dodatkowego łóżka i posiłku)</v>
      </c>
      <c r="L424" s="10" t="str">
        <f aca="false">L1</f>
        <v>Dzieci większe (z łóżkiem i posiłkiem)</v>
      </c>
      <c r="M424" s="10" t="str">
        <f aca="false">M1</f>
        <v>P</v>
      </c>
      <c r="N424" s="10" t="str">
        <f aca="false">N1</f>
        <v>Niania obca lub z rodziny - mieszkanie osobne</v>
      </c>
      <c r="O424" s="10" t="str">
        <f aca="false">O1</f>
        <v>Uwagi, niepełnosprawność, diety</v>
      </c>
      <c r="P424" s="10" t="str">
        <f aca="false">P1</f>
        <v>Wiek jedynek, nianiek np. 40+</v>
      </c>
      <c r="Q424" s="10" t="str">
        <f aca="false">Q1</f>
        <v>Środek transportu (własny samochód lub brak)</v>
      </c>
      <c r="S424" s="134"/>
      <c r="T424" s="70"/>
      <c r="U424" s="70"/>
      <c r="V424" s="70"/>
      <c r="W424" s="70"/>
      <c r="X424" s="70"/>
    </row>
    <row r="425" s="278" customFormat="true" ht="33.75" hidden="false" customHeight="true" outlineLevel="0" collapsed="false">
      <c r="A425" s="299" t="s">
        <v>18</v>
      </c>
      <c r="B425" s="90" t="str">
        <f aca="false">$B$424</f>
        <v>Opole 2</v>
      </c>
      <c r="C425" s="90"/>
      <c r="D425" s="28" t="s">
        <v>295</v>
      </c>
      <c r="E425" s="92" t="s">
        <v>21</v>
      </c>
      <c r="F425" s="19" t="str">
        <f aca="false">'Kwatery obce - Reg. 2018'!A72</f>
        <v>Górnik Barbara - 
domek nr 1</v>
      </c>
      <c r="G425" s="187"/>
      <c r="H425" s="27"/>
      <c r="I425" s="27" t="n">
        <v>1</v>
      </c>
      <c r="J425" s="15"/>
      <c r="K425" s="15"/>
      <c r="L425" s="15"/>
      <c r="M425" s="15"/>
      <c r="N425" s="27"/>
      <c r="O425" s="22"/>
      <c r="P425" s="204"/>
      <c r="Q425" s="215"/>
      <c r="S425" s="279"/>
    </row>
    <row r="426" s="278" customFormat="true" ht="33.75" hidden="false" customHeight="true" outlineLevel="0" collapsed="false">
      <c r="A426" s="299" t="s">
        <v>19</v>
      </c>
      <c r="B426" s="90" t="str">
        <f aca="false">$B$424</f>
        <v>Opole 2</v>
      </c>
      <c r="C426" s="90"/>
      <c r="D426" s="395" t="s">
        <v>296</v>
      </c>
      <c r="E426" s="169" t="s">
        <v>21</v>
      </c>
      <c r="F426" s="91" t="str">
        <f aca="false">'Kwatery obce - Reg. 2018'!A75</f>
        <v>Górnik Barbara - 
domek nr 2</v>
      </c>
      <c r="G426" s="15"/>
      <c r="H426" s="93"/>
      <c r="I426" s="93"/>
      <c r="J426" s="15" t="n">
        <v>1</v>
      </c>
      <c r="K426" s="15"/>
      <c r="L426" s="15"/>
      <c r="M426" s="15"/>
      <c r="N426" s="27"/>
      <c r="O426" s="35"/>
      <c r="P426" s="204"/>
      <c r="Q426" s="215"/>
      <c r="S426" s="279"/>
    </row>
    <row r="427" s="278" customFormat="true" ht="33.75" hidden="false" customHeight="true" outlineLevel="0" collapsed="false">
      <c r="A427" s="299" t="s">
        <v>23</v>
      </c>
      <c r="B427" s="90" t="str">
        <f aca="false">$B$424</f>
        <v>Opole 2</v>
      </c>
      <c r="C427" s="90"/>
      <c r="D427" s="395" t="s">
        <v>297</v>
      </c>
      <c r="E427" s="92" t="s">
        <v>21</v>
      </c>
      <c r="F427" s="91" t="str">
        <f aca="false">'Kwatery obce - Reg. 2018'!A72</f>
        <v>Górnik Barbara - 
domek nr 1</v>
      </c>
      <c r="G427" s="15"/>
      <c r="H427" s="93"/>
      <c r="I427" s="93" t="n">
        <v>1</v>
      </c>
      <c r="J427" s="15"/>
      <c r="K427" s="15"/>
      <c r="L427" s="15"/>
      <c r="M427" s="15"/>
      <c r="N427" s="27"/>
      <c r="O427" s="35"/>
      <c r="P427" s="204"/>
      <c r="Q427" s="215"/>
      <c r="S427" s="279"/>
    </row>
    <row r="428" s="278" customFormat="true" ht="33.75" hidden="false" customHeight="true" outlineLevel="0" collapsed="false">
      <c r="A428" s="299" t="s">
        <v>26</v>
      </c>
      <c r="B428" s="90" t="str">
        <f aca="false">$B$424</f>
        <v>Opole 2</v>
      </c>
      <c r="C428" s="90"/>
      <c r="D428" s="395" t="s">
        <v>298</v>
      </c>
      <c r="E428" s="396" t="s">
        <v>21</v>
      </c>
      <c r="F428" s="91" t="str">
        <f aca="false">'Kwatery obce - Reg. 2018'!A175</f>
        <v>Lucyna Truszkowska - p. nr 4 (parter wejście od zewn.)</v>
      </c>
      <c r="G428" s="15"/>
      <c r="H428" s="93"/>
      <c r="I428" s="93"/>
      <c r="J428" s="15" t="n">
        <v>1</v>
      </c>
      <c r="K428" s="15"/>
      <c r="L428" s="15"/>
      <c r="M428" s="15"/>
      <c r="N428" s="27"/>
      <c r="O428" s="35"/>
      <c r="P428" s="204"/>
      <c r="Q428" s="215" t="s">
        <v>132</v>
      </c>
      <c r="S428" s="279"/>
    </row>
    <row r="429" s="278" customFormat="true" ht="33.75" hidden="true" customHeight="true" outlineLevel="0" collapsed="false">
      <c r="A429" s="299" t="s">
        <v>29</v>
      </c>
      <c r="B429" s="322" t="str">
        <f aca="false">$B$424</f>
        <v>Opole 2</v>
      </c>
      <c r="C429" s="90"/>
      <c r="D429" s="195"/>
      <c r="E429" s="99"/>
      <c r="F429" s="397"/>
      <c r="G429" s="27"/>
      <c r="H429" s="93"/>
      <c r="I429" s="93"/>
      <c r="J429" s="27"/>
      <c r="K429" s="27"/>
      <c r="L429" s="27"/>
      <c r="M429" s="27"/>
      <c r="N429" s="27"/>
      <c r="O429" s="178"/>
      <c r="P429" s="164"/>
      <c r="Q429" s="165"/>
      <c r="S429" s="279"/>
    </row>
    <row r="430" s="70" customFormat="true" ht="22.5" hidden="false" customHeight="true" outlineLevel="0" collapsed="false">
      <c r="A430" s="108" t="n">
        <v>43376</v>
      </c>
      <c r="B430" s="117" t="str">
        <f aca="false">B424</f>
        <v>Opole 2</v>
      </c>
      <c r="C430" s="72"/>
      <c r="D430" s="64" t="n">
        <f aca="false">SUM(G430:J430)</f>
        <v>4</v>
      </c>
      <c r="E430" s="65"/>
      <c r="F430" s="136" t="str">
        <f aca="false">F7</f>
        <v>razem bracia (bez niemowląt, dzieci i nianiek)</v>
      </c>
      <c r="G430" s="64" t="n">
        <f aca="false">SUM(G425:G429)</f>
        <v>0</v>
      </c>
      <c r="H430" s="64" t="n">
        <f aca="false">SUM(H425:H429)</f>
        <v>0</v>
      </c>
      <c r="I430" s="64" t="n">
        <f aca="false">SUM(I425:I429)</f>
        <v>2</v>
      </c>
      <c r="J430" s="64" t="n">
        <f aca="false">SUM(J425:J429)</f>
        <v>2</v>
      </c>
      <c r="K430" s="113" t="n">
        <f aca="false">SUM(K425:K429)</f>
        <v>0</v>
      </c>
      <c r="L430" s="113" t="n">
        <f aca="false">SUM(L425:L429)</f>
        <v>0</v>
      </c>
      <c r="M430" s="113" t="n">
        <f aca="false">SUM(M425:M429)</f>
        <v>0</v>
      </c>
      <c r="N430" s="113" t="n">
        <f aca="false">SUM(N425:N429)</f>
        <v>0</v>
      </c>
      <c r="O430" s="67"/>
      <c r="P430" s="69"/>
      <c r="Q430" s="69"/>
      <c r="R430" s="134"/>
      <c r="V430" s="85"/>
      <c r="W430" s="85"/>
    </row>
    <row r="431" s="70" customFormat="true" ht="15" hidden="false" customHeight="true" outlineLevel="0" collapsed="false">
      <c r="A431" s="108"/>
      <c r="B431" s="117"/>
      <c r="C431" s="72"/>
      <c r="D431" s="73" t="n">
        <f aca="false">SUM(K431:L431)</f>
        <v>0</v>
      </c>
      <c r="E431" s="65"/>
      <c r="F431" s="137" t="str">
        <f aca="false">F8</f>
        <v>razem niemowlęta i dzieci</v>
      </c>
      <c r="G431" s="116" t="n">
        <f aca="false">G430</f>
        <v>0</v>
      </c>
      <c r="H431" s="116" t="n">
        <f aca="false">H430</f>
        <v>0</v>
      </c>
      <c r="I431" s="116" t="n">
        <f aca="false">I430</f>
        <v>2</v>
      </c>
      <c r="J431" s="116" t="n">
        <f aca="false">J430</f>
        <v>2</v>
      </c>
      <c r="K431" s="73" t="n">
        <f aca="false">K430</f>
        <v>0</v>
      </c>
      <c r="L431" s="73" t="n">
        <f aca="false">L430</f>
        <v>0</v>
      </c>
      <c r="M431" s="116" t="n">
        <f aca="false">M430</f>
        <v>0</v>
      </c>
      <c r="N431" s="116" t="n">
        <f aca="false">N430</f>
        <v>0</v>
      </c>
      <c r="O431" s="67"/>
      <c r="P431" s="69" t="n">
        <v>30</v>
      </c>
      <c r="Q431" s="69"/>
      <c r="R431" s="134"/>
    </row>
    <row r="432" s="70" customFormat="true" ht="15" hidden="false" customHeight="true" outlineLevel="0" collapsed="false">
      <c r="A432" s="108"/>
      <c r="B432" s="117"/>
      <c r="C432" s="72"/>
      <c r="D432" s="73" t="n">
        <f aca="false">SUM(M432:N432)</f>
        <v>0</v>
      </c>
      <c r="E432" s="65"/>
      <c r="F432" s="137" t="str">
        <f aca="false">F9</f>
        <v>razem niańki</v>
      </c>
      <c r="G432" s="116" t="n">
        <f aca="false">G430</f>
        <v>0</v>
      </c>
      <c r="H432" s="116" t="n">
        <f aca="false">H430</f>
        <v>0</v>
      </c>
      <c r="I432" s="116" t="n">
        <f aca="false">I430</f>
        <v>2</v>
      </c>
      <c r="J432" s="116" t="n">
        <f aca="false">J430</f>
        <v>2</v>
      </c>
      <c r="K432" s="116" t="n">
        <f aca="false">K430</f>
        <v>0</v>
      </c>
      <c r="L432" s="116" t="n">
        <f aca="false">L430</f>
        <v>0</v>
      </c>
      <c r="M432" s="73" t="n">
        <f aca="false">M430</f>
        <v>0</v>
      </c>
      <c r="N432" s="73" t="n">
        <f aca="false">N430</f>
        <v>0</v>
      </c>
      <c r="O432" s="67"/>
      <c r="P432" s="69"/>
      <c r="Q432" s="69"/>
      <c r="R432" s="134"/>
      <c r="V432" s="95"/>
      <c r="W432" s="95"/>
    </row>
    <row r="433" s="70" customFormat="true" ht="15" hidden="false" customHeight="true" outlineLevel="0" collapsed="false">
      <c r="A433" s="108"/>
      <c r="B433" s="117"/>
      <c r="C433" s="72"/>
      <c r="D433" s="73" t="n">
        <f aca="false">SUM(G433:N433)-K433</f>
        <v>4</v>
      </c>
      <c r="E433" s="65"/>
      <c r="F433" s="137" t="str">
        <f aca="false">F10</f>
        <v>razem na salę gimn. (krzesła - z nianiami i dziećmi) </v>
      </c>
      <c r="G433" s="73" t="n">
        <f aca="false">G430</f>
        <v>0</v>
      </c>
      <c r="H433" s="73" t="n">
        <f aca="false">H430</f>
        <v>0</v>
      </c>
      <c r="I433" s="73" t="n">
        <f aca="false">I430</f>
        <v>2</v>
      </c>
      <c r="J433" s="73" t="n">
        <f aca="false">J430</f>
        <v>2</v>
      </c>
      <c r="K433" s="116" t="n">
        <f aca="false">K430</f>
        <v>0</v>
      </c>
      <c r="L433" s="73" t="n">
        <f aca="false">L430</f>
        <v>0</v>
      </c>
      <c r="M433" s="73" t="n">
        <f aca="false">M430</f>
        <v>0</v>
      </c>
      <c r="N433" s="73" t="n">
        <f aca="false">N430</f>
        <v>0</v>
      </c>
      <c r="O433" s="67"/>
      <c r="P433" s="69"/>
      <c r="Q433" s="69"/>
      <c r="R433" s="134"/>
    </row>
    <row r="434" s="70" customFormat="true" ht="15" hidden="false" customHeight="true" outlineLevel="0" collapsed="false">
      <c r="A434" s="108"/>
      <c r="B434" s="117"/>
      <c r="C434" s="72"/>
      <c r="D434" s="73" t="n">
        <f aca="false">SUM(G434:N434)-K434</f>
        <v>4</v>
      </c>
      <c r="E434" s="65"/>
      <c r="F434" s="137" t="str">
        <f aca="false">F11</f>
        <v>razem do wyżywienia (z  dziećmi)</v>
      </c>
      <c r="G434" s="73" t="n">
        <f aca="false">G430</f>
        <v>0</v>
      </c>
      <c r="H434" s="73" t="n">
        <f aca="false">H430</f>
        <v>0</v>
      </c>
      <c r="I434" s="73" t="n">
        <f aca="false">I430</f>
        <v>2</v>
      </c>
      <c r="J434" s="73" t="n">
        <f aca="false">J430</f>
        <v>2</v>
      </c>
      <c r="K434" s="116" t="n">
        <f aca="false">K430</f>
        <v>0</v>
      </c>
      <c r="L434" s="73" t="n">
        <f aca="false">L430</f>
        <v>0</v>
      </c>
      <c r="M434" s="73" t="n">
        <f aca="false">M430</f>
        <v>0</v>
      </c>
      <c r="N434" s="73" t="n">
        <f aca="false">N430</f>
        <v>0</v>
      </c>
      <c r="O434" s="67"/>
      <c r="P434" s="69"/>
      <c r="Q434" s="69"/>
      <c r="R434" s="134"/>
    </row>
    <row r="435" s="70" customFormat="true" ht="15.75" hidden="false" customHeight="true" outlineLevel="0" collapsed="false">
      <c r="A435" s="108"/>
      <c r="B435" s="117"/>
      <c r="C435" s="117"/>
      <c r="D435" s="80" t="n">
        <f aca="false">SUM(G435:N435)-K435</f>
        <v>4</v>
      </c>
      <c r="E435" s="65"/>
      <c r="F435" s="137" t="str">
        <f aca="false">F12</f>
        <v>razem do zakwaterowania (z dziećmi)</v>
      </c>
      <c r="G435" s="80" t="n">
        <f aca="false">G430</f>
        <v>0</v>
      </c>
      <c r="H435" s="80" t="n">
        <f aca="false">H430</f>
        <v>0</v>
      </c>
      <c r="I435" s="80" t="n">
        <f aca="false">I430</f>
        <v>2</v>
      </c>
      <c r="J435" s="80" t="n">
        <f aca="false">J430</f>
        <v>2</v>
      </c>
      <c r="K435" s="119" t="n">
        <f aca="false">K430</f>
        <v>0</v>
      </c>
      <c r="L435" s="80" t="n">
        <f aca="false">L430</f>
        <v>0</v>
      </c>
      <c r="M435" s="80" t="n">
        <f aca="false">M430</f>
        <v>0</v>
      </c>
      <c r="N435" s="80" t="n">
        <f aca="false">N430</f>
        <v>0</v>
      </c>
      <c r="O435" s="67"/>
      <c r="P435" s="69"/>
      <c r="Q435" s="69"/>
      <c r="R435" s="134"/>
    </row>
    <row r="436" s="85" customFormat="true" ht="39.95" hidden="false" customHeight="true" outlineLevel="0" collapsed="false">
      <c r="A436" s="8" t="str">
        <f aca="false">A1</f>
        <v>Lp. </v>
      </c>
      <c r="B436" s="84" t="s">
        <v>299</v>
      </c>
      <c r="C436" s="182" t="str">
        <f aca="false">C1</f>
        <v>Obecność</v>
      </c>
      <c r="D436" s="183" t="str">
        <f aca="false">D1</f>
        <v>Nazwisko i imię 
(małżeństwa razem, 
dzieci osobno)</v>
      </c>
      <c r="E436" s="183" t="str">
        <f aca="false">E1</f>
        <v>Przydział</v>
      </c>
      <c r="F436" s="183" t="str">
        <f aca="false">F1</f>
        <v>Zakwaterowanie</v>
      </c>
      <c r="G436" s="183" t="str">
        <f aca="false">G1</f>
        <v>Prezbiterzy</v>
      </c>
      <c r="H436" s="183" t="str">
        <f aca="false">H1</f>
        <v>Małżeństwa (il. osób)</v>
      </c>
      <c r="I436" s="183" t="str">
        <f aca="false">I1</f>
        <v>Kobiety (1)</v>
      </c>
      <c r="J436" s="183" t="str">
        <f aca="false">J1</f>
        <v>Mężczyźni (1)</v>
      </c>
      <c r="K436" s="183" t="str">
        <f aca="false">K1</f>
        <v>Niemowlęta i dzieci (bez dodatkowego łóżka i posiłku)</v>
      </c>
      <c r="L436" s="183" t="str">
        <f aca="false">L1</f>
        <v>Dzieci większe (z łóżkiem i posiłkiem)</v>
      </c>
      <c r="M436" s="183" t="str">
        <f aca="false">M1</f>
        <v>P</v>
      </c>
      <c r="N436" s="183" t="str">
        <f aca="false">N1</f>
        <v>Niania obca lub z rodziny - mieszkanie osobne</v>
      </c>
      <c r="O436" s="183" t="str">
        <f aca="false">O1</f>
        <v>Uwagi, niepełnosprawność, diety</v>
      </c>
      <c r="P436" s="183" t="str">
        <f aca="false">P1</f>
        <v>Wiek jedynek, nianiek np. 40+</v>
      </c>
      <c r="Q436" s="398" t="str">
        <f aca="false">Q1</f>
        <v>Środek transportu (własny samochód lub brak)</v>
      </c>
      <c r="S436" s="134"/>
      <c r="T436" s="70"/>
      <c r="U436" s="70"/>
      <c r="V436" s="70"/>
      <c r="W436" s="70"/>
      <c r="X436" s="70"/>
    </row>
    <row r="437" s="278" customFormat="true" ht="30" hidden="false" customHeight="true" outlineLevel="0" collapsed="false">
      <c r="A437" s="337" t="s">
        <v>18</v>
      </c>
      <c r="B437" s="399" t="str">
        <f aca="false">$B$436</f>
        <v>Poniatowa</v>
      </c>
      <c r="C437" s="90"/>
      <c r="D437" s="90" t="s">
        <v>300</v>
      </c>
      <c r="E437" s="99"/>
      <c r="F437" s="90"/>
      <c r="G437" s="27"/>
      <c r="H437" s="27"/>
      <c r="I437" s="27"/>
      <c r="J437" s="27"/>
      <c r="K437" s="27"/>
      <c r="L437" s="27"/>
      <c r="M437" s="27"/>
      <c r="N437" s="27"/>
      <c r="O437" s="44"/>
      <c r="P437" s="204"/>
      <c r="Q437" s="204"/>
      <c r="S437" s="279"/>
      <c r="T437" s="368"/>
      <c r="U437" s="368"/>
      <c r="V437" s="368"/>
    </row>
    <row r="438" s="278" customFormat="true" ht="39" hidden="true" customHeight="true" outlineLevel="0" collapsed="false">
      <c r="A438" s="337" t="s">
        <v>19</v>
      </c>
      <c r="B438" s="399" t="str">
        <f aca="false">$B$436</f>
        <v>Poniatowa</v>
      </c>
      <c r="C438" s="90"/>
      <c r="D438" s="90"/>
      <c r="E438" s="99"/>
      <c r="F438" s="90"/>
      <c r="G438" s="27"/>
      <c r="H438" s="27"/>
      <c r="I438" s="27"/>
      <c r="J438" s="27"/>
      <c r="K438" s="27"/>
      <c r="L438" s="27"/>
      <c r="M438" s="27"/>
      <c r="N438" s="27"/>
      <c r="O438" s="44"/>
      <c r="P438" s="204"/>
      <c r="Q438" s="204"/>
      <c r="S438" s="279"/>
      <c r="T438" s="368"/>
      <c r="U438" s="368"/>
      <c r="V438" s="368"/>
    </row>
    <row r="439" s="278" customFormat="true" ht="13.5" hidden="true" customHeight="false" outlineLevel="0" collapsed="false">
      <c r="A439" s="337" t="s">
        <v>23</v>
      </c>
      <c r="B439" s="400" t="str">
        <f aca="false">$B$437</f>
        <v>Poniatowa</v>
      </c>
      <c r="C439" s="322"/>
      <c r="D439" s="322"/>
      <c r="E439" s="401"/>
      <c r="F439" s="402"/>
      <c r="G439" s="301"/>
      <c r="H439" s="301"/>
      <c r="I439" s="301"/>
      <c r="J439" s="299"/>
      <c r="K439" s="299"/>
      <c r="L439" s="299"/>
      <c r="M439" s="299"/>
      <c r="N439" s="301"/>
      <c r="O439" s="403"/>
      <c r="P439" s="404"/>
      <c r="Q439" s="405"/>
      <c r="S439" s="279"/>
      <c r="T439" s="368"/>
      <c r="U439" s="368"/>
      <c r="V439" s="368"/>
    </row>
    <row r="440" s="95" customFormat="true" ht="13.5" hidden="true" customHeight="false" outlineLevel="0" collapsed="false">
      <c r="A440" s="128" t="s">
        <v>26</v>
      </c>
      <c r="B440" s="406" t="str">
        <f aca="false">$B$437</f>
        <v>Poniatowa</v>
      </c>
      <c r="C440" s="55"/>
      <c r="D440" s="55"/>
      <c r="E440" s="166"/>
      <c r="F440" s="40"/>
      <c r="G440" s="93"/>
      <c r="H440" s="93"/>
      <c r="I440" s="93"/>
      <c r="J440" s="27"/>
      <c r="K440" s="27"/>
      <c r="L440" s="27"/>
      <c r="M440" s="27"/>
      <c r="N440" s="93"/>
      <c r="O440" s="178"/>
      <c r="P440" s="164"/>
      <c r="Q440" s="164"/>
      <c r="S440" s="127"/>
      <c r="T440" s="89"/>
      <c r="U440" s="89"/>
      <c r="V440" s="89"/>
    </row>
    <row r="441" s="70" customFormat="true" ht="12.75" hidden="false" customHeight="false" outlineLevel="0" collapsed="false">
      <c r="A441" s="407"/>
      <c r="B441" s="109" t="str">
        <f aca="false">B436</f>
        <v>Poniatowa</v>
      </c>
      <c r="C441" s="72"/>
      <c r="D441" s="110" t="n">
        <f aca="false">SUM(G441:J441)</f>
        <v>0</v>
      </c>
      <c r="E441" s="65"/>
      <c r="F441" s="136" t="str">
        <f aca="false">F7</f>
        <v>razem bracia (bez niemowląt, dzieci i nianiek)</v>
      </c>
      <c r="G441" s="64" t="n">
        <f aca="false">SUM(G437:G440)</f>
        <v>0</v>
      </c>
      <c r="H441" s="64" t="n">
        <f aca="false">SUM(H437:H440)</f>
        <v>0</v>
      </c>
      <c r="I441" s="64" t="n">
        <f aca="false">SUM(I437:I440)</f>
        <v>0</v>
      </c>
      <c r="J441" s="64" t="n">
        <f aca="false">SUM(J437:J440)</f>
        <v>0</v>
      </c>
      <c r="K441" s="113" t="n">
        <f aca="false">SUM(K437:K440)</f>
        <v>0</v>
      </c>
      <c r="L441" s="113" t="n">
        <f aca="false">SUM(L437:L440)</f>
        <v>0</v>
      </c>
      <c r="M441" s="113" t="n">
        <f aca="false">SUM(M437:M440)</f>
        <v>0</v>
      </c>
      <c r="N441" s="113" t="n">
        <f aca="false">SUM(N437:N440)</f>
        <v>0</v>
      </c>
      <c r="O441" s="67"/>
      <c r="P441" s="69"/>
      <c r="Q441" s="69"/>
      <c r="R441" s="134"/>
      <c r="V441" s="85"/>
      <c r="W441" s="85"/>
    </row>
    <row r="442" s="70" customFormat="true" ht="15" hidden="false" customHeight="true" outlineLevel="0" collapsed="false">
      <c r="A442" s="407"/>
      <c r="B442" s="109"/>
      <c r="C442" s="72"/>
      <c r="D442" s="73" t="n">
        <f aca="false">SUM(K442:L442)</f>
        <v>0</v>
      </c>
      <c r="E442" s="65"/>
      <c r="F442" s="137" t="str">
        <f aca="false">F8</f>
        <v>razem niemowlęta i dzieci</v>
      </c>
      <c r="G442" s="116" t="n">
        <f aca="false">G441</f>
        <v>0</v>
      </c>
      <c r="H442" s="116" t="n">
        <f aca="false">H441</f>
        <v>0</v>
      </c>
      <c r="I442" s="116" t="n">
        <f aca="false">I441</f>
        <v>0</v>
      </c>
      <c r="J442" s="116" t="n">
        <f aca="false">J441</f>
        <v>0</v>
      </c>
      <c r="K442" s="73" t="n">
        <f aca="false">K441</f>
        <v>0</v>
      </c>
      <c r="L442" s="73" t="n">
        <f aca="false">L441</f>
        <v>0</v>
      </c>
      <c r="M442" s="116" t="n">
        <f aca="false">M441</f>
        <v>0</v>
      </c>
      <c r="N442" s="116" t="n">
        <f aca="false">N441</f>
        <v>0</v>
      </c>
      <c r="O442" s="67"/>
      <c r="P442" s="69"/>
      <c r="Q442" s="69"/>
      <c r="R442" s="134"/>
    </row>
    <row r="443" s="70" customFormat="true" ht="15" hidden="false" customHeight="true" outlineLevel="0" collapsed="false">
      <c r="A443" s="407"/>
      <c r="B443" s="109"/>
      <c r="C443" s="72"/>
      <c r="D443" s="73" t="n">
        <f aca="false">SUM(M443:N443)</f>
        <v>0</v>
      </c>
      <c r="E443" s="65"/>
      <c r="F443" s="137" t="str">
        <f aca="false">F9</f>
        <v>razem niańki</v>
      </c>
      <c r="G443" s="116" t="n">
        <f aca="false">G441</f>
        <v>0</v>
      </c>
      <c r="H443" s="116" t="n">
        <f aca="false">H441</f>
        <v>0</v>
      </c>
      <c r="I443" s="116" t="n">
        <f aca="false">I441</f>
        <v>0</v>
      </c>
      <c r="J443" s="116" t="n">
        <f aca="false">J441</f>
        <v>0</v>
      </c>
      <c r="K443" s="116" t="n">
        <f aca="false">K441</f>
        <v>0</v>
      </c>
      <c r="L443" s="116" t="n">
        <f aca="false">L441</f>
        <v>0</v>
      </c>
      <c r="M443" s="73" t="n">
        <f aca="false">M441</f>
        <v>0</v>
      </c>
      <c r="N443" s="73" t="n">
        <f aca="false">N441</f>
        <v>0</v>
      </c>
      <c r="O443" s="67"/>
      <c r="P443" s="69"/>
      <c r="Q443" s="69"/>
      <c r="R443" s="134"/>
    </row>
    <row r="444" s="70" customFormat="true" ht="15" hidden="false" customHeight="true" outlineLevel="0" collapsed="false">
      <c r="A444" s="407"/>
      <c r="B444" s="109"/>
      <c r="C444" s="72"/>
      <c r="D444" s="73" t="n">
        <f aca="false">SUM(G444:N444)-K444</f>
        <v>0</v>
      </c>
      <c r="E444" s="65"/>
      <c r="F444" s="137" t="str">
        <f aca="false">F10</f>
        <v>razem na salę gimn. (krzesła - z nianiami i dziećmi) </v>
      </c>
      <c r="G444" s="73" t="n">
        <f aca="false">G441</f>
        <v>0</v>
      </c>
      <c r="H444" s="73" t="n">
        <f aca="false">H441</f>
        <v>0</v>
      </c>
      <c r="I444" s="73" t="n">
        <f aca="false">I441</f>
        <v>0</v>
      </c>
      <c r="J444" s="73" t="n">
        <f aca="false">J441</f>
        <v>0</v>
      </c>
      <c r="K444" s="116" t="n">
        <f aca="false">K441</f>
        <v>0</v>
      </c>
      <c r="L444" s="73" t="n">
        <f aca="false">L441</f>
        <v>0</v>
      </c>
      <c r="M444" s="73" t="n">
        <f aca="false">M441</f>
        <v>0</v>
      </c>
      <c r="N444" s="73" t="n">
        <f aca="false">N441</f>
        <v>0</v>
      </c>
      <c r="O444" s="67"/>
      <c r="P444" s="69"/>
      <c r="Q444" s="69"/>
      <c r="R444" s="134"/>
    </row>
    <row r="445" s="70" customFormat="true" ht="15" hidden="false" customHeight="true" outlineLevel="0" collapsed="false">
      <c r="A445" s="407"/>
      <c r="B445" s="109"/>
      <c r="C445" s="72"/>
      <c r="D445" s="73" t="n">
        <f aca="false">SUM(G445:N445)-K445</f>
        <v>0</v>
      </c>
      <c r="E445" s="65"/>
      <c r="F445" s="137" t="str">
        <f aca="false">F11</f>
        <v>razem do wyżywienia (z  dziećmi)</v>
      </c>
      <c r="G445" s="73" t="n">
        <f aca="false">G441</f>
        <v>0</v>
      </c>
      <c r="H445" s="73" t="n">
        <f aca="false">H441</f>
        <v>0</v>
      </c>
      <c r="I445" s="73" t="n">
        <f aca="false">I441</f>
        <v>0</v>
      </c>
      <c r="J445" s="73" t="n">
        <f aca="false">J441</f>
        <v>0</v>
      </c>
      <c r="K445" s="116" t="n">
        <f aca="false">K441</f>
        <v>0</v>
      </c>
      <c r="L445" s="73" t="n">
        <f aca="false">L441</f>
        <v>0</v>
      </c>
      <c r="M445" s="73" t="n">
        <f aca="false">M441</f>
        <v>0</v>
      </c>
      <c r="N445" s="73" t="n">
        <f aca="false">N441</f>
        <v>0</v>
      </c>
      <c r="O445" s="67"/>
      <c r="P445" s="69"/>
      <c r="Q445" s="69"/>
      <c r="R445" s="134"/>
    </row>
    <row r="446" s="70" customFormat="true" ht="13.5" hidden="false" customHeight="false" outlineLevel="0" collapsed="false">
      <c r="A446" s="407"/>
      <c r="B446" s="109"/>
      <c r="C446" s="117"/>
      <c r="D446" s="80" t="n">
        <f aca="false">SUM(G446:N446)-K446</f>
        <v>0</v>
      </c>
      <c r="E446" s="65"/>
      <c r="F446" s="137" t="str">
        <f aca="false">F12</f>
        <v>razem do zakwaterowania (z dziećmi)</v>
      </c>
      <c r="G446" s="80" t="n">
        <f aca="false">G441</f>
        <v>0</v>
      </c>
      <c r="H446" s="80" t="n">
        <f aca="false">H441</f>
        <v>0</v>
      </c>
      <c r="I446" s="80" t="n">
        <f aca="false">I441</f>
        <v>0</v>
      </c>
      <c r="J446" s="80" t="n">
        <f aca="false">J441</f>
        <v>0</v>
      </c>
      <c r="K446" s="119" t="n">
        <f aca="false">K441</f>
        <v>0</v>
      </c>
      <c r="L446" s="80" t="n">
        <f aca="false">L441</f>
        <v>0</v>
      </c>
      <c r="M446" s="80" t="n">
        <f aca="false">M441</f>
        <v>0</v>
      </c>
      <c r="N446" s="80" t="n">
        <f aca="false">N441</f>
        <v>0</v>
      </c>
      <c r="O446" s="67"/>
      <c r="P446" s="69"/>
      <c r="Q446" s="69"/>
      <c r="R446" s="134"/>
    </row>
    <row r="447" s="85" customFormat="true" ht="30" hidden="false" customHeight="true" outlineLevel="0" collapsed="false">
      <c r="A447" s="8" t="str">
        <f aca="false">A1</f>
        <v>Lp. </v>
      </c>
      <c r="B447" s="182" t="s">
        <v>301</v>
      </c>
      <c r="C447" s="182" t="str">
        <f aca="false">C1</f>
        <v>Obecność</v>
      </c>
      <c r="D447" s="183" t="str">
        <f aca="false">D1</f>
        <v>Nazwisko i imię 
(małżeństwa razem, 
dzieci osobno)</v>
      </c>
      <c r="E447" s="183" t="str">
        <f aca="false">E1</f>
        <v>Przydział</v>
      </c>
      <c r="F447" s="183" t="str">
        <f aca="false">F1</f>
        <v>Zakwaterowanie</v>
      </c>
      <c r="G447" s="183" t="str">
        <f aca="false">G1</f>
        <v>Prezbiterzy</v>
      </c>
      <c r="H447" s="183" t="str">
        <f aca="false">H1</f>
        <v>Małżeństwa (il. osób)</v>
      </c>
      <c r="I447" s="183" t="str">
        <f aca="false">I1</f>
        <v>Kobiety (1)</v>
      </c>
      <c r="J447" s="183" t="str">
        <f aca="false">J1</f>
        <v>Mężczyźni (1)</v>
      </c>
      <c r="K447" s="183" t="str">
        <f aca="false">K1</f>
        <v>Niemowlęta i dzieci (bez dodatkowego łóżka i posiłku)</v>
      </c>
      <c r="L447" s="183" t="str">
        <f aca="false">L1</f>
        <v>Dzieci większe (z łóżkiem i posiłkiem)</v>
      </c>
      <c r="M447" s="183" t="str">
        <f aca="false">M1</f>
        <v>P</v>
      </c>
      <c r="N447" s="183" t="str">
        <f aca="false">N1</f>
        <v>Niania obca lub z rodziny - mieszkanie osobne</v>
      </c>
      <c r="O447" s="10" t="str">
        <f aca="false">O1</f>
        <v>Uwagi, niepełnosprawność, diety</v>
      </c>
      <c r="P447" s="10" t="str">
        <f aca="false">P1</f>
        <v>Wiek jedynek, nianiek np. 40+</v>
      </c>
      <c r="Q447" s="10" t="str">
        <f aca="false">Q1</f>
        <v>Środek transportu (własny samochód lub brak)</v>
      </c>
      <c r="S447" s="134"/>
      <c r="T447" s="70"/>
      <c r="U447" s="70"/>
      <c r="V447" s="70"/>
      <c r="W447" s="70"/>
      <c r="X447" s="70"/>
    </row>
    <row r="448" s="278" customFormat="true" ht="29.25" hidden="false" customHeight="true" outlineLevel="0" collapsed="false">
      <c r="A448" s="330" t="s">
        <v>302</v>
      </c>
      <c r="B448" s="408" t="str">
        <f aca="false">$B$447</f>
        <v>Zamość Karolówka 1</v>
      </c>
      <c r="C448" s="408"/>
      <c r="D448" s="409" t="s">
        <v>303</v>
      </c>
      <c r="E448" s="410"/>
      <c r="F448" s="19"/>
      <c r="G448" s="411" t="n">
        <v>1</v>
      </c>
      <c r="H448" s="412"/>
      <c r="I448" s="412"/>
      <c r="J448" s="412"/>
      <c r="K448" s="412"/>
      <c r="L448" s="412"/>
      <c r="M448" s="412"/>
      <c r="N448" s="412"/>
      <c r="O448" s="22"/>
      <c r="P448" s="188"/>
      <c r="Q448" s="189"/>
      <c r="S448" s="279"/>
      <c r="T448" s="368"/>
      <c r="U448" s="368"/>
      <c r="V448" s="368"/>
    </row>
    <row r="449" s="278" customFormat="true" ht="40.5" hidden="false" customHeight="true" outlineLevel="0" collapsed="false">
      <c r="A449" s="337" t="s">
        <v>304</v>
      </c>
      <c r="B449" s="413" t="str">
        <f aca="false">$B$447</f>
        <v>Zamość Karolówka 1</v>
      </c>
      <c r="C449" s="413"/>
      <c r="D449" s="258" t="s">
        <v>305</v>
      </c>
      <c r="E449" s="260" t="s">
        <v>21</v>
      </c>
      <c r="F449" s="90" t="str">
        <f aca="false">'Kwatery obce - Reg. 2018'!A136</f>
        <v>Pod Bocianem - nr 21 (parter)</v>
      </c>
      <c r="G449" s="27"/>
      <c r="H449" s="27" t="n">
        <v>2</v>
      </c>
      <c r="I449" s="27"/>
      <c r="J449" s="27"/>
      <c r="K449" s="354"/>
      <c r="L449" s="15"/>
      <c r="M449" s="15"/>
      <c r="N449" s="15"/>
      <c r="O449" s="44"/>
      <c r="P449" s="204"/>
      <c r="Q449" s="215" t="s">
        <v>51</v>
      </c>
      <c r="S449" s="279"/>
    </row>
    <row r="450" s="278" customFormat="true" ht="40.5" hidden="false" customHeight="true" outlineLevel="0" collapsed="false">
      <c r="A450" s="337" t="s">
        <v>306</v>
      </c>
      <c r="B450" s="413" t="str">
        <f aca="false">$B$447</f>
        <v>Zamość Karolówka 1</v>
      </c>
      <c r="C450" s="413"/>
      <c r="D450" s="258" t="s">
        <v>307</v>
      </c>
      <c r="E450" s="170" t="s">
        <v>21</v>
      </c>
      <c r="F450" s="90" t="str">
        <f aca="false">'Kwatery U Buzunów - Reg. 2018'!A108</f>
        <v>bud. B 2 piętro - p.24</v>
      </c>
      <c r="G450" s="27"/>
      <c r="H450" s="27" t="n">
        <v>2</v>
      </c>
      <c r="I450" s="27"/>
      <c r="J450" s="27"/>
      <c r="K450" s="354" t="n">
        <v>1</v>
      </c>
      <c r="L450" s="15"/>
      <c r="M450" s="15"/>
      <c r="N450" s="15"/>
      <c r="O450" s="44"/>
      <c r="P450" s="204"/>
      <c r="Q450" s="215" t="s">
        <v>51</v>
      </c>
      <c r="S450" s="279"/>
    </row>
    <row r="451" s="278" customFormat="true" ht="40.5" hidden="false" customHeight="true" outlineLevel="0" collapsed="false">
      <c r="A451" s="337" t="s">
        <v>308</v>
      </c>
      <c r="B451" s="413" t="str">
        <f aca="false">$B$447</f>
        <v>Zamość Karolówka 1</v>
      </c>
      <c r="C451" s="413"/>
      <c r="D451" s="258" t="s">
        <v>309</v>
      </c>
      <c r="E451" s="92" t="s">
        <v>21</v>
      </c>
      <c r="F451" s="90" t="str">
        <f aca="false">'Kwatery U Buzunów - Reg. 2018'!A121</f>
        <v>bud. B 2 piętro - p.27</v>
      </c>
      <c r="G451" s="27"/>
      <c r="H451" s="27"/>
      <c r="I451" s="27" t="n">
        <v>1</v>
      </c>
      <c r="J451" s="27"/>
      <c r="K451" s="354"/>
      <c r="L451" s="15"/>
      <c r="M451" s="15"/>
      <c r="N451" s="15"/>
      <c r="O451" s="44"/>
      <c r="P451" s="204" t="s">
        <v>64</v>
      </c>
      <c r="Q451" s="215" t="s">
        <v>51</v>
      </c>
      <c r="S451" s="279"/>
    </row>
    <row r="452" s="278" customFormat="true" ht="33.75" hidden="false" customHeight="true" outlineLevel="0" collapsed="false">
      <c r="A452" s="337" t="s">
        <v>310</v>
      </c>
      <c r="B452" s="413" t="str">
        <f aca="false">$B$447</f>
        <v>Zamość Karolówka 1</v>
      </c>
      <c r="C452" s="414"/>
      <c r="D452" s="114" t="s">
        <v>311</v>
      </c>
      <c r="E452" s="415" t="s">
        <v>21</v>
      </c>
      <c r="F452" s="31" t="str">
        <f aca="false">'Kwatery U Buzunów - Reg. 2018'!A121</f>
        <v>bud. B 2 piętro - p.27</v>
      </c>
      <c r="G452" s="212"/>
      <c r="H452" s="212"/>
      <c r="I452" s="212" t="n">
        <v>1</v>
      </c>
      <c r="J452" s="15"/>
      <c r="K452" s="27"/>
      <c r="L452" s="27"/>
      <c r="M452" s="27"/>
      <c r="N452" s="27"/>
      <c r="O452" s="44"/>
      <c r="P452" s="204" t="s">
        <v>215</v>
      </c>
      <c r="Q452" s="215" t="s">
        <v>61</v>
      </c>
      <c r="S452" s="279"/>
    </row>
    <row r="453" s="278" customFormat="true" ht="30.75" hidden="false" customHeight="true" outlineLevel="0" collapsed="false">
      <c r="A453" s="337" t="s">
        <v>312</v>
      </c>
      <c r="B453" s="414" t="str">
        <f aca="false">$B$447</f>
        <v>Zamość Karolówka 1</v>
      </c>
      <c r="C453" s="416"/>
      <c r="D453" s="129" t="s">
        <v>313</v>
      </c>
      <c r="E453" s="394" t="s">
        <v>21</v>
      </c>
      <c r="F453" s="90" t="str">
        <f aca="false">'Kwatery U Buzunów - Reg. 2018'!A25</f>
        <v>bud. A 1 piętro - p.12</v>
      </c>
      <c r="G453" s="27"/>
      <c r="H453" s="27"/>
      <c r="I453" s="27" t="n">
        <v>1</v>
      </c>
      <c r="J453" s="417"/>
      <c r="K453" s="27"/>
      <c r="L453" s="27"/>
      <c r="M453" s="27"/>
      <c r="N453" s="27"/>
      <c r="O453" s="44" t="s">
        <v>314</v>
      </c>
      <c r="P453" s="204" t="s">
        <v>64</v>
      </c>
      <c r="Q453" s="215" t="s">
        <v>61</v>
      </c>
      <c r="S453" s="279"/>
    </row>
    <row r="454" s="278" customFormat="true" ht="30.75" hidden="false" customHeight="true" outlineLevel="0" collapsed="false">
      <c r="A454" s="357" t="s">
        <v>67</v>
      </c>
      <c r="B454" s="418" t="str">
        <f aca="false">$B$447</f>
        <v>Zamość Karolówka 1</v>
      </c>
      <c r="C454" s="419"/>
      <c r="D454" s="101" t="s">
        <v>315</v>
      </c>
      <c r="E454" s="177"/>
      <c r="F454" s="55"/>
      <c r="G454" s="51"/>
      <c r="H454" s="51"/>
      <c r="I454" s="420" t="n">
        <v>1</v>
      </c>
      <c r="J454" s="51"/>
      <c r="K454" s="51"/>
      <c r="L454" s="51"/>
      <c r="M454" s="51"/>
      <c r="N454" s="51"/>
      <c r="O454" s="178" t="s">
        <v>316</v>
      </c>
      <c r="P454" s="164" t="s">
        <v>64</v>
      </c>
      <c r="Q454" s="165"/>
      <c r="S454" s="279"/>
    </row>
    <row r="455" s="70" customFormat="true" ht="22.5" hidden="false" customHeight="true" outlineLevel="0" collapsed="false">
      <c r="A455" s="108" t="n">
        <v>43376</v>
      </c>
      <c r="B455" s="117" t="str">
        <f aca="false">B447</f>
        <v>Zamość Karolówka 1</v>
      </c>
      <c r="C455" s="72"/>
      <c r="D455" s="110" t="n">
        <f aca="false">SUM(G455:J455)</f>
        <v>9</v>
      </c>
      <c r="E455" s="111"/>
      <c r="F455" s="181" t="str">
        <f aca="false">F7</f>
        <v>razem bracia (bez niemowląt, dzieci i nianiek)</v>
      </c>
      <c r="G455" s="110" t="n">
        <f aca="false">SUM(G448:G454)</f>
        <v>1</v>
      </c>
      <c r="H455" s="110" t="n">
        <f aca="false">SUM(H448:H454)</f>
        <v>4</v>
      </c>
      <c r="I455" s="110" t="n">
        <f aca="false">SUM(I448:I454)</f>
        <v>4</v>
      </c>
      <c r="J455" s="110" t="n">
        <f aca="false">SUM(J448:J454)</f>
        <v>0</v>
      </c>
      <c r="K455" s="149" t="n">
        <f aca="false">SUM(K448:K454)</f>
        <v>1</v>
      </c>
      <c r="L455" s="149" t="n">
        <f aca="false">SUM(L448:L454)</f>
        <v>0</v>
      </c>
      <c r="M455" s="149" t="n">
        <f aca="false">SUM(M448:M454)</f>
        <v>0</v>
      </c>
      <c r="N455" s="149" t="n">
        <f aca="false">SUM(N448:N454)</f>
        <v>0</v>
      </c>
      <c r="O455" s="67"/>
      <c r="P455" s="69"/>
      <c r="Q455" s="69"/>
      <c r="R455" s="134"/>
      <c r="V455" s="85"/>
      <c r="W455" s="85"/>
    </row>
    <row r="456" s="70" customFormat="true" ht="15" hidden="false" customHeight="true" outlineLevel="0" collapsed="false">
      <c r="A456" s="108"/>
      <c r="B456" s="117"/>
      <c r="C456" s="72"/>
      <c r="D456" s="73" t="n">
        <f aca="false">SUM(K456:L456)</f>
        <v>1</v>
      </c>
      <c r="E456" s="111"/>
      <c r="F456" s="137" t="str">
        <f aca="false">F8</f>
        <v>razem niemowlęta i dzieci</v>
      </c>
      <c r="G456" s="116" t="n">
        <f aca="false">G455</f>
        <v>1</v>
      </c>
      <c r="H456" s="116" t="n">
        <f aca="false">H455</f>
        <v>4</v>
      </c>
      <c r="I456" s="116" t="n">
        <f aca="false">I455</f>
        <v>4</v>
      </c>
      <c r="J456" s="116" t="n">
        <f aca="false">J455</f>
        <v>0</v>
      </c>
      <c r="K456" s="73" t="n">
        <f aca="false">K455</f>
        <v>1</v>
      </c>
      <c r="L456" s="73" t="n">
        <f aca="false">L455</f>
        <v>0</v>
      </c>
      <c r="M456" s="116" t="n">
        <f aca="false">M455</f>
        <v>0</v>
      </c>
      <c r="N456" s="116" t="n">
        <f aca="false">N455</f>
        <v>0</v>
      </c>
      <c r="O456" s="67"/>
      <c r="P456" s="69" t="n">
        <v>31</v>
      </c>
      <c r="Q456" s="69"/>
      <c r="R456" s="134"/>
      <c r="V456" s="95"/>
      <c r="W456" s="95"/>
    </row>
    <row r="457" s="70" customFormat="true" ht="15" hidden="false" customHeight="true" outlineLevel="0" collapsed="false">
      <c r="A457" s="108"/>
      <c r="B457" s="117"/>
      <c r="C457" s="72"/>
      <c r="D457" s="73" t="n">
        <f aca="false">SUM(M457:N457)</f>
        <v>0</v>
      </c>
      <c r="E457" s="111"/>
      <c r="F457" s="137" t="str">
        <f aca="false">F9</f>
        <v>razem niańki</v>
      </c>
      <c r="G457" s="116" t="n">
        <f aca="false">G455</f>
        <v>1</v>
      </c>
      <c r="H457" s="116" t="n">
        <f aca="false">H455</f>
        <v>4</v>
      </c>
      <c r="I457" s="116" t="n">
        <f aca="false">I455</f>
        <v>4</v>
      </c>
      <c r="J457" s="116" t="n">
        <f aca="false">J455</f>
        <v>0</v>
      </c>
      <c r="K457" s="116" t="n">
        <f aca="false">K455</f>
        <v>1</v>
      </c>
      <c r="L457" s="116" t="n">
        <f aca="false">L455</f>
        <v>0</v>
      </c>
      <c r="M457" s="73" t="n">
        <f aca="false">M455</f>
        <v>0</v>
      </c>
      <c r="N457" s="73" t="n">
        <f aca="false">N455</f>
        <v>0</v>
      </c>
      <c r="O457" s="67"/>
      <c r="P457" s="69"/>
      <c r="Q457" s="69"/>
      <c r="R457" s="134"/>
      <c r="V457" s="95"/>
      <c r="W457" s="95"/>
    </row>
    <row r="458" s="70" customFormat="true" ht="15" hidden="false" customHeight="true" outlineLevel="0" collapsed="false">
      <c r="A458" s="108"/>
      <c r="B458" s="117"/>
      <c r="C458" s="72"/>
      <c r="D458" s="73" t="n">
        <f aca="false">SUM(G458:N458)-K458</f>
        <v>9</v>
      </c>
      <c r="E458" s="111"/>
      <c r="F458" s="137" t="str">
        <f aca="false">F10</f>
        <v>razem na salę gimn. (krzesła - z nianiami i dziećmi) </v>
      </c>
      <c r="G458" s="73" t="n">
        <f aca="false">G455</f>
        <v>1</v>
      </c>
      <c r="H458" s="73" t="n">
        <f aca="false">H455</f>
        <v>4</v>
      </c>
      <c r="I458" s="73" t="n">
        <f aca="false">I455</f>
        <v>4</v>
      </c>
      <c r="J458" s="73" t="n">
        <f aca="false">J455</f>
        <v>0</v>
      </c>
      <c r="K458" s="116" t="n">
        <f aca="false">K455</f>
        <v>1</v>
      </c>
      <c r="L458" s="73" t="n">
        <f aca="false">L455</f>
        <v>0</v>
      </c>
      <c r="M458" s="73" t="n">
        <f aca="false">M455</f>
        <v>0</v>
      </c>
      <c r="N458" s="73" t="n">
        <f aca="false">N455</f>
        <v>0</v>
      </c>
      <c r="O458" s="67"/>
      <c r="P458" s="69"/>
      <c r="Q458" s="69"/>
      <c r="R458" s="134"/>
      <c r="V458" s="95"/>
      <c r="W458" s="95"/>
    </row>
    <row r="459" s="70" customFormat="true" ht="15" hidden="false" customHeight="true" outlineLevel="0" collapsed="false">
      <c r="A459" s="108"/>
      <c r="B459" s="117"/>
      <c r="C459" s="72"/>
      <c r="D459" s="73" t="n">
        <f aca="false">SUM(G459:N459)-K459</f>
        <v>9</v>
      </c>
      <c r="E459" s="111"/>
      <c r="F459" s="137" t="str">
        <f aca="false">F11</f>
        <v>razem do wyżywienia (z  dziećmi)</v>
      </c>
      <c r="G459" s="73" t="n">
        <f aca="false">G455</f>
        <v>1</v>
      </c>
      <c r="H459" s="73" t="n">
        <f aca="false">H455</f>
        <v>4</v>
      </c>
      <c r="I459" s="73" t="n">
        <f aca="false">I455</f>
        <v>4</v>
      </c>
      <c r="J459" s="73" t="n">
        <f aca="false">J455</f>
        <v>0</v>
      </c>
      <c r="K459" s="116" t="n">
        <f aca="false">K455</f>
        <v>1</v>
      </c>
      <c r="L459" s="73" t="n">
        <f aca="false">L455</f>
        <v>0</v>
      </c>
      <c r="M459" s="73" t="n">
        <f aca="false">M455</f>
        <v>0</v>
      </c>
      <c r="N459" s="73" t="n">
        <f aca="false">N455</f>
        <v>0</v>
      </c>
      <c r="O459" s="67"/>
      <c r="P459" s="69"/>
      <c r="Q459" s="69"/>
      <c r="R459" s="134"/>
    </row>
    <row r="460" s="70" customFormat="true" ht="13.5" hidden="false" customHeight="false" outlineLevel="0" collapsed="false">
      <c r="A460" s="108"/>
      <c r="B460" s="117"/>
      <c r="C460" s="117"/>
      <c r="D460" s="80" t="n">
        <f aca="false">SUM(G460:N460)-K460</f>
        <v>7</v>
      </c>
      <c r="E460" s="111"/>
      <c r="F460" s="150" t="str">
        <f aca="false">F12</f>
        <v>razem do zakwaterowania (z dziećmi)</v>
      </c>
      <c r="G460" s="80" t="n">
        <f aca="false">G455-G448</f>
        <v>0</v>
      </c>
      <c r="H460" s="80" t="n">
        <f aca="false">H455</f>
        <v>4</v>
      </c>
      <c r="I460" s="80" t="n">
        <f aca="false">I455-I454</f>
        <v>3</v>
      </c>
      <c r="J460" s="80" t="n">
        <f aca="false">J455</f>
        <v>0</v>
      </c>
      <c r="K460" s="119" t="n">
        <f aca="false">K455</f>
        <v>1</v>
      </c>
      <c r="L460" s="80" t="n">
        <f aca="false">L455</f>
        <v>0</v>
      </c>
      <c r="M460" s="80" t="n">
        <f aca="false">M455</f>
        <v>0</v>
      </c>
      <c r="N460" s="80" t="n">
        <f aca="false">N455</f>
        <v>0</v>
      </c>
      <c r="O460" s="67"/>
      <c r="P460" s="69"/>
      <c r="Q460" s="69"/>
      <c r="R460" s="134"/>
    </row>
    <row r="461" s="85" customFormat="true" ht="39.95" hidden="false" customHeight="true" outlineLevel="0" collapsed="false">
      <c r="A461" s="8" t="str">
        <f aca="false">A1</f>
        <v>Lp. </v>
      </c>
      <c r="B461" s="84" t="s">
        <v>317</v>
      </c>
      <c r="C461" s="84" t="str">
        <f aca="false">C1</f>
        <v>Obecność</v>
      </c>
      <c r="D461" s="10" t="str">
        <f aca="false">D1</f>
        <v>Nazwisko i imię 
(małżeństwa razem, 
dzieci osobno)</v>
      </c>
      <c r="E461" s="10" t="str">
        <f aca="false">E1</f>
        <v>Przydział</v>
      </c>
      <c r="F461" s="121" t="str">
        <f aca="false">F1</f>
        <v>Zakwaterowanie</v>
      </c>
      <c r="G461" s="10" t="str">
        <f aca="false">G1</f>
        <v>Prezbiterzy</v>
      </c>
      <c r="H461" s="10" t="str">
        <f aca="false">H1</f>
        <v>Małżeństwa (il. osób)</v>
      </c>
      <c r="I461" s="10" t="str">
        <f aca="false">I1</f>
        <v>Kobiety (1)</v>
      </c>
      <c r="J461" s="10" t="str">
        <f aca="false">J1</f>
        <v>Mężczyźni (1)</v>
      </c>
      <c r="K461" s="10" t="str">
        <f aca="false">K1</f>
        <v>Niemowlęta i dzieci (bez dodatkowego łóżka i posiłku)</v>
      </c>
      <c r="L461" s="10" t="str">
        <f aca="false">L1</f>
        <v>Dzieci większe (z łóżkiem i posiłkiem)</v>
      </c>
      <c r="M461" s="10" t="str">
        <f aca="false">M1</f>
        <v>P</v>
      </c>
      <c r="N461" s="10" t="str">
        <f aca="false">N1</f>
        <v>Niania obca lub z rodziny - mieszkanie osobne</v>
      </c>
      <c r="O461" s="10" t="str">
        <f aca="false">O1</f>
        <v>Uwagi, niepełnosprawność, diety</v>
      </c>
      <c r="P461" s="10" t="str">
        <f aca="false">P1</f>
        <v>Wiek jedynek, nianiek np. 40+</v>
      </c>
      <c r="Q461" s="10" t="str">
        <f aca="false">Q1</f>
        <v>Środek transportu (własny samochód lub brak)</v>
      </c>
      <c r="S461" s="134"/>
      <c r="T461" s="70"/>
      <c r="U461" s="70"/>
      <c r="V461" s="70"/>
      <c r="W461" s="70"/>
      <c r="X461" s="70"/>
    </row>
    <row r="462" s="278" customFormat="true" ht="30.75" hidden="false" customHeight="true" outlineLevel="0" collapsed="false">
      <c r="A462" s="299" t="s">
        <v>18</v>
      </c>
      <c r="B462" s="28" t="str">
        <f aca="false">$B$461</f>
        <v>Zamość Karolówka 2</v>
      </c>
      <c r="C462" s="28"/>
      <c r="D462" s="114" t="s">
        <v>318</v>
      </c>
      <c r="E462" s="135" t="s">
        <v>21</v>
      </c>
      <c r="F462" s="91" t="str">
        <f aca="false">'Kwatery U Buzunów - Reg. 2018'!A162</f>
        <v>Domek nr 5 - dwupoziomowy</v>
      </c>
      <c r="G462" s="27"/>
      <c r="H462" s="27"/>
      <c r="I462" s="27" t="n">
        <v>1</v>
      </c>
      <c r="J462" s="27"/>
      <c r="K462" s="27"/>
      <c r="L462" s="27" t="n">
        <v>1</v>
      </c>
      <c r="M462" s="27"/>
      <c r="N462" s="27"/>
      <c r="O462" s="44"/>
      <c r="P462" s="27" t="s">
        <v>319</v>
      </c>
      <c r="Q462" s="141" t="s">
        <v>194</v>
      </c>
      <c r="S462" s="279"/>
    </row>
    <row r="463" s="278" customFormat="true" ht="31.5" hidden="false" customHeight="true" outlineLevel="0" collapsed="false">
      <c r="A463" s="299" t="s">
        <v>19</v>
      </c>
      <c r="B463" s="28" t="str">
        <f aca="false">$B$461</f>
        <v>Zamość Karolówka 2</v>
      </c>
      <c r="C463" s="28"/>
      <c r="D463" s="174" t="s">
        <v>320</v>
      </c>
      <c r="E463" s="99"/>
      <c r="F463" s="44"/>
      <c r="G463" s="93"/>
      <c r="H463" s="27"/>
      <c r="I463" s="27"/>
      <c r="J463" s="175" t="n">
        <v>1</v>
      </c>
      <c r="K463" s="27"/>
      <c r="L463" s="27"/>
      <c r="M463" s="27"/>
      <c r="N463" s="27"/>
      <c r="O463" s="44" t="s">
        <v>321</v>
      </c>
      <c r="P463" s="27" t="n">
        <v>17</v>
      </c>
      <c r="Q463" s="141"/>
      <c r="S463" s="279"/>
    </row>
    <row r="464" s="278" customFormat="true" ht="38.25" hidden="false" customHeight="false" outlineLevel="0" collapsed="false">
      <c r="A464" s="299" t="s">
        <v>23</v>
      </c>
      <c r="B464" s="28" t="str">
        <f aca="false">$B$461</f>
        <v>Zamość Karolówka 2</v>
      </c>
      <c r="C464" s="28"/>
      <c r="D464" s="174" t="s">
        <v>322</v>
      </c>
      <c r="E464" s="99"/>
      <c r="F464" s="44"/>
      <c r="G464" s="93"/>
      <c r="H464" s="175" t="n">
        <v>2</v>
      </c>
      <c r="I464" s="27"/>
      <c r="J464" s="27"/>
      <c r="K464" s="27"/>
      <c r="L464" s="27"/>
      <c r="M464" s="27"/>
      <c r="N464" s="27"/>
      <c r="O464" s="44" t="s">
        <v>321</v>
      </c>
      <c r="P464" s="27" t="n">
        <v>40</v>
      </c>
      <c r="Q464" s="141"/>
      <c r="S464" s="279"/>
      <c r="T464" s="368"/>
      <c r="U464" s="368"/>
      <c r="V464" s="368"/>
    </row>
    <row r="465" s="278" customFormat="true" ht="33" hidden="false" customHeight="true" outlineLevel="0" collapsed="false">
      <c r="A465" s="299" t="s">
        <v>26</v>
      </c>
      <c r="B465" s="28" t="str">
        <f aca="false">$B$461</f>
        <v>Zamość Karolówka 2</v>
      </c>
      <c r="C465" s="28"/>
      <c r="D465" s="174" t="s">
        <v>323</v>
      </c>
      <c r="E465" s="99"/>
      <c r="F465" s="90"/>
      <c r="G465" s="93"/>
      <c r="H465" s="175" t="n">
        <v>2</v>
      </c>
      <c r="I465" s="27"/>
      <c r="J465" s="27"/>
      <c r="K465" s="27"/>
      <c r="L465" s="27"/>
      <c r="M465" s="27"/>
      <c r="N465" s="27"/>
      <c r="O465" s="44" t="s">
        <v>316</v>
      </c>
      <c r="P465" s="27"/>
      <c r="Q465" s="141"/>
      <c r="S465" s="279"/>
      <c r="T465" s="368"/>
      <c r="U465" s="368"/>
      <c r="V465" s="368"/>
    </row>
    <row r="466" s="278" customFormat="true" ht="25.5" hidden="true" customHeight="true" outlineLevel="0" collapsed="false">
      <c r="A466" s="299" t="s">
        <v>29</v>
      </c>
      <c r="B466" s="28" t="str">
        <f aca="false">$B$461</f>
        <v>Zamość Karolówka 2</v>
      </c>
      <c r="C466" s="28"/>
      <c r="D466" s="114"/>
      <c r="E466" s="99"/>
      <c r="F466" s="91"/>
      <c r="G466" s="93"/>
      <c r="H466" s="27"/>
      <c r="I466" s="27"/>
      <c r="J466" s="27"/>
      <c r="K466" s="27"/>
      <c r="L466" s="27"/>
      <c r="M466" s="27"/>
      <c r="N466" s="27"/>
      <c r="O466" s="44"/>
      <c r="P466" s="27"/>
      <c r="Q466" s="141"/>
      <c r="S466" s="279"/>
      <c r="T466" s="368"/>
      <c r="U466" s="368"/>
      <c r="V466" s="368"/>
    </row>
    <row r="467" s="278" customFormat="true" ht="25.5" hidden="true" customHeight="true" outlineLevel="0" collapsed="false">
      <c r="A467" s="299" t="s">
        <v>52</v>
      </c>
      <c r="B467" s="28" t="str">
        <f aca="false">$B$461</f>
        <v>Zamość Karolówka 2</v>
      </c>
      <c r="C467" s="28"/>
      <c r="D467" s="114"/>
      <c r="E467" s="99"/>
      <c r="F467" s="91"/>
      <c r="G467" s="93"/>
      <c r="H467" s="27"/>
      <c r="I467" s="27"/>
      <c r="J467" s="27"/>
      <c r="K467" s="27"/>
      <c r="L467" s="27"/>
      <c r="M467" s="27"/>
      <c r="N467" s="27"/>
      <c r="O467" s="44"/>
      <c r="P467" s="27"/>
      <c r="Q467" s="141"/>
      <c r="S467" s="279"/>
      <c r="T467" s="368"/>
      <c r="U467" s="368"/>
      <c r="V467" s="368"/>
    </row>
    <row r="468" s="278" customFormat="true" ht="26.25" hidden="true" customHeight="true" outlineLevel="0" collapsed="false">
      <c r="A468" s="299" t="s">
        <v>67</v>
      </c>
      <c r="B468" s="281" t="str">
        <f aca="false">$B$461</f>
        <v>Zamość Karolówka 2</v>
      </c>
      <c r="C468" s="28"/>
      <c r="D468" s="114"/>
      <c r="E468" s="99"/>
      <c r="F468" s="91"/>
      <c r="G468" s="27"/>
      <c r="H468" s="27"/>
      <c r="I468" s="27"/>
      <c r="J468" s="27"/>
      <c r="K468" s="27"/>
      <c r="L468" s="27"/>
      <c r="M468" s="27"/>
      <c r="N468" s="27"/>
      <c r="O468" s="44"/>
      <c r="P468" s="27"/>
      <c r="Q468" s="141"/>
      <c r="S468" s="279"/>
    </row>
    <row r="469" s="70" customFormat="true" ht="12.75" hidden="false" customHeight="false" outlineLevel="0" collapsed="false">
      <c r="A469" s="108" t="n">
        <v>43382</v>
      </c>
      <c r="B469" s="109" t="str">
        <f aca="false">B461</f>
        <v>Zamość Karolówka 2</v>
      </c>
      <c r="C469" s="63"/>
      <c r="D469" s="64" t="n">
        <f aca="false">SUM(G469:J469)</f>
        <v>6</v>
      </c>
      <c r="E469" s="65"/>
      <c r="F469" s="136" t="str">
        <f aca="false">F7</f>
        <v>razem bracia (bez niemowląt, dzieci i nianiek)</v>
      </c>
      <c r="G469" s="64" t="n">
        <f aca="false">SUM(G462:G468)</f>
        <v>0</v>
      </c>
      <c r="H469" s="64" t="n">
        <f aca="false">SUM(H462:H468)</f>
        <v>4</v>
      </c>
      <c r="I469" s="64" t="n">
        <f aca="false">SUM(I462:I468)</f>
        <v>1</v>
      </c>
      <c r="J469" s="64" t="n">
        <f aca="false">SUM(J462:J468)</f>
        <v>1</v>
      </c>
      <c r="K469" s="113" t="n">
        <f aca="false">SUM(K462:K468)</f>
        <v>0</v>
      </c>
      <c r="L469" s="113" t="n">
        <f aca="false">SUM(L462:L468)</f>
        <v>1</v>
      </c>
      <c r="M469" s="113" t="n">
        <f aca="false">SUM(M462:M468)</f>
        <v>0</v>
      </c>
      <c r="N469" s="113" t="n">
        <f aca="false">SUM(N462:N468)</f>
        <v>0</v>
      </c>
      <c r="O469" s="67"/>
      <c r="P469" s="69"/>
      <c r="Q469" s="69"/>
      <c r="R469" s="134"/>
      <c r="V469" s="85"/>
      <c r="W469" s="85"/>
    </row>
    <row r="470" s="70" customFormat="true" ht="15" hidden="false" customHeight="true" outlineLevel="0" collapsed="false">
      <c r="A470" s="108"/>
      <c r="B470" s="109"/>
      <c r="C470" s="72"/>
      <c r="D470" s="73" t="n">
        <f aca="false">SUM(K470:L470)</f>
        <v>1</v>
      </c>
      <c r="E470" s="65"/>
      <c r="F470" s="137" t="str">
        <f aca="false">F8</f>
        <v>razem niemowlęta i dzieci</v>
      </c>
      <c r="G470" s="116" t="n">
        <f aca="false">G469</f>
        <v>0</v>
      </c>
      <c r="H470" s="116" t="n">
        <f aca="false">H469</f>
        <v>4</v>
      </c>
      <c r="I470" s="116" t="n">
        <f aca="false">I469</f>
        <v>1</v>
      </c>
      <c r="J470" s="116" t="n">
        <f aca="false">J469</f>
        <v>1</v>
      </c>
      <c r="K470" s="73" t="n">
        <f aca="false">K469</f>
        <v>0</v>
      </c>
      <c r="L470" s="73" t="n">
        <f aca="false">L469</f>
        <v>1</v>
      </c>
      <c r="M470" s="116" t="n">
        <f aca="false">M469</f>
        <v>0</v>
      </c>
      <c r="N470" s="116" t="n">
        <f aca="false">N469</f>
        <v>0</v>
      </c>
      <c r="O470" s="67"/>
      <c r="P470" s="69" t="n">
        <v>32</v>
      </c>
      <c r="Q470" s="69"/>
      <c r="R470" s="134"/>
    </row>
    <row r="471" s="70" customFormat="true" ht="15" hidden="false" customHeight="true" outlineLevel="0" collapsed="false">
      <c r="A471" s="108"/>
      <c r="B471" s="109"/>
      <c r="C471" s="72"/>
      <c r="D471" s="73" t="n">
        <f aca="false">SUM(M471:N471)</f>
        <v>0</v>
      </c>
      <c r="E471" s="65"/>
      <c r="F471" s="137" t="str">
        <f aca="false">F9</f>
        <v>razem niańki</v>
      </c>
      <c r="G471" s="116" t="n">
        <f aca="false">G469</f>
        <v>0</v>
      </c>
      <c r="H471" s="116" t="n">
        <f aca="false">H469</f>
        <v>4</v>
      </c>
      <c r="I471" s="116" t="n">
        <f aca="false">I469</f>
        <v>1</v>
      </c>
      <c r="J471" s="116" t="n">
        <f aca="false">J469</f>
        <v>1</v>
      </c>
      <c r="K471" s="116" t="n">
        <f aca="false">K469</f>
        <v>0</v>
      </c>
      <c r="L471" s="116" t="n">
        <f aca="false">L469</f>
        <v>1</v>
      </c>
      <c r="M471" s="73" t="n">
        <f aca="false">M469</f>
        <v>0</v>
      </c>
      <c r="N471" s="73" t="n">
        <f aca="false">N469</f>
        <v>0</v>
      </c>
      <c r="O471" s="67"/>
      <c r="P471" s="69"/>
      <c r="Q471" s="69"/>
      <c r="R471" s="134"/>
    </row>
    <row r="472" s="70" customFormat="true" ht="15" hidden="false" customHeight="true" outlineLevel="0" collapsed="false">
      <c r="A472" s="108"/>
      <c r="B472" s="109"/>
      <c r="C472" s="72"/>
      <c r="D472" s="73" t="n">
        <f aca="false">SUM(G472:N472)-K472</f>
        <v>7</v>
      </c>
      <c r="E472" s="65"/>
      <c r="F472" s="137" t="str">
        <f aca="false">F10</f>
        <v>razem na salę gimn. (krzesła - z nianiami i dziećmi) </v>
      </c>
      <c r="G472" s="73" t="n">
        <f aca="false">G469</f>
        <v>0</v>
      </c>
      <c r="H472" s="73" t="n">
        <f aca="false">H469</f>
        <v>4</v>
      </c>
      <c r="I472" s="73" t="n">
        <f aca="false">I469</f>
        <v>1</v>
      </c>
      <c r="J472" s="73" t="n">
        <f aca="false">J469</f>
        <v>1</v>
      </c>
      <c r="K472" s="116" t="n">
        <f aca="false">K469</f>
        <v>0</v>
      </c>
      <c r="L472" s="73" t="n">
        <f aca="false">L469</f>
        <v>1</v>
      </c>
      <c r="M472" s="73" t="n">
        <f aca="false">M469</f>
        <v>0</v>
      </c>
      <c r="N472" s="73" t="n">
        <f aca="false">N469</f>
        <v>0</v>
      </c>
      <c r="O472" s="67"/>
      <c r="P472" s="69"/>
      <c r="Q472" s="69"/>
      <c r="R472" s="134"/>
    </row>
    <row r="473" s="70" customFormat="true" ht="15" hidden="false" customHeight="true" outlineLevel="0" collapsed="false">
      <c r="A473" s="108"/>
      <c r="B473" s="109"/>
      <c r="C473" s="72"/>
      <c r="D473" s="73" t="n">
        <f aca="false">SUM(G473:N473)-K473</f>
        <v>4</v>
      </c>
      <c r="E473" s="65"/>
      <c r="F473" s="137" t="str">
        <f aca="false">F11</f>
        <v>razem do wyżywienia (z  dziećmi)</v>
      </c>
      <c r="G473" s="73" t="n">
        <f aca="false">G469</f>
        <v>0</v>
      </c>
      <c r="H473" s="73" t="n">
        <f aca="false">H469-H464</f>
        <v>2</v>
      </c>
      <c r="I473" s="73" t="n">
        <f aca="false">I469</f>
        <v>1</v>
      </c>
      <c r="J473" s="73" t="n">
        <f aca="false">J469-J463</f>
        <v>0</v>
      </c>
      <c r="K473" s="116" t="n">
        <f aca="false">K469</f>
        <v>0</v>
      </c>
      <c r="L473" s="73" t="n">
        <f aca="false">L469</f>
        <v>1</v>
      </c>
      <c r="M473" s="73" t="n">
        <f aca="false">M469</f>
        <v>0</v>
      </c>
      <c r="N473" s="73" t="n">
        <f aca="false">N469</f>
        <v>0</v>
      </c>
      <c r="O473" s="67"/>
      <c r="P473" s="69"/>
      <c r="Q473" s="69"/>
      <c r="R473" s="134"/>
    </row>
    <row r="474" s="70" customFormat="true" ht="15.75" hidden="false" customHeight="true" outlineLevel="0" collapsed="false">
      <c r="A474" s="108"/>
      <c r="B474" s="109"/>
      <c r="C474" s="117"/>
      <c r="D474" s="80" t="n">
        <f aca="false">SUM(G474:N474)-K474</f>
        <v>2</v>
      </c>
      <c r="E474" s="65"/>
      <c r="F474" s="137" t="str">
        <f aca="false">F12</f>
        <v>razem do zakwaterowania (z dziećmi)</v>
      </c>
      <c r="G474" s="80" t="n">
        <f aca="false">G469</f>
        <v>0</v>
      </c>
      <c r="H474" s="80" t="n">
        <f aca="false">H469-H464-H465</f>
        <v>0</v>
      </c>
      <c r="I474" s="80" t="n">
        <f aca="false">I469</f>
        <v>1</v>
      </c>
      <c r="J474" s="80" t="n">
        <f aca="false">J469-J463</f>
        <v>0</v>
      </c>
      <c r="K474" s="119" t="n">
        <f aca="false">K469</f>
        <v>0</v>
      </c>
      <c r="L474" s="80" t="n">
        <f aca="false">L469</f>
        <v>1</v>
      </c>
      <c r="M474" s="80" t="n">
        <f aca="false">M469</f>
        <v>0</v>
      </c>
      <c r="N474" s="80" t="n">
        <f aca="false">N469</f>
        <v>0</v>
      </c>
      <c r="O474" s="67"/>
      <c r="P474" s="69"/>
      <c r="Q474" s="69"/>
      <c r="R474" s="134"/>
    </row>
    <row r="475" s="85" customFormat="true" ht="39.95" hidden="false" customHeight="true" outlineLevel="0" collapsed="false">
      <c r="A475" s="8" t="str">
        <f aca="false">A1</f>
        <v>Lp. </v>
      </c>
      <c r="B475" s="84" t="s">
        <v>324</v>
      </c>
      <c r="C475" s="84" t="str">
        <f aca="false">C1</f>
        <v>Obecność</v>
      </c>
      <c r="D475" s="10" t="str">
        <f aca="false">D1</f>
        <v>Nazwisko i imię 
(małżeństwa razem, 
dzieci osobno)</v>
      </c>
      <c r="E475" s="10" t="str">
        <f aca="false">E1</f>
        <v>Przydział</v>
      </c>
      <c r="F475" s="10" t="str">
        <f aca="false">F1</f>
        <v>Zakwaterowanie</v>
      </c>
      <c r="G475" s="10" t="str">
        <f aca="false">G1</f>
        <v>Prezbiterzy</v>
      </c>
      <c r="H475" s="10" t="str">
        <f aca="false">H1</f>
        <v>Małżeństwa (il. osób)</v>
      </c>
      <c r="I475" s="10" t="str">
        <f aca="false">I1</f>
        <v>Kobiety (1)</v>
      </c>
      <c r="J475" s="10" t="str">
        <f aca="false">J1</f>
        <v>Mężczyźni (1)</v>
      </c>
      <c r="K475" s="10" t="str">
        <f aca="false">K1</f>
        <v>Niemowlęta i dzieci (bez dodatkowego łóżka i posiłku)</v>
      </c>
      <c r="L475" s="10" t="str">
        <f aca="false">L1</f>
        <v>Dzieci większe (z łóżkiem i posiłkiem)</v>
      </c>
      <c r="M475" s="10" t="str">
        <f aca="false">M1</f>
        <v>P</v>
      </c>
      <c r="N475" s="10" t="str">
        <f aca="false">N1</f>
        <v>Niania obca lub z rodziny - mieszkanie osobne</v>
      </c>
      <c r="O475" s="10" t="str">
        <f aca="false">O1</f>
        <v>Uwagi, niepełnosprawność, diety</v>
      </c>
      <c r="P475" s="10" t="str">
        <f aca="false">P1</f>
        <v>Wiek jedynek, nianiek np. 40+</v>
      </c>
      <c r="Q475" s="10" t="str">
        <f aca="false">Q1</f>
        <v>Środek transportu (własny samochód lub brak)</v>
      </c>
      <c r="S475" s="134"/>
      <c r="T475" s="70"/>
      <c r="U475" s="70"/>
      <c r="V475" s="70"/>
      <c r="W475" s="70"/>
      <c r="X475" s="70"/>
    </row>
    <row r="476" s="278" customFormat="true" ht="23.25" hidden="false" customHeight="true" outlineLevel="0" collapsed="false">
      <c r="A476" s="330" t="s">
        <v>18</v>
      </c>
      <c r="B476" s="277" t="str">
        <f aca="false">$B$475</f>
        <v>Zamość Katedralna 1</v>
      </c>
      <c r="C476" s="421"/>
      <c r="D476" s="19" t="s">
        <v>325</v>
      </c>
      <c r="E476" s="422" t="s">
        <v>21</v>
      </c>
      <c r="F476" s="232" t="str">
        <f aca="false">'Kwatery U Buzunów - Reg. 2018'!A121</f>
        <v>bud. B 2 piętro - p.27</v>
      </c>
      <c r="G476" s="187"/>
      <c r="H476" s="233"/>
      <c r="I476" s="233" t="n">
        <v>1</v>
      </c>
      <c r="J476" s="187"/>
      <c r="K476" s="423"/>
      <c r="L476" s="187"/>
      <c r="M476" s="187"/>
      <c r="N476" s="187"/>
      <c r="O476" s="22"/>
      <c r="P476" s="188" t="n">
        <v>65</v>
      </c>
      <c r="Q476" s="336" t="s">
        <v>326</v>
      </c>
      <c r="S476" s="279"/>
    </row>
    <row r="477" s="278" customFormat="true" ht="25.5" hidden="false" customHeight="true" outlineLevel="0" collapsed="false">
      <c r="A477" s="337" t="s">
        <v>19</v>
      </c>
      <c r="B477" s="129" t="str">
        <f aca="false">$B$475</f>
        <v>Zamość Katedralna 1</v>
      </c>
      <c r="C477" s="90"/>
      <c r="D477" s="424" t="s">
        <v>327</v>
      </c>
      <c r="E477" s="99"/>
      <c r="F477" s="90"/>
      <c r="G477" s="27"/>
      <c r="H477" s="93"/>
      <c r="I477" s="93"/>
      <c r="J477" s="27" t="n">
        <v>1</v>
      </c>
      <c r="K477" s="354"/>
      <c r="L477" s="27"/>
      <c r="M477" s="27"/>
      <c r="N477" s="27"/>
      <c r="O477" s="44"/>
      <c r="P477" s="204" t="n">
        <v>30</v>
      </c>
      <c r="Q477" s="215" t="s">
        <v>51</v>
      </c>
      <c r="S477" s="279"/>
    </row>
    <row r="478" s="278" customFormat="true" ht="25.5" hidden="false" customHeight="true" outlineLevel="0" collapsed="false">
      <c r="A478" s="337" t="s">
        <v>23</v>
      </c>
      <c r="B478" s="406" t="str">
        <f aca="false">$B$475</f>
        <v>Zamość Katedralna 1</v>
      </c>
      <c r="C478" s="40"/>
      <c r="D478" s="52" t="s">
        <v>328</v>
      </c>
      <c r="E478" s="39" t="s">
        <v>21</v>
      </c>
      <c r="F478" s="40" t="str">
        <f aca="false">'Kwatery obce - Reg. 2018'!A167</f>
        <v>Margol Cecylia - p. nr 5 (parter)</v>
      </c>
      <c r="G478" s="93"/>
      <c r="H478" s="93" t="n">
        <v>2</v>
      </c>
      <c r="I478" s="93"/>
      <c r="J478" s="93"/>
      <c r="K478" s="425"/>
      <c r="L478" s="93"/>
      <c r="M478" s="93"/>
      <c r="N478" s="27"/>
      <c r="O478" s="44"/>
      <c r="P478" s="204"/>
      <c r="Q478" s="215" t="s">
        <v>51</v>
      </c>
      <c r="S478" s="279"/>
    </row>
    <row r="479" s="278" customFormat="true" ht="25.5" hidden="false" customHeight="true" outlineLevel="0" collapsed="false">
      <c r="A479" s="337" t="s">
        <v>26</v>
      </c>
      <c r="B479" s="90" t="str">
        <f aca="false">$B$475</f>
        <v>Zamość Katedralna 1</v>
      </c>
      <c r="C479" s="90"/>
      <c r="D479" s="90" t="s">
        <v>329</v>
      </c>
      <c r="E479" s="98" t="s">
        <v>21</v>
      </c>
      <c r="F479" s="90" t="str">
        <f aca="false">'Kwatery U Buzunów - Reg. 2018'!A121</f>
        <v>bud. B 2 piętro - p.27</v>
      </c>
      <c r="G479" s="27"/>
      <c r="H479" s="27"/>
      <c r="I479" s="27" t="n">
        <v>1</v>
      </c>
      <c r="J479" s="27"/>
      <c r="K479" s="27"/>
      <c r="L479" s="27"/>
      <c r="M479" s="27"/>
      <c r="N479" s="27"/>
      <c r="O479" s="44"/>
      <c r="P479" s="204"/>
      <c r="Q479" s="215" t="s">
        <v>51</v>
      </c>
      <c r="S479" s="279"/>
    </row>
    <row r="480" s="278" customFormat="true" ht="25.5" hidden="true" customHeight="true" outlineLevel="0" collapsed="false">
      <c r="A480" s="337" t="s">
        <v>29</v>
      </c>
      <c r="B480" s="28" t="str">
        <f aca="false">$B$475</f>
        <v>Zamość Katedralna 1</v>
      </c>
      <c r="C480" s="91"/>
      <c r="D480" s="28"/>
      <c r="E480" s="166"/>
      <c r="F480" s="91"/>
      <c r="G480" s="15"/>
      <c r="H480" s="15"/>
      <c r="I480" s="15"/>
      <c r="J480" s="15"/>
      <c r="K480" s="15"/>
      <c r="L480" s="354"/>
      <c r="M480" s="15"/>
      <c r="N480" s="27"/>
      <c r="O480" s="44"/>
      <c r="P480" s="204"/>
      <c r="Q480" s="215"/>
      <c r="S480" s="279"/>
    </row>
    <row r="481" s="278" customFormat="true" ht="34.5" hidden="true" customHeight="true" outlineLevel="0" collapsed="false">
      <c r="A481" s="337" t="s">
        <v>52</v>
      </c>
      <c r="B481" s="129" t="str">
        <f aca="false">$B$475</f>
        <v>Zamość Katedralna 1</v>
      </c>
      <c r="C481" s="90"/>
      <c r="D481" s="28"/>
      <c r="E481" s="166"/>
      <c r="F481" s="90"/>
      <c r="G481" s="27"/>
      <c r="H481" s="27"/>
      <c r="I481" s="27"/>
      <c r="J481" s="27"/>
      <c r="K481" s="27"/>
      <c r="L481" s="417"/>
      <c r="M481" s="27"/>
      <c r="N481" s="27"/>
      <c r="O481" s="44"/>
      <c r="P481" s="204"/>
      <c r="Q481" s="215"/>
      <c r="S481" s="279"/>
    </row>
    <row r="482" s="278" customFormat="true" ht="30.75" hidden="true" customHeight="true" outlineLevel="0" collapsed="false">
      <c r="A482" s="337" t="s">
        <v>67</v>
      </c>
      <c r="B482" s="129" t="str">
        <f aca="false">$B$475</f>
        <v>Zamość Katedralna 1</v>
      </c>
      <c r="C482" s="90"/>
      <c r="D482" s="28"/>
      <c r="E482" s="166"/>
      <c r="F482" s="90"/>
      <c r="G482" s="27"/>
      <c r="H482" s="93"/>
      <c r="I482" s="93"/>
      <c r="J482" s="27"/>
      <c r="K482" s="27"/>
      <c r="L482" s="417"/>
      <c r="M482" s="27"/>
      <c r="N482" s="27"/>
      <c r="O482" s="44"/>
      <c r="P482" s="204"/>
      <c r="Q482" s="215"/>
      <c r="S482" s="279"/>
    </row>
    <row r="483" s="278" customFormat="true" ht="25.5" hidden="true" customHeight="true" outlineLevel="0" collapsed="false">
      <c r="A483" s="337" t="s">
        <v>92</v>
      </c>
      <c r="B483" s="426" t="str">
        <f aca="false">$B$475</f>
        <v>Zamość Katedralna 1</v>
      </c>
      <c r="C483" s="427"/>
      <c r="D483" s="106"/>
      <c r="E483" s="177"/>
      <c r="F483" s="55"/>
      <c r="G483" s="51"/>
      <c r="H483" s="51"/>
      <c r="I483" s="51"/>
      <c r="J483" s="51"/>
      <c r="K483" s="358"/>
      <c r="L483" s="51"/>
      <c r="M483" s="51"/>
      <c r="N483" s="51"/>
      <c r="O483" s="178"/>
      <c r="P483" s="164"/>
      <c r="Q483" s="165"/>
      <c r="S483" s="279"/>
    </row>
    <row r="484" s="70" customFormat="true" ht="22.5" hidden="false" customHeight="true" outlineLevel="0" collapsed="false">
      <c r="A484" s="108" t="n">
        <v>43376</v>
      </c>
      <c r="B484" s="117" t="str">
        <f aca="false">B475</f>
        <v>Zamość Katedralna 1</v>
      </c>
      <c r="C484" s="72"/>
      <c r="D484" s="110" t="n">
        <f aca="false">SUM(G484:J484)</f>
        <v>5</v>
      </c>
      <c r="E484" s="111"/>
      <c r="F484" s="181" t="str">
        <f aca="false">F7</f>
        <v>razem bracia (bez niemowląt, dzieci i nianiek)</v>
      </c>
      <c r="G484" s="110" t="n">
        <f aca="false">SUM(G476:G483)</f>
        <v>0</v>
      </c>
      <c r="H484" s="110" t="n">
        <f aca="false">SUM(H476:H483)</f>
        <v>2</v>
      </c>
      <c r="I484" s="110" t="n">
        <f aca="false">SUM(I476:I483)</f>
        <v>2</v>
      </c>
      <c r="J484" s="110" t="n">
        <f aca="false">SUM(J476:J483)</f>
        <v>1</v>
      </c>
      <c r="K484" s="149" t="n">
        <f aca="false">SUM(K476:K483)</f>
        <v>0</v>
      </c>
      <c r="L484" s="149" t="n">
        <f aca="false">SUM(L476:L483)</f>
        <v>0</v>
      </c>
      <c r="M484" s="149" t="n">
        <f aca="false">SUM(M476:M483)</f>
        <v>0</v>
      </c>
      <c r="N484" s="149" t="n">
        <f aca="false">SUM(N476:N483)</f>
        <v>0</v>
      </c>
      <c r="O484" s="67"/>
      <c r="P484" s="69"/>
      <c r="Q484" s="69"/>
      <c r="R484" s="134"/>
      <c r="V484" s="85"/>
      <c r="W484" s="85"/>
    </row>
    <row r="485" s="70" customFormat="true" ht="15" hidden="false" customHeight="true" outlineLevel="0" collapsed="false">
      <c r="A485" s="108"/>
      <c r="B485" s="117"/>
      <c r="C485" s="72"/>
      <c r="D485" s="73" t="n">
        <f aca="false">SUM(K485:L485)</f>
        <v>0</v>
      </c>
      <c r="E485" s="111"/>
      <c r="F485" s="137" t="str">
        <f aca="false">F8</f>
        <v>razem niemowlęta i dzieci</v>
      </c>
      <c r="G485" s="116" t="n">
        <f aca="false">G484</f>
        <v>0</v>
      </c>
      <c r="H485" s="116" t="n">
        <f aca="false">H484</f>
        <v>2</v>
      </c>
      <c r="I485" s="116" t="n">
        <f aca="false">I484</f>
        <v>2</v>
      </c>
      <c r="J485" s="116" t="n">
        <f aca="false">J484</f>
        <v>1</v>
      </c>
      <c r="K485" s="73" t="n">
        <f aca="false">K484</f>
        <v>0</v>
      </c>
      <c r="L485" s="73" t="n">
        <f aca="false">L484</f>
        <v>0</v>
      </c>
      <c r="M485" s="116" t="n">
        <f aca="false">M484</f>
        <v>0</v>
      </c>
      <c r="N485" s="116" t="n">
        <f aca="false">N484</f>
        <v>0</v>
      </c>
      <c r="O485" s="67"/>
      <c r="P485" s="69" t="n">
        <v>33</v>
      </c>
      <c r="Q485" s="69"/>
      <c r="R485" s="134"/>
    </row>
    <row r="486" s="70" customFormat="true" ht="15" hidden="false" customHeight="true" outlineLevel="0" collapsed="false">
      <c r="A486" s="108"/>
      <c r="B486" s="117"/>
      <c r="C486" s="72"/>
      <c r="D486" s="73" t="n">
        <f aca="false">SUM(M486:N486)</f>
        <v>0</v>
      </c>
      <c r="E486" s="111"/>
      <c r="F486" s="137" t="str">
        <f aca="false">F9</f>
        <v>razem niańki</v>
      </c>
      <c r="G486" s="116" t="n">
        <f aca="false">G484</f>
        <v>0</v>
      </c>
      <c r="H486" s="116" t="n">
        <f aca="false">H484</f>
        <v>2</v>
      </c>
      <c r="I486" s="116" t="n">
        <f aca="false">I484</f>
        <v>2</v>
      </c>
      <c r="J486" s="116" t="n">
        <f aca="false">J484</f>
        <v>1</v>
      </c>
      <c r="K486" s="116" t="n">
        <f aca="false">K484</f>
        <v>0</v>
      </c>
      <c r="L486" s="116" t="n">
        <f aca="false">L484</f>
        <v>0</v>
      </c>
      <c r="M486" s="73" t="n">
        <f aca="false">M484</f>
        <v>0</v>
      </c>
      <c r="N486" s="73" t="n">
        <f aca="false">N484</f>
        <v>0</v>
      </c>
      <c r="O486" s="67"/>
      <c r="P486" s="69"/>
      <c r="Q486" s="69"/>
      <c r="R486" s="134"/>
    </row>
    <row r="487" s="70" customFormat="true" ht="15" hidden="false" customHeight="true" outlineLevel="0" collapsed="false">
      <c r="A487" s="108"/>
      <c r="B487" s="117"/>
      <c r="C487" s="72"/>
      <c r="D487" s="73" t="n">
        <f aca="false">SUM(G487:N487)-K487</f>
        <v>5</v>
      </c>
      <c r="E487" s="111"/>
      <c r="F487" s="137" t="str">
        <f aca="false">F10</f>
        <v>razem na salę gimn. (krzesła - z nianiami i dziećmi) </v>
      </c>
      <c r="G487" s="73" t="n">
        <f aca="false">G484</f>
        <v>0</v>
      </c>
      <c r="H487" s="73" t="n">
        <f aca="false">H484</f>
        <v>2</v>
      </c>
      <c r="I487" s="73" t="n">
        <f aca="false">I484</f>
        <v>2</v>
      </c>
      <c r="J487" s="73" t="n">
        <f aca="false">J484</f>
        <v>1</v>
      </c>
      <c r="K487" s="116" t="n">
        <f aca="false">K484</f>
        <v>0</v>
      </c>
      <c r="L487" s="73" t="n">
        <f aca="false">L484</f>
        <v>0</v>
      </c>
      <c r="M487" s="73" t="n">
        <f aca="false">M484</f>
        <v>0</v>
      </c>
      <c r="N487" s="73" t="n">
        <f aca="false">N484</f>
        <v>0</v>
      </c>
      <c r="O487" s="67"/>
      <c r="P487" s="69"/>
      <c r="Q487" s="69"/>
      <c r="R487" s="134"/>
    </row>
    <row r="488" s="70" customFormat="true" ht="15" hidden="false" customHeight="true" outlineLevel="0" collapsed="false">
      <c r="A488" s="108"/>
      <c r="B488" s="117"/>
      <c r="C488" s="72"/>
      <c r="D488" s="73" t="n">
        <f aca="false">SUM(G488:N488)-K488</f>
        <v>4</v>
      </c>
      <c r="E488" s="111"/>
      <c r="F488" s="137" t="str">
        <f aca="false">F11</f>
        <v>razem do wyżywienia (z  dziećmi)</v>
      </c>
      <c r="G488" s="73" t="n">
        <f aca="false">G484</f>
        <v>0</v>
      </c>
      <c r="H488" s="73" t="n">
        <f aca="false">H484</f>
        <v>2</v>
      </c>
      <c r="I488" s="73" t="n">
        <f aca="false">I484</f>
        <v>2</v>
      </c>
      <c r="J488" s="73" t="n">
        <f aca="false">J484-J477</f>
        <v>0</v>
      </c>
      <c r="K488" s="116" t="n">
        <f aca="false">K484</f>
        <v>0</v>
      </c>
      <c r="L488" s="73" t="n">
        <f aca="false">L484</f>
        <v>0</v>
      </c>
      <c r="M488" s="73" t="n">
        <f aca="false">M484</f>
        <v>0</v>
      </c>
      <c r="N488" s="73" t="n">
        <f aca="false">N484</f>
        <v>0</v>
      </c>
      <c r="O488" s="67"/>
      <c r="P488" s="69"/>
      <c r="Q488" s="69"/>
      <c r="R488" s="134"/>
    </row>
    <row r="489" s="70" customFormat="true" ht="15.75" hidden="false" customHeight="true" outlineLevel="0" collapsed="false">
      <c r="A489" s="108"/>
      <c r="B489" s="117"/>
      <c r="C489" s="117"/>
      <c r="D489" s="80" t="n">
        <f aca="false">SUM(G489:N489)-K489</f>
        <v>4</v>
      </c>
      <c r="E489" s="111"/>
      <c r="F489" s="137" t="str">
        <f aca="false">F12</f>
        <v>razem do zakwaterowania (z dziećmi)</v>
      </c>
      <c r="G489" s="80" t="n">
        <f aca="false">G484</f>
        <v>0</v>
      </c>
      <c r="H489" s="80" t="n">
        <f aca="false">H484</f>
        <v>2</v>
      </c>
      <c r="I489" s="80" t="n">
        <f aca="false">I484</f>
        <v>2</v>
      </c>
      <c r="J489" s="80" t="n">
        <f aca="false">J484-J477</f>
        <v>0</v>
      </c>
      <c r="K489" s="119" t="n">
        <f aca="false">K484</f>
        <v>0</v>
      </c>
      <c r="L489" s="80" t="n">
        <f aca="false">L484</f>
        <v>0</v>
      </c>
      <c r="M489" s="80" t="n">
        <f aca="false">M484</f>
        <v>0</v>
      </c>
      <c r="N489" s="80" t="n">
        <f aca="false">N484</f>
        <v>0</v>
      </c>
      <c r="O489" s="67"/>
      <c r="P489" s="69"/>
      <c r="Q489" s="69"/>
      <c r="R489" s="134"/>
    </row>
    <row r="490" s="85" customFormat="true" ht="39.95" hidden="false" customHeight="true" outlineLevel="0" collapsed="false">
      <c r="A490" s="8" t="str">
        <f aca="false">A1</f>
        <v>Lp. </v>
      </c>
      <c r="B490" s="84" t="s">
        <v>330</v>
      </c>
      <c r="C490" s="84" t="str">
        <f aca="false">C1</f>
        <v>Obecność</v>
      </c>
      <c r="D490" s="10" t="str">
        <f aca="false">D1</f>
        <v>Nazwisko i imię 
(małżeństwa razem, 
dzieci osobno)</v>
      </c>
      <c r="E490" s="10" t="str">
        <f aca="false">E1</f>
        <v>Przydział</v>
      </c>
      <c r="F490" s="10" t="str">
        <f aca="false">F1</f>
        <v>Zakwaterowanie</v>
      </c>
      <c r="G490" s="10" t="str">
        <f aca="false">G1</f>
        <v>Prezbiterzy</v>
      </c>
      <c r="H490" s="10" t="str">
        <f aca="false">H1</f>
        <v>Małżeństwa (il. osób)</v>
      </c>
      <c r="I490" s="10" t="str">
        <f aca="false">I1</f>
        <v>Kobiety (1)</v>
      </c>
      <c r="J490" s="10" t="str">
        <f aca="false">J1</f>
        <v>Mężczyźni (1)</v>
      </c>
      <c r="K490" s="10" t="str">
        <f aca="false">K1</f>
        <v>Niemowlęta i dzieci (bez dodatkowego łóżka i posiłku)</v>
      </c>
      <c r="L490" s="10" t="str">
        <f aca="false">L1</f>
        <v>Dzieci większe (z łóżkiem i posiłkiem)</v>
      </c>
      <c r="M490" s="10" t="str">
        <f aca="false">M1</f>
        <v>P</v>
      </c>
      <c r="N490" s="10" t="str">
        <f aca="false">N1</f>
        <v>Niania obca lub z rodziny - mieszkanie osobne</v>
      </c>
      <c r="O490" s="10" t="str">
        <f aca="false">O1</f>
        <v>Uwagi, niepełnosprawność, diety</v>
      </c>
      <c r="P490" s="10" t="str">
        <f aca="false">P1</f>
        <v>Wiek jedynek, nianiek np. 40+</v>
      </c>
      <c r="Q490" s="10" t="str">
        <f aca="false">Q1</f>
        <v>Środek transportu (własny samochód lub brak)</v>
      </c>
      <c r="S490" s="134"/>
      <c r="T490" s="70"/>
      <c r="U490" s="70"/>
      <c r="V490" s="70"/>
      <c r="W490" s="70"/>
      <c r="X490" s="70"/>
    </row>
    <row r="491" s="278" customFormat="true" ht="25.5" hidden="false" customHeight="true" outlineLevel="0" collapsed="false">
      <c r="A491" s="337" t="s">
        <v>18</v>
      </c>
      <c r="B491" s="129" t="str">
        <f aca="false">$B$490</f>
        <v>Zamość Katedralna 2</v>
      </c>
      <c r="C491" s="87"/>
      <c r="D491" s="19" t="s">
        <v>331</v>
      </c>
      <c r="E491" s="428" t="s">
        <v>21</v>
      </c>
      <c r="F491" s="19" t="str">
        <f aca="false">'Kwatery obce - Reg. 2018'!A49</f>
        <v>Energetyk p. 407</v>
      </c>
      <c r="G491" s="187"/>
      <c r="H491" s="233"/>
      <c r="I491" s="233"/>
      <c r="J491" s="187" t="n">
        <v>1</v>
      </c>
      <c r="K491" s="423"/>
      <c r="L491" s="187"/>
      <c r="M491" s="187"/>
      <c r="N491" s="187"/>
      <c r="O491" s="22"/>
      <c r="P491" s="188"/>
      <c r="Q491" s="336" t="s">
        <v>51</v>
      </c>
      <c r="S491" s="279"/>
    </row>
    <row r="492" s="278" customFormat="true" ht="25.5" hidden="false" customHeight="true" outlineLevel="0" collapsed="false">
      <c r="A492" s="337" t="s">
        <v>19</v>
      </c>
      <c r="B492" s="129" t="str">
        <f aca="false">$B$490</f>
        <v>Zamość Katedralna 2</v>
      </c>
      <c r="C492" s="90"/>
      <c r="D492" s="28" t="s">
        <v>332</v>
      </c>
      <c r="E492" s="98" t="s">
        <v>21</v>
      </c>
      <c r="F492" s="90" t="str">
        <f aca="false">'Kwatery obce - Reg. 2018'!A72</f>
        <v>Górnik Barbara - 
domek nr 1</v>
      </c>
      <c r="G492" s="27"/>
      <c r="H492" s="93"/>
      <c r="I492" s="93" t="n">
        <v>1</v>
      </c>
      <c r="J492" s="27"/>
      <c r="K492" s="354"/>
      <c r="L492" s="27"/>
      <c r="M492" s="27"/>
      <c r="N492" s="27"/>
      <c r="O492" s="44"/>
      <c r="P492" s="204" t="n">
        <v>35</v>
      </c>
      <c r="Q492" s="215" t="s">
        <v>51</v>
      </c>
      <c r="S492" s="279"/>
    </row>
    <row r="493" s="278" customFormat="true" ht="25.5" hidden="false" customHeight="true" outlineLevel="0" collapsed="false">
      <c r="A493" s="337" t="s">
        <v>23</v>
      </c>
      <c r="B493" s="129" t="str">
        <f aca="false">$B$490</f>
        <v>Zamość Katedralna 2</v>
      </c>
      <c r="C493" s="90"/>
      <c r="D493" s="28" t="s">
        <v>333</v>
      </c>
      <c r="E493" s="172" t="s">
        <v>21</v>
      </c>
      <c r="F493" s="90" t="str">
        <f aca="false">'Kwatery obce - Reg. 2018'!A51</f>
        <v>Energetyk p. 408</v>
      </c>
      <c r="G493" s="27"/>
      <c r="H493" s="93" t="n">
        <v>2</v>
      </c>
      <c r="I493" s="93"/>
      <c r="J493" s="27"/>
      <c r="K493" s="354"/>
      <c r="L493" s="27"/>
      <c r="M493" s="27"/>
      <c r="N493" s="27"/>
      <c r="O493" s="44"/>
      <c r="P493" s="204"/>
      <c r="Q493" s="215" t="s">
        <v>51</v>
      </c>
      <c r="S493" s="279"/>
      <c r="T493" s="368"/>
      <c r="U493" s="368"/>
      <c r="V493" s="368"/>
    </row>
    <row r="494" s="278" customFormat="true" ht="26.25" hidden="true" customHeight="true" outlineLevel="0" collapsed="false">
      <c r="A494" s="337" t="s">
        <v>26</v>
      </c>
      <c r="B494" s="129" t="str">
        <f aca="false">$B$490</f>
        <v>Zamość Katedralna 2</v>
      </c>
      <c r="C494" s="55"/>
      <c r="D494" s="28"/>
      <c r="E494" s="166"/>
      <c r="F494" s="90"/>
      <c r="G494" s="27"/>
      <c r="H494" s="27"/>
      <c r="I494" s="27"/>
      <c r="J494" s="27"/>
      <c r="K494" s="354"/>
      <c r="L494" s="27"/>
      <c r="M494" s="27"/>
      <c r="N494" s="27"/>
      <c r="O494" s="178"/>
      <c r="P494" s="164"/>
      <c r="Q494" s="165"/>
      <c r="S494" s="279"/>
    </row>
    <row r="495" s="70" customFormat="true" ht="22.5" hidden="false" customHeight="true" outlineLevel="0" collapsed="false">
      <c r="A495" s="108" t="n">
        <v>43376</v>
      </c>
      <c r="B495" s="109" t="str">
        <f aca="false">B490</f>
        <v>Zamość Katedralna 2</v>
      </c>
      <c r="C495" s="72"/>
      <c r="D495" s="64" t="n">
        <f aca="false">SUM(G495:J495)</f>
        <v>4</v>
      </c>
      <c r="E495" s="65"/>
      <c r="F495" s="136" t="str">
        <f aca="false">F7</f>
        <v>razem bracia (bez niemowląt, dzieci i nianiek)</v>
      </c>
      <c r="G495" s="64" t="n">
        <f aca="false">SUM(G491:G494)</f>
        <v>0</v>
      </c>
      <c r="H495" s="64" t="n">
        <f aca="false">SUM(H491:H494)</f>
        <v>2</v>
      </c>
      <c r="I495" s="64" t="n">
        <f aca="false">SUM(I491:I494)</f>
        <v>1</v>
      </c>
      <c r="J495" s="64" t="n">
        <f aca="false">SUM(J491:J494)</f>
        <v>1</v>
      </c>
      <c r="K495" s="113" t="n">
        <f aca="false">SUM(K491:K494)</f>
        <v>0</v>
      </c>
      <c r="L495" s="113" t="n">
        <f aca="false">SUM(L491:L494)</f>
        <v>0</v>
      </c>
      <c r="M495" s="113" t="n">
        <f aca="false">SUM(M491:M494)</f>
        <v>0</v>
      </c>
      <c r="N495" s="113" t="n">
        <f aca="false">SUM(N491:N494)</f>
        <v>0</v>
      </c>
      <c r="O495" s="67"/>
      <c r="P495" s="69"/>
      <c r="Q495" s="69"/>
      <c r="R495" s="134"/>
      <c r="V495" s="85"/>
      <c r="W495" s="85"/>
    </row>
    <row r="496" s="70" customFormat="true" ht="15" hidden="false" customHeight="true" outlineLevel="0" collapsed="false">
      <c r="A496" s="108"/>
      <c r="B496" s="109"/>
      <c r="C496" s="72"/>
      <c r="D496" s="73" t="n">
        <f aca="false">SUM(K496:L496)</f>
        <v>0</v>
      </c>
      <c r="E496" s="65"/>
      <c r="F496" s="137" t="str">
        <f aca="false">F8</f>
        <v>razem niemowlęta i dzieci</v>
      </c>
      <c r="G496" s="116" t="n">
        <f aca="false">G495</f>
        <v>0</v>
      </c>
      <c r="H496" s="116" t="n">
        <f aca="false">H495</f>
        <v>2</v>
      </c>
      <c r="I496" s="116" t="n">
        <f aca="false">I495</f>
        <v>1</v>
      </c>
      <c r="J496" s="116" t="n">
        <f aca="false">J495</f>
        <v>1</v>
      </c>
      <c r="K496" s="73" t="n">
        <f aca="false">K495</f>
        <v>0</v>
      </c>
      <c r="L496" s="73" t="n">
        <f aca="false">L495</f>
        <v>0</v>
      </c>
      <c r="M496" s="116" t="n">
        <f aca="false">M495</f>
        <v>0</v>
      </c>
      <c r="N496" s="116" t="n">
        <f aca="false">N495</f>
        <v>0</v>
      </c>
      <c r="O496" s="67"/>
      <c r="P496" s="69" t="n">
        <v>34</v>
      </c>
      <c r="Q496" s="69"/>
      <c r="R496" s="134"/>
      <c r="V496" s="95"/>
      <c r="W496" s="95"/>
    </row>
    <row r="497" s="70" customFormat="true" ht="15" hidden="false" customHeight="true" outlineLevel="0" collapsed="false">
      <c r="A497" s="108"/>
      <c r="B497" s="109"/>
      <c r="C497" s="72"/>
      <c r="D497" s="73" t="n">
        <f aca="false">SUM(M497:N497)</f>
        <v>0</v>
      </c>
      <c r="E497" s="65"/>
      <c r="F497" s="137" t="str">
        <f aca="false">F9</f>
        <v>razem niańki</v>
      </c>
      <c r="G497" s="116" t="n">
        <f aca="false">G495</f>
        <v>0</v>
      </c>
      <c r="H497" s="116" t="n">
        <f aca="false">H495</f>
        <v>2</v>
      </c>
      <c r="I497" s="116" t="n">
        <f aca="false">I495</f>
        <v>1</v>
      </c>
      <c r="J497" s="116" t="n">
        <f aca="false">J495</f>
        <v>1</v>
      </c>
      <c r="K497" s="116" t="n">
        <f aca="false">K495</f>
        <v>0</v>
      </c>
      <c r="L497" s="116" t="n">
        <f aca="false">L495</f>
        <v>0</v>
      </c>
      <c r="M497" s="73" t="n">
        <f aca="false">M495</f>
        <v>0</v>
      </c>
      <c r="N497" s="73" t="n">
        <f aca="false">N495</f>
        <v>0</v>
      </c>
      <c r="O497" s="67"/>
      <c r="P497" s="69"/>
      <c r="Q497" s="69"/>
      <c r="R497" s="134"/>
      <c r="V497" s="95"/>
      <c r="W497" s="95"/>
    </row>
    <row r="498" s="70" customFormat="true" ht="15" hidden="false" customHeight="true" outlineLevel="0" collapsed="false">
      <c r="A498" s="108"/>
      <c r="B498" s="109"/>
      <c r="C498" s="72"/>
      <c r="D498" s="73" t="n">
        <f aca="false">SUM(G498:N498)-K498</f>
        <v>4</v>
      </c>
      <c r="E498" s="65"/>
      <c r="F498" s="137" t="str">
        <f aca="false">F10</f>
        <v>razem na salę gimn. (krzesła - z nianiami i dziećmi) </v>
      </c>
      <c r="G498" s="73" t="n">
        <f aca="false">G495</f>
        <v>0</v>
      </c>
      <c r="H498" s="73" t="n">
        <f aca="false">H495</f>
        <v>2</v>
      </c>
      <c r="I498" s="73" t="n">
        <f aca="false">I495</f>
        <v>1</v>
      </c>
      <c r="J498" s="73" t="n">
        <f aca="false">J495</f>
        <v>1</v>
      </c>
      <c r="K498" s="116" t="n">
        <f aca="false">K495</f>
        <v>0</v>
      </c>
      <c r="L498" s="73" t="n">
        <f aca="false">L495</f>
        <v>0</v>
      </c>
      <c r="M498" s="73" t="n">
        <f aca="false">M495</f>
        <v>0</v>
      </c>
      <c r="N498" s="73" t="n">
        <f aca="false">N495</f>
        <v>0</v>
      </c>
      <c r="O498" s="67"/>
      <c r="P498" s="69"/>
      <c r="Q498" s="69"/>
      <c r="R498" s="134"/>
      <c r="V498" s="95"/>
      <c r="W498" s="95"/>
    </row>
    <row r="499" s="70" customFormat="true" ht="15" hidden="false" customHeight="true" outlineLevel="0" collapsed="false">
      <c r="A499" s="108"/>
      <c r="B499" s="109"/>
      <c r="C499" s="72"/>
      <c r="D499" s="73" t="n">
        <f aca="false">SUM(G499:N499)-K499</f>
        <v>4</v>
      </c>
      <c r="E499" s="65"/>
      <c r="F499" s="137" t="str">
        <f aca="false">F11</f>
        <v>razem do wyżywienia (z  dziećmi)</v>
      </c>
      <c r="G499" s="73" t="n">
        <f aca="false">G495</f>
        <v>0</v>
      </c>
      <c r="H499" s="73" t="n">
        <f aca="false">H495</f>
        <v>2</v>
      </c>
      <c r="I499" s="73" t="n">
        <f aca="false">I495</f>
        <v>1</v>
      </c>
      <c r="J499" s="73" t="n">
        <f aca="false">J495</f>
        <v>1</v>
      </c>
      <c r="K499" s="116" t="n">
        <f aca="false">K495</f>
        <v>0</v>
      </c>
      <c r="L499" s="73" t="n">
        <f aca="false">L495</f>
        <v>0</v>
      </c>
      <c r="M499" s="73" t="n">
        <f aca="false">M495</f>
        <v>0</v>
      </c>
      <c r="N499" s="73" t="n">
        <f aca="false">N495</f>
        <v>0</v>
      </c>
      <c r="O499" s="67"/>
      <c r="P499" s="69"/>
      <c r="Q499" s="69"/>
      <c r="R499" s="134"/>
      <c r="V499" s="95"/>
      <c r="W499" s="95"/>
    </row>
    <row r="500" s="70" customFormat="true" ht="15.75" hidden="false" customHeight="true" outlineLevel="0" collapsed="false">
      <c r="A500" s="108"/>
      <c r="B500" s="109"/>
      <c r="C500" s="117"/>
      <c r="D500" s="80" t="n">
        <f aca="false">SUM(G500:N500)-K500</f>
        <v>4</v>
      </c>
      <c r="E500" s="65"/>
      <c r="F500" s="137" t="str">
        <f aca="false">F12</f>
        <v>razem do zakwaterowania (z dziećmi)</v>
      </c>
      <c r="G500" s="80" t="n">
        <f aca="false">G495</f>
        <v>0</v>
      </c>
      <c r="H500" s="80" t="n">
        <f aca="false">H495</f>
        <v>2</v>
      </c>
      <c r="I500" s="80" t="n">
        <f aca="false">I495</f>
        <v>1</v>
      </c>
      <c r="J500" s="80" t="n">
        <f aca="false">J495</f>
        <v>1</v>
      </c>
      <c r="K500" s="119" t="n">
        <f aca="false">K495</f>
        <v>0</v>
      </c>
      <c r="L500" s="80" t="n">
        <f aca="false">L495</f>
        <v>0</v>
      </c>
      <c r="M500" s="80" t="n">
        <f aca="false">M495</f>
        <v>0</v>
      </c>
      <c r="N500" s="80" t="n">
        <f aca="false">N495</f>
        <v>0</v>
      </c>
      <c r="O500" s="67"/>
      <c r="P500" s="69"/>
      <c r="Q500" s="69"/>
      <c r="R500" s="134"/>
      <c r="V500" s="95"/>
      <c r="W500" s="95"/>
    </row>
    <row r="501" s="85" customFormat="true" ht="39.95" hidden="false" customHeight="true" outlineLevel="0" collapsed="false">
      <c r="A501" s="138" t="str">
        <f aca="false">$A$1</f>
        <v>Lp. </v>
      </c>
      <c r="B501" s="329" t="s">
        <v>334</v>
      </c>
      <c r="C501" s="329" t="str">
        <f aca="false">C1</f>
        <v>Obecność</v>
      </c>
      <c r="D501" s="84" t="str">
        <f aca="false">D1</f>
        <v>Nazwisko i imię 
(małżeństwa razem, 
dzieci osobno)</v>
      </c>
      <c r="E501" s="84" t="str">
        <f aca="false">E1</f>
        <v>Przydział</v>
      </c>
      <c r="F501" s="84" t="str">
        <f aca="false">F1</f>
        <v>Zakwaterowanie</v>
      </c>
      <c r="G501" s="84" t="str">
        <f aca="false">G1</f>
        <v>Prezbiterzy</v>
      </c>
      <c r="H501" s="84" t="str">
        <f aca="false">H1</f>
        <v>Małżeństwa (il. osób)</v>
      </c>
      <c r="I501" s="84" t="str">
        <f aca="false">I1</f>
        <v>Kobiety (1)</v>
      </c>
      <c r="J501" s="84" t="str">
        <f aca="false">J1</f>
        <v>Mężczyźni (1)</v>
      </c>
      <c r="K501" s="84" t="str">
        <f aca="false">K1</f>
        <v>Niemowlęta i dzieci (bez dodatkowego łóżka i posiłku)</v>
      </c>
      <c r="L501" s="84" t="str">
        <f aca="false">L1</f>
        <v>Dzieci większe (z łóżkiem i posiłkiem)</v>
      </c>
      <c r="M501" s="84" t="str">
        <f aca="false">M1</f>
        <v>P</v>
      </c>
      <c r="N501" s="84" t="str">
        <f aca="false">N1</f>
        <v>Niania obca lub z rodziny - mieszkanie osobne</v>
      </c>
      <c r="O501" s="84" t="str">
        <f aca="false">O1</f>
        <v>Uwagi, niepełnosprawność, diety</v>
      </c>
      <c r="P501" s="84" t="str">
        <f aca="false">P1</f>
        <v>Wiek jedynek, nianiek np. 40+</v>
      </c>
      <c r="Q501" s="84" t="str">
        <f aca="false">Q1</f>
        <v>Środek transportu (własny samochód lub brak)</v>
      </c>
      <c r="S501" s="134"/>
      <c r="T501" s="70"/>
      <c r="U501" s="70"/>
      <c r="V501" s="70"/>
      <c r="W501" s="70"/>
      <c r="X501" s="70"/>
    </row>
    <row r="502" s="278" customFormat="true" ht="31.5" hidden="false" customHeight="true" outlineLevel="0" collapsed="false">
      <c r="A502" s="311" t="s">
        <v>18</v>
      </c>
      <c r="B502" s="429" t="s">
        <v>335</v>
      </c>
      <c r="C502" s="430"/>
      <c r="D502" s="431" t="s">
        <v>336</v>
      </c>
      <c r="E502" s="432"/>
      <c r="F502" s="433"/>
      <c r="G502" s="276"/>
      <c r="H502" s="276"/>
      <c r="I502" s="276"/>
      <c r="J502" s="276"/>
      <c r="K502" s="276"/>
      <c r="L502" s="276"/>
      <c r="M502" s="276"/>
      <c r="N502" s="276"/>
      <c r="O502" s="434"/>
      <c r="P502" s="435"/>
      <c r="Q502" s="436"/>
      <c r="S502" s="279"/>
    </row>
    <row r="503" s="278" customFormat="true" ht="31.5" hidden="false" customHeight="true" outlineLevel="0" collapsed="false">
      <c r="A503" s="299" t="s">
        <v>19</v>
      </c>
      <c r="B503" s="161" t="s">
        <v>337</v>
      </c>
      <c r="C503" s="437"/>
      <c r="D503" s="438" t="s">
        <v>338</v>
      </c>
      <c r="E503" s="439"/>
      <c r="F503" s="324"/>
      <c r="G503" s="280"/>
      <c r="H503" s="280"/>
      <c r="I503" s="280"/>
      <c r="J503" s="280"/>
      <c r="K503" s="280"/>
      <c r="L503" s="280"/>
      <c r="M503" s="280"/>
      <c r="N503" s="280"/>
      <c r="O503" s="440"/>
      <c r="P503" s="441"/>
      <c r="Q503" s="442"/>
      <c r="S503" s="279"/>
    </row>
    <row r="504" s="278" customFormat="true" ht="31.5" hidden="false" customHeight="true" outlineLevel="0" collapsed="false">
      <c r="A504" s="299" t="s">
        <v>23</v>
      </c>
      <c r="B504" s="161" t="s">
        <v>339</v>
      </c>
      <c r="C504" s="437"/>
      <c r="D504" s="438" t="s">
        <v>340</v>
      </c>
      <c r="E504" s="172" t="s">
        <v>21</v>
      </c>
      <c r="F504" s="91" t="str">
        <f aca="false">'Kwatery obce - Reg. 2018'!A57</f>
        <v>Energetyk p. 423</v>
      </c>
      <c r="G504" s="280"/>
      <c r="H504" s="280" t="n">
        <v>2</v>
      </c>
      <c r="I504" s="280"/>
      <c r="J504" s="280"/>
      <c r="K504" s="280"/>
      <c r="L504" s="280"/>
      <c r="M504" s="280"/>
      <c r="N504" s="280"/>
      <c r="O504" s="440"/>
      <c r="P504" s="441"/>
      <c r="Q504" s="442"/>
      <c r="S504" s="279"/>
    </row>
    <row r="505" s="278" customFormat="true" ht="31.5" hidden="false" customHeight="true" outlineLevel="0" collapsed="false">
      <c r="A505" s="299"/>
      <c r="B505" s="161" t="s">
        <v>339</v>
      </c>
      <c r="C505" s="443"/>
      <c r="D505" s="444" t="s">
        <v>341</v>
      </c>
      <c r="E505" s="260" t="s">
        <v>21</v>
      </c>
      <c r="F505" s="91" t="str">
        <f aca="false">'Kwatery obce - Reg. 2018'!A53</f>
        <v>Energetyk p. 4xx</v>
      </c>
      <c r="G505" s="280"/>
      <c r="H505" s="280" t="n">
        <v>2</v>
      </c>
      <c r="I505" s="280"/>
      <c r="J505" s="280"/>
      <c r="K505" s="280"/>
      <c r="L505" s="280"/>
      <c r="M505" s="280"/>
      <c r="N505" s="280"/>
      <c r="O505" s="440"/>
      <c r="P505" s="441"/>
      <c r="Q505" s="442"/>
      <c r="S505" s="279"/>
    </row>
    <row r="506" s="278" customFormat="true" ht="31.5" hidden="false" customHeight="true" outlineLevel="0" collapsed="false">
      <c r="A506" s="299"/>
      <c r="B506" s="161" t="s">
        <v>339</v>
      </c>
      <c r="C506" s="443"/>
      <c r="D506" s="445" t="s">
        <v>342</v>
      </c>
      <c r="E506" s="92"/>
      <c r="F506" s="91" t="str">
        <f aca="false">'Kwatery obce - Reg. 2018'!A55</f>
        <v>Energetyk p. 413</v>
      </c>
      <c r="G506" s="280"/>
      <c r="H506" s="280"/>
      <c r="I506" s="280" t="n">
        <v>1</v>
      </c>
      <c r="J506" s="280"/>
      <c r="K506" s="280"/>
      <c r="L506" s="280"/>
      <c r="M506" s="280"/>
      <c r="N506" s="280"/>
      <c r="O506" s="440"/>
      <c r="P506" s="441"/>
      <c r="Q506" s="442"/>
      <c r="S506" s="279"/>
    </row>
    <row r="507" s="278" customFormat="true" ht="31.5" hidden="false" customHeight="true" outlineLevel="0" collapsed="false">
      <c r="A507" s="299"/>
      <c r="B507" s="161" t="s">
        <v>339</v>
      </c>
      <c r="C507" s="443"/>
      <c r="D507" s="446"/>
      <c r="E507" s="166"/>
      <c r="F507" s="91"/>
      <c r="G507" s="280"/>
      <c r="H507" s="280"/>
      <c r="I507" s="280"/>
      <c r="J507" s="280" t="n">
        <v>1</v>
      </c>
      <c r="K507" s="280"/>
      <c r="L507" s="280"/>
      <c r="M507" s="280"/>
      <c r="N507" s="280"/>
      <c r="O507" s="440"/>
      <c r="P507" s="441"/>
      <c r="Q507" s="442"/>
      <c r="S507" s="279"/>
    </row>
    <row r="508" s="278" customFormat="true" ht="31.5" hidden="false" customHeight="true" outlineLevel="0" collapsed="false">
      <c r="A508" s="299"/>
      <c r="B508" s="161" t="s">
        <v>343</v>
      </c>
      <c r="C508" s="443"/>
      <c r="D508" s="445" t="s">
        <v>344</v>
      </c>
      <c r="E508" s="447" t="s">
        <v>21</v>
      </c>
      <c r="F508" s="91" t="str">
        <f aca="false">'Kwatery U Buzunów - Reg. 2018'!A7</f>
        <v>bud. A parter - p.3</v>
      </c>
      <c r="G508" s="280"/>
      <c r="H508" s="280"/>
      <c r="I508" s="280"/>
      <c r="J508" s="280" t="n">
        <v>1</v>
      </c>
      <c r="K508" s="280"/>
      <c r="L508" s="280"/>
      <c r="M508" s="280"/>
      <c r="N508" s="280"/>
      <c r="O508" s="440"/>
      <c r="P508" s="441"/>
      <c r="Q508" s="442"/>
      <c r="S508" s="279"/>
    </row>
    <row r="509" s="278" customFormat="true" ht="31.5" hidden="false" customHeight="true" outlineLevel="0" collapsed="false">
      <c r="A509" s="299" t="s">
        <v>26</v>
      </c>
      <c r="B509" s="161" t="s">
        <v>345</v>
      </c>
      <c r="C509" s="443"/>
      <c r="D509" s="445" t="s">
        <v>346</v>
      </c>
      <c r="E509" s="260" t="s">
        <v>21</v>
      </c>
      <c r="F509" s="91" t="str">
        <f aca="false">'Kwatery obce - Reg. 2018'!A59</f>
        <v>Energetyk p. 424</v>
      </c>
      <c r="G509" s="280"/>
      <c r="H509" s="280" t="n">
        <v>2</v>
      </c>
      <c r="I509" s="280"/>
      <c r="J509" s="280"/>
      <c r="K509" s="280"/>
      <c r="L509" s="280"/>
      <c r="M509" s="280"/>
      <c r="N509" s="280"/>
      <c r="O509" s="440"/>
      <c r="P509" s="441"/>
      <c r="Q509" s="442"/>
      <c r="S509" s="279"/>
    </row>
    <row r="510" s="278" customFormat="true" ht="31.5" hidden="false" customHeight="true" outlineLevel="0" collapsed="false">
      <c r="A510" s="299" t="s">
        <v>29</v>
      </c>
      <c r="B510" s="161" t="s">
        <v>347</v>
      </c>
      <c r="C510" s="443"/>
      <c r="D510" s="444" t="s">
        <v>348</v>
      </c>
      <c r="E510" s="92" t="s">
        <v>21</v>
      </c>
      <c r="F510" s="91" t="str">
        <f aca="false">'Kwatery obce - Reg. 2018'!A63</f>
        <v>Energetyk p. 412</v>
      </c>
      <c r="G510" s="280"/>
      <c r="H510" s="280"/>
      <c r="I510" s="280" t="n">
        <v>1</v>
      </c>
      <c r="J510" s="280"/>
      <c r="K510" s="280"/>
      <c r="L510" s="280"/>
      <c r="M510" s="280"/>
      <c r="N510" s="280"/>
      <c r="O510" s="440"/>
      <c r="P510" s="441"/>
      <c r="Q510" s="442"/>
      <c r="S510" s="279"/>
    </row>
    <row r="511" s="70" customFormat="true" ht="12.75" hidden="false" customHeight="false" outlineLevel="0" collapsed="false">
      <c r="A511" s="448"/>
      <c r="B511" s="109"/>
      <c r="C511" s="63"/>
      <c r="D511" s="64" t="n">
        <f aca="false">SUM(G511:J511)</f>
        <v>10</v>
      </c>
      <c r="E511" s="65"/>
      <c r="F511" s="449" t="str">
        <f aca="false">F7</f>
        <v>razem bracia (bez niemowląt, dzieci i nianiek)</v>
      </c>
      <c r="G511" s="64" t="n">
        <f aca="false">SUM(G502:G510)</f>
        <v>0</v>
      </c>
      <c r="H511" s="64" t="n">
        <f aca="false">SUM(H502:H510)</f>
        <v>6</v>
      </c>
      <c r="I511" s="64" t="n">
        <f aca="false">SUM(I502:I510)</f>
        <v>2</v>
      </c>
      <c r="J511" s="64" t="n">
        <f aca="false">SUM(J502:J510)</f>
        <v>2</v>
      </c>
      <c r="K511" s="113" t="n">
        <f aca="false">SUM(K502:K510)</f>
        <v>0</v>
      </c>
      <c r="L511" s="113" t="n">
        <f aca="false">SUM(L502:L510)</f>
        <v>0</v>
      </c>
      <c r="M511" s="113" t="n">
        <f aca="false">SUM(M502:M510)</f>
        <v>0</v>
      </c>
      <c r="N511" s="450" t="n">
        <f aca="false">SUM(N502:N510)</f>
        <v>0</v>
      </c>
      <c r="O511" s="347"/>
      <c r="P511" s="69"/>
      <c r="Q511" s="69"/>
      <c r="R511" s="134"/>
      <c r="S511" s="134"/>
      <c r="T511" s="134"/>
      <c r="U511" s="134"/>
      <c r="V511" s="85"/>
      <c r="W511" s="85"/>
    </row>
    <row r="512" s="70" customFormat="true" ht="12.75" hidden="false" customHeight="false" outlineLevel="0" collapsed="false">
      <c r="A512" s="448"/>
      <c r="B512" s="109"/>
      <c r="C512" s="72"/>
      <c r="D512" s="73" t="n">
        <f aca="false">SUM(K512:L512)</f>
        <v>0</v>
      </c>
      <c r="E512" s="65"/>
      <c r="F512" s="137" t="str">
        <f aca="false">F8</f>
        <v>razem niemowlęta i dzieci</v>
      </c>
      <c r="G512" s="116" t="n">
        <f aca="false">G511</f>
        <v>0</v>
      </c>
      <c r="H512" s="116" t="n">
        <f aca="false">H511</f>
        <v>6</v>
      </c>
      <c r="I512" s="116" t="n">
        <f aca="false">I511</f>
        <v>2</v>
      </c>
      <c r="J512" s="116" t="n">
        <f aca="false">J511</f>
        <v>2</v>
      </c>
      <c r="K512" s="73" t="n">
        <f aca="false">K511</f>
        <v>0</v>
      </c>
      <c r="L512" s="73" t="n">
        <f aca="false">L511</f>
        <v>0</v>
      </c>
      <c r="M512" s="116" t="n">
        <f aca="false">M511</f>
        <v>0</v>
      </c>
      <c r="N512" s="116" t="n">
        <f aca="false">N511</f>
        <v>0</v>
      </c>
      <c r="O512" s="347"/>
      <c r="P512" s="69" t="n">
        <v>35</v>
      </c>
      <c r="Q512" s="451" t="s">
        <v>349</v>
      </c>
      <c r="R512" s="134"/>
      <c r="S512" s="134"/>
      <c r="T512" s="134"/>
      <c r="U512" s="134"/>
      <c r="V512" s="134"/>
      <c r="W512" s="134"/>
    </row>
    <row r="513" s="70" customFormat="true" ht="12.75" hidden="false" customHeight="false" outlineLevel="0" collapsed="false">
      <c r="A513" s="448"/>
      <c r="B513" s="109"/>
      <c r="C513" s="72"/>
      <c r="D513" s="73" t="n">
        <f aca="false">SUM(M513:N513)</f>
        <v>0</v>
      </c>
      <c r="E513" s="65"/>
      <c r="F513" s="137" t="str">
        <f aca="false">F9</f>
        <v>razem niańki</v>
      </c>
      <c r="G513" s="116" t="n">
        <f aca="false">G511</f>
        <v>0</v>
      </c>
      <c r="H513" s="116" t="n">
        <f aca="false">H511</f>
        <v>6</v>
      </c>
      <c r="I513" s="116" t="n">
        <f aca="false">I511</f>
        <v>2</v>
      </c>
      <c r="J513" s="116" t="n">
        <f aca="false">J511</f>
        <v>2</v>
      </c>
      <c r="K513" s="116" t="n">
        <f aca="false">K511</f>
        <v>0</v>
      </c>
      <c r="L513" s="116" t="n">
        <f aca="false">L511</f>
        <v>0</v>
      </c>
      <c r="M513" s="73" t="n">
        <f aca="false">M511</f>
        <v>0</v>
      </c>
      <c r="N513" s="73" t="n">
        <f aca="false">N511</f>
        <v>0</v>
      </c>
      <c r="O513" s="347"/>
      <c r="P513" s="69"/>
      <c r="Q513" s="69"/>
      <c r="R513" s="134"/>
      <c r="S513" s="134"/>
      <c r="T513" s="134"/>
      <c r="U513" s="134"/>
      <c r="V513" s="134"/>
      <c r="W513" s="134"/>
    </row>
    <row r="514" s="70" customFormat="true" ht="22.5" hidden="false" customHeight="false" outlineLevel="0" collapsed="false">
      <c r="A514" s="448"/>
      <c r="B514" s="109"/>
      <c r="C514" s="72"/>
      <c r="D514" s="73" t="n">
        <f aca="false">SUM(G514:N514)-K514</f>
        <v>10</v>
      </c>
      <c r="E514" s="65"/>
      <c r="F514" s="137" t="str">
        <f aca="false">F10</f>
        <v>razem na salę gimn. (krzesła - z nianiami i dziećmi) </v>
      </c>
      <c r="G514" s="73" t="n">
        <f aca="false">G511</f>
        <v>0</v>
      </c>
      <c r="H514" s="73" t="n">
        <f aca="false">H511</f>
        <v>6</v>
      </c>
      <c r="I514" s="73" t="n">
        <f aca="false">I511</f>
        <v>2</v>
      </c>
      <c r="J514" s="73" t="n">
        <f aca="false">J511</f>
        <v>2</v>
      </c>
      <c r="K514" s="116" t="n">
        <f aca="false">K511</f>
        <v>0</v>
      </c>
      <c r="L514" s="73" t="n">
        <f aca="false">L511</f>
        <v>0</v>
      </c>
      <c r="M514" s="73" t="n">
        <f aca="false">M511</f>
        <v>0</v>
      </c>
      <c r="N514" s="452" t="n">
        <f aca="false">N511</f>
        <v>0</v>
      </c>
      <c r="O514" s="347"/>
      <c r="P514" s="69"/>
      <c r="Q514" s="69"/>
      <c r="R514" s="134"/>
      <c r="S514" s="134"/>
      <c r="T514" s="134"/>
      <c r="U514" s="134"/>
      <c r="V514" s="134"/>
      <c r="W514" s="134"/>
    </row>
    <row r="515" s="70" customFormat="true" ht="12.75" hidden="false" customHeight="false" outlineLevel="0" collapsed="false">
      <c r="A515" s="448"/>
      <c r="B515" s="109"/>
      <c r="C515" s="72"/>
      <c r="D515" s="73" t="n">
        <f aca="false">SUM(G515:N515)-K515</f>
        <v>10</v>
      </c>
      <c r="E515" s="65"/>
      <c r="F515" s="137" t="str">
        <f aca="false">F11</f>
        <v>razem do wyżywienia (z  dziećmi)</v>
      </c>
      <c r="G515" s="73" t="n">
        <f aca="false">G511</f>
        <v>0</v>
      </c>
      <c r="H515" s="73" t="n">
        <f aca="false">H511</f>
        <v>6</v>
      </c>
      <c r="I515" s="73" t="n">
        <f aca="false">I511</f>
        <v>2</v>
      </c>
      <c r="J515" s="73" t="n">
        <f aca="false">J511</f>
        <v>2</v>
      </c>
      <c r="K515" s="116" t="n">
        <f aca="false">K511</f>
        <v>0</v>
      </c>
      <c r="L515" s="73" t="n">
        <f aca="false">L511</f>
        <v>0</v>
      </c>
      <c r="M515" s="73" t="n">
        <f aca="false">M511</f>
        <v>0</v>
      </c>
      <c r="N515" s="452" t="n">
        <f aca="false">N511</f>
        <v>0</v>
      </c>
      <c r="O515" s="347"/>
      <c r="P515" s="69"/>
      <c r="Q515" s="69"/>
      <c r="R515" s="134"/>
      <c r="S515" s="134"/>
      <c r="T515" s="134"/>
      <c r="U515" s="134"/>
      <c r="V515" s="134"/>
      <c r="W515" s="134"/>
    </row>
    <row r="516" s="70" customFormat="true" ht="13.5" hidden="false" customHeight="false" outlineLevel="0" collapsed="false">
      <c r="A516" s="448"/>
      <c r="B516" s="109"/>
      <c r="C516" s="117"/>
      <c r="D516" s="80" t="n">
        <f aca="false">SUM(G516:N516)-K516</f>
        <v>10</v>
      </c>
      <c r="E516" s="65"/>
      <c r="F516" s="181" t="str">
        <f aca="false">F12</f>
        <v>razem do zakwaterowania (z dziećmi)</v>
      </c>
      <c r="G516" s="80" t="n">
        <f aca="false">G511</f>
        <v>0</v>
      </c>
      <c r="H516" s="80" t="n">
        <f aca="false">H511</f>
        <v>6</v>
      </c>
      <c r="I516" s="80" t="n">
        <f aca="false">I511</f>
        <v>2</v>
      </c>
      <c r="J516" s="80" t="n">
        <f aca="false">J511</f>
        <v>2</v>
      </c>
      <c r="K516" s="119" t="n">
        <f aca="false">K511</f>
        <v>0</v>
      </c>
      <c r="L516" s="80" t="n">
        <f aca="false">L511</f>
        <v>0</v>
      </c>
      <c r="M516" s="80" t="n">
        <f aca="false">M511</f>
        <v>0</v>
      </c>
      <c r="N516" s="80" t="n">
        <f aca="false">N511</f>
        <v>0</v>
      </c>
      <c r="O516" s="347"/>
      <c r="P516" s="69"/>
      <c r="Q516" s="69"/>
      <c r="R516" s="134"/>
      <c r="S516" s="134"/>
      <c r="T516" s="134"/>
      <c r="U516" s="134"/>
      <c r="V516" s="134"/>
      <c r="W516" s="134"/>
    </row>
    <row r="517" s="85" customFormat="true" ht="39.95" hidden="true" customHeight="true" outlineLevel="0" collapsed="false">
      <c r="A517" s="453" t="str">
        <f aca="false">A1</f>
        <v>Lp. </v>
      </c>
      <c r="B517" s="454"/>
      <c r="C517" s="454"/>
      <c r="D517" s="182" t="str">
        <f aca="false">D1</f>
        <v>Nazwisko i imię 
(małżeństwa razem, 
dzieci osobno)</v>
      </c>
      <c r="E517" s="182" t="str">
        <f aca="false">E1</f>
        <v>Przydział</v>
      </c>
      <c r="F517" s="182" t="str">
        <f aca="false">F1</f>
        <v>Zakwaterowanie</v>
      </c>
      <c r="G517" s="183" t="str">
        <f aca="false">G1</f>
        <v>Prezbiterzy</v>
      </c>
      <c r="H517" s="183" t="str">
        <f aca="false">H1</f>
        <v>Małżeństwa (il. osób)</v>
      </c>
      <c r="I517" s="183" t="str">
        <f aca="false">I1</f>
        <v>Kobiety (1)</v>
      </c>
      <c r="J517" s="183" t="str">
        <f aca="false">J1</f>
        <v>Mężczyźni (1)</v>
      </c>
      <c r="K517" s="183" t="str">
        <f aca="false">K1</f>
        <v>Niemowlęta i dzieci (bez dodatkowego łóżka i posiłku)</v>
      </c>
      <c r="L517" s="183" t="str">
        <f aca="false">L1</f>
        <v>Dzieci większe (z łóżkiem i posiłkiem)</v>
      </c>
      <c r="M517" s="183" t="str">
        <f aca="false">M1</f>
        <v>P</v>
      </c>
      <c r="N517" s="183" t="str">
        <f aca="false">N1</f>
        <v>Niania obca lub z rodziny - mieszkanie osobne</v>
      </c>
      <c r="O517" s="183" t="str">
        <f aca="false">O1</f>
        <v>Uwagi, niepełnosprawność, diety</v>
      </c>
      <c r="P517" s="183" t="str">
        <f aca="false">P1</f>
        <v>Wiek jedynek, nianiek np. 40+</v>
      </c>
      <c r="Q517" s="398" t="str">
        <f aca="false">Q1</f>
        <v>Środek transportu (własny samochód lub brak)</v>
      </c>
      <c r="S517" s="134"/>
      <c r="T517" s="70"/>
      <c r="U517" s="70"/>
      <c r="V517" s="70"/>
      <c r="W517" s="70"/>
      <c r="X517" s="70"/>
    </row>
    <row r="518" s="278" customFormat="true" ht="13.5" hidden="true" customHeight="false" outlineLevel="0" collapsed="false">
      <c r="A518" s="311" t="s">
        <v>18</v>
      </c>
      <c r="B518" s="455" t="n">
        <f aca="false">$B$517</f>
        <v>0</v>
      </c>
      <c r="C518" s="455"/>
      <c r="D518" s="456"/>
      <c r="E518" s="18"/>
      <c r="F518" s="433"/>
      <c r="G518" s="457"/>
      <c r="H518" s="276"/>
      <c r="I518" s="276"/>
      <c r="J518" s="276"/>
      <c r="K518" s="276"/>
      <c r="L518" s="276"/>
      <c r="M518" s="276"/>
      <c r="N518" s="276"/>
      <c r="O518" s="434"/>
      <c r="P518" s="435"/>
      <c r="Q518" s="436"/>
      <c r="S518" s="458"/>
      <c r="T518" s="459"/>
      <c r="U518" s="459"/>
      <c r="V518" s="459"/>
      <c r="W518" s="459"/>
      <c r="X518" s="459"/>
    </row>
    <row r="519" s="278" customFormat="true" ht="13.5" hidden="true" customHeight="false" outlineLevel="0" collapsed="false">
      <c r="A519" s="299" t="s">
        <v>19</v>
      </c>
      <c r="B519" s="437" t="n">
        <f aca="false">$B$517</f>
        <v>0</v>
      </c>
      <c r="C519" s="437"/>
      <c r="D519" s="460"/>
      <c r="E519" s="401"/>
      <c r="F519" s="324"/>
      <c r="G519" s="461"/>
      <c r="H519" s="280"/>
      <c r="I519" s="280"/>
      <c r="J519" s="280"/>
      <c r="K519" s="280"/>
      <c r="L519" s="280"/>
      <c r="M519" s="280"/>
      <c r="N519" s="280"/>
      <c r="O519" s="440"/>
      <c r="P519" s="441"/>
      <c r="Q519" s="442"/>
      <c r="S519" s="458"/>
      <c r="T519" s="459"/>
      <c r="U519" s="459"/>
      <c r="V519" s="459"/>
      <c r="W519" s="459"/>
      <c r="X519" s="459"/>
    </row>
    <row r="520" s="278" customFormat="true" ht="13.5" hidden="true" customHeight="false" outlineLevel="0" collapsed="false">
      <c r="A520" s="299" t="s">
        <v>23</v>
      </c>
      <c r="B520" s="443" t="n">
        <f aca="false">$B$517</f>
        <v>0</v>
      </c>
      <c r="C520" s="443"/>
      <c r="D520" s="460"/>
      <c r="E520" s="401"/>
      <c r="F520" s="324"/>
      <c r="G520" s="461"/>
      <c r="H520" s="280"/>
      <c r="I520" s="280"/>
      <c r="J520" s="280"/>
      <c r="K520" s="280"/>
      <c r="L520" s="280"/>
      <c r="M520" s="280"/>
      <c r="N520" s="280"/>
      <c r="O520" s="440"/>
      <c r="P520" s="441"/>
      <c r="Q520" s="442"/>
      <c r="S520" s="458"/>
      <c r="T520" s="459"/>
      <c r="U520" s="459"/>
      <c r="V520" s="459"/>
      <c r="W520" s="459"/>
      <c r="X520" s="459"/>
    </row>
    <row r="521" s="278" customFormat="true" ht="13.5" hidden="true" customHeight="false" outlineLevel="0" collapsed="false">
      <c r="A521" s="299" t="s">
        <v>26</v>
      </c>
      <c r="B521" s="437" t="n">
        <f aca="false">$B$517</f>
        <v>0</v>
      </c>
      <c r="C521" s="462"/>
      <c r="D521" s="463"/>
      <c r="E521" s="464"/>
      <c r="F521" s="322"/>
      <c r="G521" s="461"/>
      <c r="H521" s="280"/>
      <c r="I521" s="280"/>
      <c r="J521" s="280"/>
      <c r="K521" s="280"/>
      <c r="L521" s="280"/>
      <c r="M521" s="280"/>
      <c r="N521" s="280"/>
      <c r="O521" s="440"/>
      <c r="P521" s="441"/>
      <c r="Q521" s="442"/>
      <c r="S521" s="458"/>
      <c r="T521" s="459"/>
      <c r="U521" s="459"/>
      <c r="V521" s="459"/>
      <c r="W521" s="459"/>
      <c r="X521" s="459"/>
    </row>
    <row r="522" s="278" customFormat="true" ht="13.5" hidden="true" customHeight="false" outlineLevel="0" collapsed="false">
      <c r="A522" s="299" t="s">
        <v>29</v>
      </c>
      <c r="B522" s="465" t="n">
        <f aca="false">$B$517</f>
        <v>0</v>
      </c>
      <c r="C522" s="465"/>
      <c r="D522" s="466"/>
      <c r="E522" s="467"/>
      <c r="F522" s="322"/>
      <c r="G522" s="461"/>
      <c r="H522" s="280"/>
      <c r="I522" s="280"/>
      <c r="J522" s="280"/>
      <c r="K522" s="280"/>
      <c r="L522" s="280"/>
      <c r="M522" s="280"/>
      <c r="N522" s="280"/>
      <c r="O522" s="440"/>
      <c r="P522" s="441"/>
      <c r="Q522" s="442"/>
      <c r="S522" s="279"/>
    </row>
    <row r="523" s="278" customFormat="true" ht="13.5" hidden="true" customHeight="false" outlineLevel="0" collapsed="false">
      <c r="A523" s="371" t="s">
        <v>52</v>
      </c>
      <c r="B523" s="468" t="n">
        <f aca="false">$B$517</f>
        <v>0</v>
      </c>
      <c r="C523" s="468"/>
      <c r="D523" s="469"/>
      <c r="E523" s="470"/>
      <c r="F523" s="471"/>
      <c r="G523" s="472"/>
      <c r="H523" s="314"/>
      <c r="I523" s="314"/>
      <c r="J523" s="314"/>
      <c r="K523" s="314"/>
      <c r="L523" s="314"/>
      <c r="M523" s="314"/>
      <c r="N523" s="314"/>
      <c r="O523" s="473"/>
      <c r="P523" s="474"/>
      <c r="Q523" s="442"/>
      <c r="S523" s="279"/>
    </row>
    <row r="524" s="70" customFormat="true" ht="13.5" hidden="true" customHeight="false" outlineLevel="0" collapsed="false">
      <c r="A524" s="62"/>
      <c r="B524" s="117"/>
      <c r="C524" s="72"/>
      <c r="D524" s="110" t="n">
        <f aca="false">SUM(G524:J524)</f>
        <v>0</v>
      </c>
      <c r="E524" s="111"/>
      <c r="F524" s="181" t="str">
        <f aca="false">F7</f>
        <v>razem bracia (bez niemowląt, dzieci i nianiek)</v>
      </c>
      <c r="G524" s="110" t="n">
        <f aca="false">SUM(G518:G523)</f>
        <v>0</v>
      </c>
      <c r="H524" s="110" t="n">
        <f aca="false">SUM(H518:H523)</f>
        <v>0</v>
      </c>
      <c r="I524" s="110" t="n">
        <f aca="false">SUM(I518:I523)</f>
        <v>0</v>
      </c>
      <c r="J524" s="110" t="n">
        <f aca="false">SUM(J518:J523)</f>
        <v>0</v>
      </c>
      <c r="K524" s="110" t="n">
        <f aca="false">SUM(K518:K523)</f>
        <v>0</v>
      </c>
      <c r="L524" s="110" t="n">
        <f aca="false">SUM(L518:L523)</f>
        <v>0</v>
      </c>
      <c r="M524" s="110" t="n">
        <f aca="false">SUM(M518:M523)</f>
        <v>0</v>
      </c>
      <c r="N524" s="475" t="n">
        <f aca="false">SUM(N518:N523)</f>
        <v>0</v>
      </c>
      <c r="O524" s="347"/>
      <c r="P524" s="69"/>
      <c r="Q524" s="69"/>
      <c r="R524" s="134"/>
      <c r="S524" s="134"/>
      <c r="T524" s="134"/>
      <c r="U524" s="134"/>
      <c r="V524" s="85"/>
      <c r="W524" s="85"/>
    </row>
    <row r="525" s="70" customFormat="true" ht="13.5" hidden="true" customHeight="false" outlineLevel="0" collapsed="false">
      <c r="A525" s="62"/>
      <c r="B525" s="117"/>
      <c r="C525" s="72"/>
      <c r="D525" s="73" t="n">
        <f aca="false">SUM(K525:L525)</f>
        <v>0</v>
      </c>
      <c r="E525" s="111"/>
      <c r="F525" s="137" t="str">
        <f aca="false">F8</f>
        <v>razem niemowlęta i dzieci</v>
      </c>
      <c r="G525" s="73" t="n">
        <f aca="false">G524</f>
        <v>0</v>
      </c>
      <c r="H525" s="73" t="n">
        <f aca="false">H524</f>
        <v>0</v>
      </c>
      <c r="I525" s="73" t="n">
        <f aca="false">I524</f>
        <v>0</v>
      </c>
      <c r="J525" s="73" t="n">
        <f aca="false">J524</f>
        <v>0</v>
      </c>
      <c r="K525" s="73" t="n">
        <f aca="false">K524</f>
        <v>0</v>
      </c>
      <c r="L525" s="73" t="n">
        <f aca="false">L524</f>
        <v>0</v>
      </c>
      <c r="M525" s="73" t="n">
        <f aca="false">M524</f>
        <v>0</v>
      </c>
      <c r="N525" s="73" t="n">
        <f aca="false">N524</f>
        <v>0</v>
      </c>
      <c r="O525" s="347"/>
      <c r="P525" s="69" t="n">
        <v>36</v>
      </c>
      <c r="Q525" s="69"/>
      <c r="R525" s="134"/>
      <c r="S525" s="134"/>
      <c r="T525" s="134"/>
      <c r="U525" s="134"/>
      <c r="V525" s="134"/>
      <c r="W525" s="134"/>
    </row>
    <row r="526" s="70" customFormat="true" ht="13.5" hidden="true" customHeight="false" outlineLevel="0" collapsed="false">
      <c r="A526" s="62"/>
      <c r="B526" s="117"/>
      <c r="C526" s="72"/>
      <c r="D526" s="73" t="n">
        <f aca="false">SUM(M526:N526)</f>
        <v>0</v>
      </c>
      <c r="E526" s="111"/>
      <c r="F526" s="137" t="str">
        <f aca="false">F9</f>
        <v>razem niańki</v>
      </c>
      <c r="G526" s="73" t="n">
        <f aca="false">G524</f>
        <v>0</v>
      </c>
      <c r="H526" s="73" t="n">
        <f aca="false">H524</f>
        <v>0</v>
      </c>
      <c r="I526" s="73" t="n">
        <f aca="false">I524</f>
        <v>0</v>
      </c>
      <c r="J526" s="73" t="n">
        <f aca="false">J524</f>
        <v>0</v>
      </c>
      <c r="K526" s="73" t="n">
        <f aca="false">K524</f>
        <v>0</v>
      </c>
      <c r="L526" s="73" t="n">
        <f aca="false">L524</f>
        <v>0</v>
      </c>
      <c r="M526" s="73" t="n">
        <f aca="false">M524</f>
        <v>0</v>
      </c>
      <c r="N526" s="73" t="n">
        <f aca="false">N524</f>
        <v>0</v>
      </c>
      <c r="O526" s="347"/>
      <c r="P526" s="69"/>
      <c r="Q526" s="69"/>
      <c r="R526" s="134"/>
      <c r="S526" s="134"/>
      <c r="T526" s="134"/>
      <c r="U526" s="134"/>
      <c r="V526" s="134"/>
      <c r="W526" s="134"/>
    </row>
    <row r="527" s="70" customFormat="true" ht="23.25" hidden="true" customHeight="false" outlineLevel="0" collapsed="false">
      <c r="A527" s="62"/>
      <c r="B527" s="117"/>
      <c r="C527" s="72"/>
      <c r="D527" s="73" t="n">
        <f aca="false">SUM(G527:N527)-K527</f>
        <v>0</v>
      </c>
      <c r="E527" s="111"/>
      <c r="F527" s="137" t="str">
        <f aca="false">F10</f>
        <v>razem na salę gimn. (krzesła - z nianiami i dziećmi) </v>
      </c>
      <c r="G527" s="73" t="n">
        <f aca="false">G524</f>
        <v>0</v>
      </c>
      <c r="H527" s="73" t="n">
        <f aca="false">H524</f>
        <v>0</v>
      </c>
      <c r="I527" s="73" t="n">
        <f aca="false">I524</f>
        <v>0</v>
      </c>
      <c r="J527" s="73" t="n">
        <f aca="false">J524</f>
        <v>0</v>
      </c>
      <c r="K527" s="73" t="n">
        <f aca="false">K524</f>
        <v>0</v>
      </c>
      <c r="L527" s="73" t="n">
        <f aca="false">L524</f>
        <v>0</v>
      </c>
      <c r="M527" s="73" t="n">
        <f aca="false">M524</f>
        <v>0</v>
      </c>
      <c r="N527" s="452" t="n">
        <f aca="false">N524</f>
        <v>0</v>
      </c>
      <c r="O527" s="347"/>
      <c r="P527" s="69"/>
      <c r="Q527" s="69"/>
      <c r="R527" s="134"/>
      <c r="S527" s="134"/>
      <c r="T527" s="134"/>
      <c r="U527" s="134"/>
      <c r="V527" s="134"/>
      <c r="W527" s="134"/>
    </row>
    <row r="528" s="70" customFormat="true" ht="13.5" hidden="true" customHeight="false" outlineLevel="0" collapsed="false">
      <c r="A528" s="62"/>
      <c r="B528" s="117"/>
      <c r="C528" s="72"/>
      <c r="D528" s="73" t="n">
        <f aca="false">SUM(G528:N528)-K528</f>
        <v>0</v>
      </c>
      <c r="E528" s="111"/>
      <c r="F528" s="137" t="str">
        <f aca="false">F11</f>
        <v>razem do wyżywienia (z  dziećmi)</v>
      </c>
      <c r="G528" s="73" t="n">
        <f aca="false">G524</f>
        <v>0</v>
      </c>
      <c r="H528" s="73" t="n">
        <f aca="false">H524</f>
        <v>0</v>
      </c>
      <c r="I528" s="73" t="n">
        <f aca="false">I524</f>
        <v>0</v>
      </c>
      <c r="J528" s="73" t="n">
        <f aca="false">J524</f>
        <v>0</v>
      </c>
      <c r="K528" s="73" t="n">
        <f aca="false">K524</f>
        <v>0</v>
      </c>
      <c r="L528" s="73" t="n">
        <f aca="false">L524</f>
        <v>0</v>
      </c>
      <c r="M528" s="73" t="n">
        <f aca="false">M524</f>
        <v>0</v>
      </c>
      <c r="N528" s="452" t="n">
        <f aca="false">N524</f>
        <v>0</v>
      </c>
      <c r="O528" s="347"/>
      <c r="P528" s="69"/>
      <c r="Q528" s="69"/>
      <c r="R528" s="134"/>
      <c r="S528" s="134"/>
      <c r="T528" s="134"/>
      <c r="U528" s="134"/>
      <c r="V528" s="134"/>
      <c r="W528" s="134"/>
    </row>
    <row r="529" s="70" customFormat="true" ht="13.5" hidden="true" customHeight="false" outlineLevel="0" collapsed="false">
      <c r="A529" s="62"/>
      <c r="B529" s="117"/>
      <c r="C529" s="117"/>
      <c r="D529" s="80" t="n">
        <f aca="false">SUM(G529:N529)-K529</f>
        <v>0</v>
      </c>
      <c r="E529" s="111"/>
      <c r="F529" s="150" t="str">
        <f aca="false">F12</f>
        <v>razem do zakwaterowania (z dziećmi)</v>
      </c>
      <c r="G529" s="80" t="n">
        <f aca="false">G524</f>
        <v>0</v>
      </c>
      <c r="H529" s="80" t="n">
        <f aca="false">H524</f>
        <v>0</v>
      </c>
      <c r="I529" s="80" t="n">
        <f aca="false">I524</f>
        <v>0</v>
      </c>
      <c r="J529" s="80" t="n">
        <f aca="false">J524</f>
        <v>0</v>
      </c>
      <c r="K529" s="80" t="n">
        <f aca="false">K524</f>
        <v>0</v>
      </c>
      <c r="L529" s="80" t="n">
        <f aca="false">L524</f>
        <v>0</v>
      </c>
      <c r="M529" s="80" t="n">
        <f aca="false">M524</f>
        <v>0</v>
      </c>
      <c r="N529" s="80" t="n">
        <f aca="false">N524</f>
        <v>0</v>
      </c>
      <c r="O529" s="347"/>
      <c r="P529" s="69"/>
      <c r="Q529" s="69"/>
      <c r="R529" s="134"/>
      <c r="S529" s="134"/>
      <c r="T529" s="134"/>
      <c r="U529" s="134"/>
      <c r="V529" s="134"/>
      <c r="W529" s="134"/>
    </row>
    <row r="530" s="85" customFormat="true" ht="72.75" hidden="false" customHeight="true" outlineLevel="0" collapsed="false">
      <c r="A530" s="476" t="str">
        <f aca="false">A1</f>
        <v>Lp. </v>
      </c>
      <c r="B530" s="477" t="s">
        <v>350</v>
      </c>
      <c r="C530" s="477"/>
      <c r="D530" s="478" t="str">
        <f aca="false">D1</f>
        <v>Nazwisko i imię 
(małżeństwa razem, 
dzieci osobno)</v>
      </c>
      <c r="E530" s="478" t="str">
        <f aca="false">E1</f>
        <v>Przydział</v>
      </c>
      <c r="F530" s="478" t="str">
        <f aca="false">F1</f>
        <v>Zakwaterowanie</v>
      </c>
      <c r="G530" s="479" t="str">
        <f aca="false">G1</f>
        <v>Prezbiterzy</v>
      </c>
      <c r="H530" s="479" t="str">
        <f aca="false">H1</f>
        <v>Małżeństwa (il. osób)</v>
      </c>
      <c r="I530" s="479" t="str">
        <f aca="false">I1</f>
        <v>Kobiety (1)</v>
      </c>
      <c r="J530" s="479" t="str">
        <f aca="false">J1</f>
        <v>Mężczyźni (1)</v>
      </c>
      <c r="K530" s="479" t="str">
        <f aca="false">K1</f>
        <v>Niemowlęta i dzieci (bez dodatkowego łóżka i posiłku)</v>
      </c>
      <c r="L530" s="479" t="str">
        <f aca="false">L1</f>
        <v>Dzieci większe (z łóżkiem i posiłkiem)</v>
      </c>
      <c r="M530" s="479" t="str">
        <f aca="false">M1</f>
        <v>P</v>
      </c>
      <c r="N530" s="479" t="str">
        <f aca="false">N1</f>
        <v>Niania obca lub z rodziny - mieszkanie osobne</v>
      </c>
      <c r="O530" s="479" t="str">
        <f aca="false">O1</f>
        <v>Uwagi, niepełnosprawność, diety</v>
      </c>
      <c r="P530" s="479" t="str">
        <f aca="false">P1</f>
        <v>Wiek jedynek, nianiek np. 40+</v>
      </c>
      <c r="Q530" s="480" t="str">
        <f aca="false">Q1</f>
        <v>Środek transportu (własny samochód lub brak)</v>
      </c>
      <c r="S530" s="134"/>
      <c r="T530" s="134"/>
      <c r="U530" s="134"/>
      <c r="V530" s="134"/>
      <c r="W530" s="134"/>
      <c r="X530" s="134"/>
    </row>
    <row r="531" s="134" customFormat="true" ht="12.75" hidden="false" customHeight="false" outlineLevel="0" collapsed="false">
      <c r="A531" s="481"/>
      <c r="B531" s="482" t="s">
        <v>350</v>
      </c>
      <c r="C531" s="483"/>
      <c r="D531" s="110" t="n">
        <f aca="false">SUM(G531:J531)</f>
        <v>255</v>
      </c>
      <c r="E531" s="111"/>
      <c r="F531" s="181" t="str">
        <f aca="false">F7</f>
        <v>razem bracia (bez niemowląt, dzieci i nianiek)</v>
      </c>
      <c r="G531" s="110" t="n">
        <f aca="false">G7+G21+G35+G51+G70+G84+G97+G111+G127+G141+G167+G183+G197+G211+G226+G237+G250+G264+G278+G289+G307+G321+G332+G344+G358+G372+G385+G396+G407+G418+G430+G441+G455+G469+G484+G495+G511+G524</f>
        <v>8</v>
      </c>
      <c r="H531" s="110" t="n">
        <f aca="false">H7+H21+H35+H51+H70+H84+H97+H111+H127+H141+H167+H183+H197+H211+H226+H237+H250+H264+H278+H289+H307+H321+H332+H344+H358+H372+H385+H396+H407+H418+H430+H441+H455+H469+H484+H495+H511+H524</f>
        <v>169</v>
      </c>
      <c r="I531" s="110" t="n">
        <f aca="false">I7+I21+I35+I51+I70+I84+I97+I111+I127+I141+I167+I183+I197+I211+I226+I237+I250+I264+I278+I289+I307+I321+I332+I344+I358+I372+I385+I396+I407+I418+I430+I441+I455+I469+I484+I495+I511+I524</f>
        <v>45</v>
      </c>
      <c r="J531" s="110" t="n">
        <f aca="false">J7+J21+J35+J51+J70+J84+J97+J111+J127+J141+J167+J183+J197+J211+J226+J237+J250+J264+J278+J289+J307+J321+J332+J344+J358+J372+J385+J396+J407+J418+J430+J441+J455+J469+J484+J495+J511+J524</f>
        <v>33</v>
      </c>
      <c r="K531" s="149" t="n">
        <f aca="false">K7+K21+K35+K51+K70+K84+K97+K111+K127+K141+K167+K183+K197+K211+K226+K237+K250+K264+K278+K289+K307+K321+K332+K344+K358+K372+K385+K396+K407+K418+K430+K441+K455+K469+K484+K495+K511+K524</f>
        <v>20</v>
      </c>
      <c r="L531" s="149" t="n">
        <f aca="false">L7+L21+L35+L51+L70+L84+L97+L111+L127+L141+L167+L183+L197+L211+L226+L237+L250+L264+L278+L289+L307+L321+L332+L344+L358+L372+L385+L396+L407+L418+L430+L441+L455+L469+L484+L495+L511+L524</f>
        <v>9</v>
      </c>
      <c r="M531" s="149" t="n">
        <f aca="false">M7+M21+M35+M51+M70+M84+M97+M111+M127+M141+M167+M183+M197+M211+M226+M237+M250+M264+M278+M289+M307+M321+M332+M344+M358+M372+M385+M396+M407+M418+M430+M441+M455+M469+M484+M495+M511+M524</f>
        <v>5</v>
      </c>
      <c r="N531" s="149" t="n">
        <f aca="false">N7+N21+N35+N51+N70+N84+N97+N111+N127+N141+N167+N183+N197+N211+N226+N237+N250+N264+N278+N289+N307+N321+N332+N344+N358+N372+N385+N396+N407+N418+N430+N441+N455+N469+N484+N495+N511+N524</f>
        <v>7</v>
      </c>
      <c r="O531" s="347"/>
      <c r="P531" s="484"/>
      <c r="Q531" s="484"/>
    </row>
    <row r="532" s="134" customFormat="true" ht="15" hidden="false" customHeight="true" outlineLevel="0" collapsed="false">
      <c r="A532" s="481"/>
      <c r="B532" s="482"/>
      <c r="C532" s="483"/>
      <c r="D532" s="73" t="n">
        <f aca="false">SUM(K532:L532)</f>
        <v>29</v>
      </c>
      <c r="E532" s="111"/>
      <c r="F532" s="137" t="str">
        <f aca="false">F8</f>
        <v>razem niemowlęta i dzieci</v>
      </c>
      <c r="G532" s="116" t="n">
        <f aca="false">G8+G22+G36+G52+G71+G85+G98+G112+G128+G142+G168+G184+G198+G212+G227+G238+G251+G265+G279+G290+G308+G322+G333+G345+G359+G373+G386+G397+G408+G419+G431+G442+G456+G470+G485+G496+G512+G525</f>
        <v>8</v>
      </c>
      <c r="H532" s="116" t="n">
        <f aca="false">H8+H22+H36+H52+H71+H85+H98+H112+H128+H142+H168+H184+H198+H212+H227+H238+H251+H265+H279+H290+H308+H322+H333+H345+H359+H373+H386+H397+H408+H419+H431+H442+H456+H470+H485+H496+H512+H525</f>
        <v>169</v>
      </c>
      <c r="I532" s="116" t="n">
        <f aca="false">I8+I22+I36+I52+I71+I85+I98+I112+I128+I142+I168+I184+I198+I212+I227+I238+I251+I265+I279+I290+I308+I322+I333+I345+I359+I373+I386+I397+I408+I419+I431+I442+I456+I470+I485+I496+I512+I525</f>
        <v>45</v>
      </c>
      <c r="J532" s="116" t="n">
        <f aca="false">J8+J22+J36+J52+J71+J85+J98+J112+J128+J142+J168+J184+J198+J212+J227+J238+J251+J265+J279+J290+J308+J322+J333+J345+J359+J373+J386+J397+J408+J419+J431+J442+J456+J470+J485+J496+J512+J525</f>
        <v>33</v>
      </c>
      <c r="K532" s="73" t="n">
        <f aca="false">K8+K22+K36+K52+K71+K85+K98+K112+K128+K142+K168+K184+K198+K212+K227+K238+K251+K265+K279+K290+K308+K322+K333+K345+K359+K373+K386+K397+K408+K419+K431+K442+K456+K470+K485+K496+K512+K525</f>
        <v>20</v>
      </c>
      <c r="L532" s="73" t="n">
        <f aca="false">L8+L22+L36+L52+L71+L85+L98+L112+L128+L142+L168+L184+L198+L212+L227+L238+L251+L265+L279+L290+L308+L322+L333+L345+L359+L373+L386+L397+L408+L419+L431+L442+L456+L470+L485+L496+L512+L525</f>
        <v>9</v>
      </c>
      <c r="M532" s="116" t="n">
        <f aca="false">M8+M22+M36+M52+M71+M85+M98+M112+M128+M142+M168+M184+M198+M212+M227+M238+M251+M265+M279+M290+M308+M322+M333+M345+M359+M373+M386+M397+M408+M419+M431+M442+M456+M470+M485+M496+M512+M525</f>
        <v>5</v>
      </c>
      <c r="N532" s="116" t="n">
        <f aca="false">N8+N22+N36+N52+N71+N85+N98+N112+N128+N142+N168+N184+N198+N212+N227+N238+N251+N265+N279+N290+N308+N322+N333+N345+N359+N373+N386+N397+N408+N419+N431+N442+N456+N470+N485+N496+N512+N525</f>
        <v>7</v>
      </c>
      <c r="O532" s="347"/>
      <c r="P532" s="484"/>
      <c r="Q532" s="484"/>
    </row>
    <row r="533" s="134" customFormat="true" ht="15" hidden="false" customHeight="true" outlineLevel="0" collapsed="false">
      <c r="A533" s="481"/>
      <c r="B533" s="482"/>
      <c r="C533" s="483"/>
      <c r="D533" s="73" t="n">
        <f aca="false">SUM(M533:N533)</f>
        <v>12</v>
      </c>
      <c r="E533" s="111"/>
      <c r="F533" s="137" t="str">
        <f aca="false">F9</f>
        <v>razem niańki</v>
      </c>
      <c r="G533" s="116" t="n">
        <f aca="false">G9+G23+G37+G53+G72+G86+G99+G113+G129+G143+G169+G185+G199+G213+G228+G239+G252+G266+G280+G291+G309+G323+G334+G346+G360+G374+G387+G398+G409+G420+G432+G443+G457+G471+G486+G497+G513+G526</f>
        <v>8</v>
      </c>
      <c r="H533" s="116" t="n">
        <f aca="false">H9+H23+H37+H53+H72+H86+H99+H113+H129+H143+H169+H185+H199+H213+H228+H239+H252+H266+H280+H291+H309+H323+H334+H346+H360+H374+H387+H398+H409+H420+H432+H443+H457+H471+H486+H497+H513+H526</f>
        <v>169</v>
      </c>
      <c r="I533" s="116" t="n">
        <f aca="false">I9+I23+I37+I53+I72+I86+I99+I113+I129+I143+I169+I185+I199+I213+I228+I239+I252+I266+I280+I291+I309+I323+I334+I346+I360+I374+I387+I398+I409+I420+I432+I443+I457+I471+I486+I497+I513+I526</f>
        <v>45</v>
      </c>
      <c r="J533" s="116" t="n">
        <f aca="false">J9+J23+J37+J53+J72+J86+J99+J113+J129+J143+J169+J185+J199+J213+J228+J239+J252+J266+J280+J291+J309+J323+J334+J346+J360+J374+J387+J398+J409+J420+J432+J443+J457+J471+J486+J497+J513+J526</f>
        <v>33</v>
      </c>
      <c r="K533" s="116" t="n">
        <f aca="false">K9+K23+K37+K53+K72+K86+K99+K113+K129+K143+K169+K185+K199+K213+K228+K239+K252+K266+K280+K291+K309+K323+K334+K346+K360+K374+K387+K398+K409+K420+K432+K443+K457+K471+K486+K497+K513+K526</f>
        <v>20</v>
      </c>
      <c r="L533" s="116" t="n">
        <f aca="false">L9+L23+L37+L53+L72+L86+L99+L113+L129+L143+L169+L185+L199+L213+L228+L239+L252+L266+L280+L291+L309+L323+L334+L346+L360+L374+L387+L398+L409+L420+L432+L443+L457+L471+L486+L497+L513+L526</f>
        <v>9</v>
      </c>
      <c r="M533" s="73" t="n">
        <f aca="false">M9+M23+M37+M53+M72+M86+M99+M113+M129+M143+M169+M185+M199+M213+M228+M239+M252+M266+M280+M291+M309+M323+M334+M346+M360+M374+M387+M398+M409+M420+M432+M443+M457+M471+M486+M497+M513+M526</f>
        <v>5</v>
      </c>
      <c r="N533" s="73" t="n">
        <f aca="false">N9+N23+N37+N53+N72+N86+N99+N113+N129+N143+N169+N185+N199+N213+N228+N239+N252+N266+N280+N291+N309+N323+N334+N346+N360+N374+N387+N398+N409+N420+N432+N443+N457+N471+N486+N497+N513+N526</f>
        <v>7</v>
      </c>
      <c r="O533" s="347"/>
      <c r="P533" s="484"/>
      <c r="Q533" s="484"/>
    </row>
    <row r="534" s="134" customFormat="true" ht="22.5" hidden="false" customHeight="false" outlineLevel="0" collapsed="false">
      <c r="A534" s="481"/>
      <c r="B534" s="482"/>
      <c r="C534" s="483"/>
      <c r="D534" s="73" t="n">
        <f aca="false">SUM(G534:N534)-K534</f>
        <v>276</v>
      </c>
      <c r="E534" s="111"/>
      <c r="F534" s="137" t="str">
        <f aca="false">F10</f>
        <v>razem na salę gimn. (krzesła - z nianiami i dziećmi) </v>
      </c>
      <c r="G534" s="73" t="n">
        <f aca="false">G10+G24+G38+G54+G73+G87+G100+G114+G130+G144+G170+G186+G200+G214+G229+G240+G253+G267+G281+G292+G310+G324+G335+G347+G361+G375+G388+G399+G410+G421+G433+G444+G458+G472+G487+G498+G514+G527</f>
        <v>8</v>
      </c>
      <c r="H534" s="73" t="n">
        <f aca="false">H10+H24+H38+H54+H73+H87+H100+H114+H130+H144+H170+H186+H200+H214+H229+H240+H253+H267+H281+H292+H310+H324+H335+H347+H361+H375+H388+H399+H410+H421+H433+H444+H458+H472+H487+H498+H514+H527</f>
        <v>169</v>
      </c>
      <c r="I534" s="73" t="n">
        <f aca="false">I10+I24+I38+I54+I73+I87+I100+I114+I130+I144+I170+I186+I200+I214+I229+I240+I253+I267+I281+I292+I310+I324+I335+I347+I361+I375+I388+I399+I410+I421+I433+I444+I458+I472+I487+I498+I514+I527</f>
        <v>45</v>
      </c>
      <c r="J534" s="73" t="n">
        <f aca="false">J10+J24+J38+J54+J73+J87+J100+J114+J130+J144+J170+J186+J200+J214+J229+J240+J253+J267+J281+J292+J310+J324+J335+J347+J361+J375+J388+J399+J410+J421+J433+J444+J458+J472+J487+J498+J514+J527</f>
        <v>33</v>
      </c>
      <c r="K534" s="116" t="n">
        <f aca="false">K10+K24+K38+K54+K73+K87+K100+K114+K130+K144+K170+K186+K200+K214+K229+K240+K253+K267+K281+K292+K310+K324+K335+K347+K361+K375+K388+K399+K410+K421+K433+K444+K458+K472+K487+K498+K514+K527</f>
        <v>20</v>
      </c>
      <c r="L534" s="73" t="n">
        <f aca="false">L10+L24+L38+L54+L73+L87+L100+L114+L130+L144+L170+L186+L200+L214+L229+L240+L253+L267+L281+L292+L310+L324+L335+L347+L361+L375+L388+L399+L410+L421+L433+L444+L458+L472+L487+L498+L514+L527</f>
        <v>9</v>
      </c>
      <c r="M534" s="73" t="n">
        <f aca="false">M10+M24+M38+M54+M73+M87+M100+M114+M130+M144+M170+M186+M200+M214+M229+M240+M253+M267+M281+M292+M310+M324+M335+M347+M361+M375+M388+M399+M410+M421+M433+M444+M458+M472+M487+M498+M514+M527</f>
        <v>5</v>
      </c>
      <c r="N534" s="73" t="n">
        <f aca="false">N10+N24+N38+N54+N73+N87+N100+N114+N130+N144+N170+N186+N200+N214+N229+N240+N253+N267+N281+N292+N310+N324+N335+N347+N361+N375+N388+N399+N410+N421+N433+N444+N458+N472+N487+N498+N514+N527</f>
        <v>7</v>
      </c>
      <c r="O534" s="347"/>
      <c r="P534" s="484"/>
      <c r="Q534" s="484"/>
    </row>
    <row r="535" s="134" customFormat="true" ht="12.75" hidden="false" customHeight="false" outlineLevel="0" collapsed="false">
      <c r="A535" s="481"/>
      <c r="B535" s="482"/>
      <c r="C535" s="483"/>
      <c r="D535" s="73" t="n">
        <f aca="false">SUM(G535:N535)-K535</f>
        <v>268</v>
      </c>
      <c r="E535" s="111"/>
      <c r="F535" s="137" t="str">
        <f aca="false">F11</f>
        <v>razem do wyżywienia (z  dziećmi)</v>
      </c>
      <c r="G535" s="73" t="n">
        <f aca="false">G11+G25+G39+G55+G74+G88+G101+G115+G131+G145+G171+G187+G201+G215+G230+G241+G254+G268+G282+G293+G311+G325+G336+G348+G362+G376+G389+G400+G411+G422+G434+G445+G459+G473+G488+G499+G515+G528</f>
        <v>8</v>
      </c>
      <c r="H535" s="73" t="n">
        <f aca="false">H11+H25+H39+H55+H74+H88+H101+H115+H131+H145+H171+H187+H201+H215+H230+H241+H254+H268+H282+H293+H311+H325+H336+H348+H362+H376+H389+H400+H411+H422+H434+H445+H459+H473+H488+H499+H515+H528</f>
        <v>163</v>
      </c>
      <c r="I535" s="73" t="n">
        <f aca="false">I11+I25+I39+I55+I74+I88+I101+I115+I131+I145+I171+I187+I201+I215+I230+I241+I254+I268+I282+I293+I311+I325+I336+I348+I362+I376+I389+I400+I411+I422+I434+I445+I459+I473+I488+I499+I515+I528</f>
        <v>45</v>
      </c>
      <c r="J535" s="73" t="n">
        <f aca="false">J11+J25+J39+J55+J74+J88+J101+J115+J131+J145+J171+J187+J201+J215+J230+J241+J254+J268+J282+J293+J311+J325+J336+J348+J362+J376+J389+J400+J411+J422+J434+J445+J459+J473+J488+J499+J515+J528</f>
        <v>31</v>
      </c>
      <c r="K535" s="116" t="n">
        <f aca="false">K11+K25+K39+K55+K74+K88+K101+K115+K131+K145+K171+K187+K201+K215+K230+K241+K254+K268+K282+K293+K311+K325+K336+K348+K362+K376+K389+K400+K411+K422+K434+K445+K459+K473+K488+K499+K515+K528</f>
        <v>20</v>
      </c>
      <c r="L535" s="73" t="n">
        <f aca="false">L11+L25+L39+L55+L74+L88+L101+L115+L131+L145+L171+L187+L201+L215+L230+L241+L254+L268+L282+L293+L311+L325+L336+L348+L362+L376+L389+L400+L411+L422+L434+L445+L459+L473+L488+L499+L515+L528</f>
        <v>9</v>
      </c>
      <c r="M535" s="73" t="n">
        <f aca="false">M11+M25+M39+M55+M74+M88+M101+M115+M131+M145+M171+M187+M201+M215+M230+M241+M254+M268+M282+M293+M311+M325+M336+M348+M362+M376+M389+M400+M411+M422+M434+M445+M459+M473+M488+M499+M515+M528</f>
        <v>5</v>
      </c>
      <c r="N535" s="73" t="n">
        <f aca="false">N11+N25+N39+N55+N74+N88+N101+N115+N131+N145+N171+N187+N201+N215+N230+N241+N254+N268+N282+N293+N311+N325+N336+N348+N362+N376+N389+N400+N411+N422+N434+N445+N459+N473+N488+N499+N515+N528</f>
        <v>7</v>
      </c>
      <c r="O535" s="347"/>
      <c r="P535" s="484"/>
      <c r="Q535" s="484"/>
    </row>
    <row r="536" s="134" customFormat="true" ht="13.5" hidden="false" customHeight="false" outlineLevel="0" collapsed="false">
      <c r="A536" s="481"/>
      <c r="B536" s="482"/>
      <c r="C536" s="482"/>
      <c r="D536" s="80" t="n">
        <f aca="false">SUM(G536:N536)-K536</f>
        <v>268</v>
      </c>
      <c r="E536" s="111"/>
      <c r="F536" s="150" t="str">
        <f aca="false">F12</f>
        <v>razem do zakwaterowania (z dziećmi)</v>
      </c>
      <c r="G536" s="73" t="n">
        <f aca="false">G12+G26+G40+G56+G75+G89+G102+G116+G132+G146+G172+G188+G202+G216+G231+G242+G255+G269+G283+G294+G312+G326+G337+G349+G363+G377+G390+G401+G412+G423+G435+G446+G460+G474+G489+G500+G516+G529</f>
        <v>7</v>
      </c>
      <c r="H536" s="73" t="n">
        <f aca="false">H12+H26+H40+H56+H75+H89+H102+H116+H132+H146+H172+H188+H202+H216+H231+H242+H255+H269+H283+H294+H312+H326+H337+H349+H363+H377+H390+H401+H412+H423+H435+H446+H460+H474+H489+H500+H516+H529</f>
        <v>165</v>
      </c>
      <c r="I536" s="73" t="n">
        <f aca="false">I12+I26+I40+I56+I75+I89+I102+I116+I132+I146+I172+I188+I202+I216+I231+I242+I255+I269+I283+I294+I312+I326+I337+I349+I363+I377+I390+I401+I412+I423+I435+I446+I460+I474+I489+I500+I516+I529</f>
        <v>44</v>
      </c>
      <c r="J536" s="73" t="n">
        <f aca="false">J12+J26+J40+J56+J75+J89+J102+J116+J132+J146+J172+J188+J202+J216+J231+J242+J255+J269+J283+J294+J312+J326+J337+J349+J363+J377+J390+J401+J412+J423+J435+J446+J460+J474+J489+J500+J516+J529</f>
        <v>31</v>
      </c>
      <c r="K536" s="116" t="n">
        <f aca="false">K12+K26+K40+K56+K75+K89+K102+K116+K132+K146+K172+K188+K202+K216+K231+K242+K255+K269+K283+K294+K312+K326+K337+K349+K363+K377+K390+K401+K412+K423+K435+K446+K460+K474+K489+K500+K516+K529</f>
        <v>20</v>
      </c>
      <c r="L536" s="73" t="n">
        <f aca="false">L12+L26+L40+L56+L75+L89+L102+L116+L132+L146+L172+L188+L202+L216+L231+L242+L255+L269+L283+L294+L312+L326+L337+L349+L363+L377+L390+L401+L412+L423+L435+L446+L460+L474+L489+L500+L516+L529</f>
        <v>9</v>
      </c>
      <c r="M536" s="73" t="n">
        <f aca="false">M12+M26+M40+M56+M75+M89+M102+M116+M132+M146+M172+M188+M202+M216+M231+M242+M255+M269+M283+M294+M312+M326+M337+M349+M363+M377+M390+M401+M412+M423+M435+M446+M460+M474+M489+M500+M516+M529</f>
        <v>5</v>
      </c>
      <c r="N536" s="73" t="n">
        <f aca="false">N12+N26+N40+N56+N75+N89+N102+N116+N132+N146+N172+N188+N202+N216+N231+N242+N255+N269+N283+N294+N312+N326+N337+N349+N363+N377+N390+N401+N412+N423+N435+N446+N460+N474+N489+N500+N516+N529</f>
        <v>7</v>
      </c>
      <c r="O536" s="347"/>
      <c r="P536" s="484"/>
      <c r="Q536" s="484"/>
    </row>
    <row r="537" customFormat="false" ht="12.75" hidden="false" customHeight="false" outlineLevel="0" collapsed="false">
      <c r="A537" s="485"/>
      <c r="B537" s="486"/>
      <c r="C537" s="486"/>
      <c r="D537" s="134" t="s">
        <v>351</v>
      </c>
      <c r="E537" s="4" t="n">
        <f aca="false">D531+D533+L532</f>
        <v>276</v>
      </c>
      <c r="F537" s="487"/>
      <c r="G537" s="3" t="n">
        <f aca="false">(G531-1)/4</f>
        <v>1.75</v>
      </c>
      <c r="H537" s="3" t="n">
        <f aca="false">H531/2</f>
        <v>84.5</v>
      </c>
      <c r="I537" s="3" t="n">
        <f aca="false">I531/4</f>
        <v>11.25</v>
      </c>
      <c r="J537" s="3" t="n">
        <f aca="false">J531/3</f>
        <v>11</v>
      </c>
      <c r="K537" s="3"/>
      <c r="L537" s="3"/>
      <c r="M537" s="3"/>
      <c r="N537" s="3" t="n">
        <f aca="false">N531/4</f>
        <v>1.75</v>
      </c>
      <c r="O537" s="3"/>
      <c r="P537" s="488"/>
      <c r="Q537" s="489"/>
    </row>
    <row r="538" customFormat="false" ht="12.75" hidden="false" customHeight="false" outlineLevel="0" collapsed="false">
      <c r="A538" s="490"/>
    </row>
    <row r="539" customFormat="false" ht="12.75" hidden="false" customHeight="false" outlineLevel="0" collapsed="false">
      <c r="A539" s="490"/>
      <c r="D539" s="3" t="n">
        <f aca="false">D535-D533-D532</f>
        <v>227</v>
      </c>
      <c r="H539" s="6" t="n">
        <f aca="false">D531-6-7</f>
        <v>242</v>
      </c>
    </row>
    <row r="540" customFormat="false" ht="12.75" hidden="false" customHeight="false" outlineLevel="0" collapsed="false">
      <c r="A540" s="490"/>
      <c r="B540" s="5"/>
      <c r="D540" s="3" t="n">
        <f aca="false">D531-7</f>
        <v>248</v>
      </c>
    </row>
    <row r="541" customFormat="false" ht="25.5" hidden="false" customHeight="true" outlineLevel="0" collapsed="false"/>
  </sheetData>
  <autoFilter ref="A1:T537"/>
  <mergeCells count="117">
    <mergeCell ref="A7:A12"/>
    <mergeCell ref="B7:B12"/>
    <mergeCell ref="E7:E12"/>
    <mergeCell ref="A21:A26"/>
    <mergeCell ref="B21:B26"/>
    <mergeCell ref="E21:E26"/>
    <mergeCell ref="A35:A40"/>
    <mergeCell ref="B35:B40"/>
    <mergeCell ref="E35:E40"/>
    <mergeCell ref="A51:A56"/>
    <mergeCell ref="B51:B56"/>
    <mergeCell ref="E51:E56"/>
    <mergeCell ref="A70:A75"/>
    <mergeCell ref="B70:B75"/>
    <mergeCell ref="E70:E75"/>
    <mergeCell ref="A84:A89"/>
    <mergeCell ref="B84:B89"/>
    <mergeCell ref="E84:E89"/>
    <mergeCell ref="A97:A102"/>
    <mergeCell ref="B97:B102"/>
    <mergeCell ref="E97:E102"/>
    <mergeCell ref="A111:A116"/>
    <mergeCell ref="B111:B116"/>
    <mergeCell ref="E111:E116"/>
    <mergeCell ref="A127:A132"/>
    <mergeCell ref="B127:B132"/>
    <mergeCell ref="E127:E132"/>
    <mergeCell ref="A141:A146"/>
    <mergeCell ref="B141:B146"/>
    <mergeCell ref="E141:E146"/>
    <mergeCell ref="A167:A172"/>
    <mergeCell ref="B167:B172"/>
    <mergeCell ref="E167:E172"/>
    <mergeCell ref="A183:A188"/>
    <mergeCell ref="B183:B188"/>
    <mergeCell ref="E183:E188"/>
    <mergeCell ref="A197:A202"/>
    <mergeCell ref="B197:B202"/>
    <mergeCell ref="E197:E202"/>
    <mergeCell ref="A211:A216"/>
    <mergeCell ref="B211:B216"/>
    <mergeCell ref="E211:E216"/>
    <mergeCell ref="A226:A231"/>
    <mergeCell ref="B226:B231"/>
    <mergeCell ref="E226:E231"/>
    <mergeCell ref="A237:A242"/>
    <mergeCell ref="B237:B242"/>
    <mergeCell ref="E237:E242"/>
    <mergeCell ref="A250:A255"/>
    <mergeCell ref="B250:B255"/>
    <mergeCell ref="E250:E255"/>
    <mergeCell ref="A264:A269"/>
    <mergeCell ref="B264:B269"/>
    <mergeCell ref="E264:E269"/>
    <mergeCell ref="A278:A283"/>
    <mergeCell ref="B278:B283"/>
    <mergeCell ref="E278:E283"/>
    <mergeCell ref="A289:A294"/>
    <mergeCell ref="B289:B294"/>
    <mergeCell ref="E289:E294"/>
    <mergeCell ref="A307:A312"/>
    <mergeCell ref="B307:B312"/>
    <mergeCell ref="E307:E312"/>
    <mergeCell ref="A321:A326"/>
    <mergeCell ref="B321:B326"/>
    <mergeCell ref="E321:E326"/>
    <mergeCell ref="A332:A337"/>
    <mergeCell ref="B332:B337"/>
    <mergeCell ref="E332:E337"/>
    <mergeCell ref="A344:A349"/>
    <mergeCell ref="B344:B349"/>
    <mergeCell ref="E344:E349"/>
    <mergeCell ref="A358:A363"/>
    <mergeCell ref="B358:B363"/>
    <mergeCell ref="E358:E363"/>
    <mergeCell ref="A372:A377"/>
    <mergeCell ref="B372:B377"/>
    <mergeCell ref="E372:E377"/>
    <mergeCell ref="A385:A390"/>
    <mergeCell ref="B385:B390"/>
    <mergeCell ref="E385:E390"/>
    <mergeCell ref="A396:A401"/>
    <mergeCell ref="B396:B401"/>
    <mergeCell ref="E396:E401"/>
    <mergeCell ref="A407:A412"/>
    <mergeCell ref="B407:B412"/>
    <mergeCell ref="E407:E412"/>
    <mergeCell ref="A418:A423"/>
    <mergeCell ref="B418:B423"/>
    <mergeCell ref="E418:E423"/>
    <mergeCell ref="A430:A435"/>
    <mergeCell ref="B430:B435"/>
    <mergeCell ref="E430:E435"/>
    <mergeCell ref="A441:A446"/>
    <mergeCell ref="B441:B446"/>
    <mergeCell ref="E441:E446"/>
    <mergeCell ref="A455:A460"/>
    <mergeCell ref="B455:B460"/>
    <mergeCell ref="E455:E460"/>
    <mergeCell ref="A469:A474"/>
    <mergeCell ref="B469:B474"/>
    <mergeCell ref="E469:E474"/>
    <mergeCell ref="A484:A489"/>
    <mergeCell ref="B484:B489"/>
    <mergeCell ref="E484:E489"/>
    <mergeCell ref="A495:A500"/>
    <mergeCell ref="B495:B500"/>
    <mergeCell ref="E495:E500"/>
    <mergeCell ref="A511:A516"/>
    <mergeCell ref="B511:B516"/>
    <mergeCell ref="E511:E516"/>
    <mergeCell ref="A524:A529"/>
    <mergeCell ref="B524:B529"/>
    <mergeCell ref="E524:E529"/>
    <mergeCell ref="A531:A536"/>
    <mergeCell ref="B531:B536"/>
    <mergeCell ref="E531:E536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2" manualBreakCount="12">
    <brk id="56" man="true" max="16383" min="0"/>
    <brk id="116" man="true" max="16383" min="0"/>
    <brk id="188" man="true" max="16383" min="0"/>
    <brk id="242" man="true" max="16383" min="0"/>
    <brk id="294" man="true" max="16383" min="0"/>
    <brk id="326" man="true" max="16383" min="0"/>
    <brk id="363" man="true" max="16383" min="0"/>
    <brk id="401" man="true" max="16383" min="0"/>
    <brk id="423" man="true" max="16383" min="0"/>
    <brk id="460" man="true" max="16383" min="0"/>
    <brk id="500" man="true" max="16383" min="0"/>
    <brk id="536" man="true" max="16383" min="0"/>
  </rowBreaks>
  <colBreaks count="2" manualBreakCount="2">
    <brk id="6" man="true" max="65535" min="0"/>
    <brk id="17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1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1" min="1" style="491" width="17.57"/>
    <col collapsed="false" customWidth="true" hidden="false" outlineLevel="0" max="2" min="2" style="491" width="7.85"/>
    <col collapsed="false" customWidth="true" hidden="false" outlineLevel="0" max="3" min="3" style="492" width="7.85"/>
    <col collapsed="false" customWidth="true" hidden="false" outlineLevel="0" max="4" min="4" style="492" width="10.14"/>
    <col collapsed="false" customWidth="true" hidden="false" outlineLevel="0" max="5" min="5" style="492" width="12.28"/>
    <col collapsed="false" customWidth="true" hidden="false" outlineLevel="0" max="6" min="6" style="493" width="30.14"/>
    <col collapsed="false" customWidth="true" hidden="false" outlineLevel="0" max="7" min="7" style="492" width="11.28"/>
    <col collapsed="false" customWidth="true" hidden="false" outlineLevel="0" max="8" min="8" style="494" width="12.14"/>
    <col collapsed="false" customWidth="true" hidden="false" outlineLevel="0" max="9" min="9" style="495" width="18.71"/>
    <col collapsed="false" customWidth="true" hidden="false" outlineLevel="0" max="10" min="10" style="491" width="9"/>
    <col collapsed="false" customWidth="true" hidden="false" outlineLevel="0" max="11" min="11" style="492" width="29.72"/>
    <col collapsed="false" customWidth="true" hidden="false" outlineLevel="0" max="1025" min="12" style="492" width="9.14"/>
  </cols>
  <sheetData>
    <row r="1" s="500" customFormat="true" ht="21" hidden="false" customHeight="true" outlineLevel="0" collapsed="false">
      <c r="A1" s="496" t="s">
        <v>352</v>
      </c>
      <c r="B1" s="496"/>
      <c r="C1" s="496"/>
      <c r="D1" s="496"/>
      <c r="E1" s="496"/>
      <c r="F1" s="496"/>
      <c r="G1" s="496"/>
      <c r="H1" s="496"/>
      <c r="I1" s="496"/>
      <c r="J1" s="497"/>
      <c r="K1" s="498" t="n">
        <v>95</v>
      </c>
      <c r="L1" s="499" t="s">
        <v>353</v>
      </c>
    </row>
    <row r="2" s="497" customFormat="true" ht="39" hidden="false" customHeight="false" outlineLevel="0" collapsed="false">
      <c r="A2" s="501" t="s">
        <v>354</v>
      </c>
      <c r="B2" s="502" t="s">
        <v>355</v>
      </c>
      <c r="C2" s="502" t="s">
        <v>356</v>
      </c>
      <c r="D2" s="502" t="s">
        <v>357</v>
      </c>
      <c r="E2" s="503" t="s">
        <v>358</v>
      </c>
      <c r="F2" s="504" t="s">
        <v>359</v>
      </c>
      <c r="G2" s="504" t="s">
        <v>360</v>
      </c>
      <c r="H2" s="504" t="s">
        <v>361</v>
      </c>
      <c r="I2" s="505" t="s">
        <v>362</v>
      </c>
      <c r="K2" s="506" t="n">
        <v>60</v>
      </c>
      <c r="L2" s="507" t="s">
        <v>363</v>
      </c>
    </row>
    <row r="3" s="25" customFormat="true" ht="21" hidden="false" customHeight="true" outlineLevel="0" collapsed="false">
      <c r="A3" s="508" t="s">
        <v>364</v>
      </c>
      <c r="B3" s="509" t="n">
        <v>1</v>
      </c>
      <c r="C3" s="510" t="n">
        <v>0</v>
      </c>
      <c r="D3" s="511" t="n">
        <f aca="false">SUM(B3:B4)+SUM(C3:C4)</f>
        <v>2</v>
      </c>
      <c r="E3" s="512" t="n">
        <v>2</v>
      </c>
      <c r="F3" s="513" t="str">
        <f aca="false">'Lista braci - Reg. 2018'!D49</f>
        <v>Warsz Krzysztof i Anna</v>
      </c>
      <c r="G3" s="20" t="n">
        <v>2</v>
      </c>
      <c r="H3" s="411" t="n">
        <f aca="false">G3-D3</f>
        <v>0</v>
      </c>
      <c r="I3" s="514" t="str">
        <f aca="false">'Lista braci - Reg. 2018'!B49</f>
        <v>Lublin Królewska 4</v>
      </c>
      <c r="J3" s="515"/>
      <c r="K3" s="516"/>
      <c r="L3" s="12" t="s">
        <v>365</v>
      </c>
    </row>
    <row r="4" s="25" customFormat="true" ht="21" hidden="false" customHeight="true" outlineLevel="0" collapsed="false">
      <c r="A4" s="517"/>
      <c r="B4" s="518" t="n">
        <v>1</v>
      </c>
      <c r="C4" s="519" t="n">
        <v>0</v>
      </c>
      <c r="D4" s="511"/>
      <c r="E4" s="520" t="n">
        <v>0</v>
      </c>
      <c r="F4" s="521"/>
      <c r="G4" s="57" t="n">
        <v>0</v>
      </c>
      <c r="H4" s="522" t="n">
        <f aca="false">G4-D4</f>
        <v>0</v>
      </c>
      <c r="I4" s="523"/>
      <c r="J4" s="515"/>
      <c r="K4" s="524"/>
      <c r="L4" s="12" t="s">
        <v>366</v>
      </c>
    </row>
    <row r="5" s="25" customFormat="true" ht="21" hidden="false" customHeight="true" outlineLevel="0" collapsed="false">
      <c r="A5" s="508" t="s">
        <v>367</v>
      </c>
      <c r="B5" s="509" t="n">
        <v>1</v>
      </c>
      <c r="C5" s="510" t="n">
        <v>0</v>
      </c>
      <c r="D5" s="511" t="n">
        <f aca="false">SUM(B5:B6)+SUM(C5:C6)</f>
        <v>2</v>
      </c>
      <c r="E5" s="525" t="n">
        <v>2</v>
      </c>
      <c r="F5" s="526" t="str">
        <f aca="false">'Lista braci - Reg. 2018'!D286</f>
        <v>Żołyniak Krzysztof i Monika</v>
      </c>
      <c r="G5" s="20" t="n">
        <v>2</v>
      </c>
      <c r="H5" s="411" t="n">
        <f aca="false">G5-D5</f>
        <v>0</v>
      </c>
      <c r="I5" s="527" t="str">
        <f aca="false">'Lista braci - Reg. 2018'!B286</f>
        <v>Lublin Salezjanie 2</v>
      </c>
      <c r="J5" s="515"/>
      <c r="K5" s="528"/>
      <c r="L5" s="12" t="s">
        <v>368</v>
      </c>
    </row>
    <row r="6" s="25" customFormat="true" ht="21" hidden="false" customHeight="true" outlineLevel="0" collapsed="false">
      <c r="A6" s="517"/>
      <c r="B6" s="518" t="n">
        <v>1</v>
      </c>
      <c r="C6" s="519" t="n">
        <v>0</v>
      </c>
      <c r="D6" s="511"/>
      <c r="E6" s="529" t="n">
        <v>0</v>
      </c>
      <c r="F6" s="530"/>
      <c r="G6" s="531" t="n">
        <v>0</v>
      </c>
      <c r="H6" s="522" t="n">
        <f aca="false">G6-D6</f>
        <v>0</v>
      </c>
      <c r="I6" s="532"/>
      <c r="J6" s="515"/>
      <c r="K6" s="533"/>
      <c r="L6" s="25" t="s">
        <v>28</v>
      </c>
    </row>
    <row r="7" s="25" customFormat="true" ht="12.75" hidden="false" customHeight="false" outlineLevel="0" collapsed="false">
      <c r="A7" s="508" t="s">
        <v>369</v>
      </c>
      <c r="B7" s="534" t="n">
        <v>1</v>
      </c>
      <c r="C7" s="510" t="n">
        <v>0</v>
      </c>
      <c r="D7" s="511" t="n">
        <f aca="false">SUM(B7:B11)+SUM(C7:C11)</f>
        <v>5</v>
      </c>
      <c r="E7" s="525" t="n">
        <v>1</v>
      </c>
      <c r="F7" s="526" t="str">
        <f aca="false">'Lista braci - Reg. 2018'!D508</f>
        <v>Wesołowski Marcin</v>
      </c>
      <c r="G7" s="20" t="n">
        <v>1</v>
      </c>
      <c r="H7" s="411" t="n">
        <f aca="false">G7-D7</f>
        <v>-4</v>
      </c>
      <c r="I7" s="527" t="str">
        <f aca="false">'Lista braci - Reg. 2018'!B508</f>
        <v>Królewska 16</v>
      </c>
      <c r="J7" s="535"/>
      <c r="K7" s="536"/>
      <c r="L7" s="25" t="s">
        <v>31</v>
      </c>
    </row>
    <row r="8" s="25" customFormat="true" ht="25.5" hidden="false" customHeight="false" outlineLevel="0" collapsed="false">
      <c r="A8" s="537"/>
      <c r="B8" s="538" t="n">
        <v>1</v>
      </c>
      <c r="C8" s="539" t="n">
        <v>0</v>
      </c>
      <c r="D8" s="511"/>
      <c r="E8" s="540" t="n">
        <v>1</v>
      </c>
      <c r="F8" s="541" t="str">
        <f aca="false">'Lista braci - Reg. 2018'!D32</f>
        <v>Mucha Wacław</v>
      </c>
      <c r="G8" s="216" t="n">
        <v>1</v>
      </c>
      <c r="H8" s="542" t="n">
        <f aca="false">G8-D8</f>
        <v>1</v>
      </c>
      <c r="I8" s="543" t="str">
        <f aca="false">'Lista braci - Reg. 2018'!B32</f>
        <v>Hrubieszów parafia Św. Mikołaja</v>
      </c>
      <c r="J8" s="535"/>
      <c r="K8" s="544"/>
      <c r="L8" s="12" t="s">
        <v>370</v>
      </c>
    </row>
    <row r="9" s="25" customFormat="true" ht="21" hidden="false" customHeight="true" outlineLevel="0" collapsed="false">
      <c r="A9" s="537"/>
      <c r="B9" s="538" t="n">
        <v>1</v>
      </c>
      <c r="C9" s="539" t="n">
        <v>0</v>
      </c>
      <c r="D9" s="511"/>
      <c r="E9" s="545" t="n">
        <v>1</v>
      </c>
      <c r="F9" s="541" t="str">
        <f aca="false">'Lista braci - Reg. 2018'!D339</f>
        <v>Iwanek Janusz</v>
      </c>
      <c r="G9" s="216" t="n">
        <v>1</v>
      </c>
      <c r="H9" s="542" t="n">
        <f aca="false">G9-D9</f>
        <v>1</v>
      </c>
      <c r="I9" s="543" t="str">
        <f aca="false">'Lista braci - Reg. 2018'!B339</f>
        <v>Lubartów 1</v>
      </c>
      <c r="J9" s="535"/>
      <c r="K9" s="546"/>
      <c r="L9" s="25" t="s">
        <v>371</v>
      </c>
    </row>
    <row r="10" s="25" customFormat="true" ht="21" hidden="false" customHeight="true" outlineLevel="0" collapsed="false">
      <c r="A10" s="537"/>
      <c r="B10" s="538" t="n">
        <v>1</v>
      </c>
      <c r="C10" s="539" t="n">
        <v>0</v>
      </c>
      <c r="D10" s="511"/>
      <c r="E10" s="547" t="n">
        <v>1</v>
      </c>
      <c r="F10" s="541" t="str">
        <f aca="false">'Lista braci - Reg. 2018'!D342</f>
        <v>Szczepaniak Marian</v>
      </c>
      <c r="G10" s="216" t="n">
        <v>1</v>
      </c>
      <c r="H10" s="542" t="n">
        <f aca="false">G10-D10</f>
        <v>1</v>
      </c>
      <c r="I10" s="543" t="str">
        <f aca="false">'Lista braci - Reg. 2018'!B342</f>
        <v>Lubartów 1</v>
      </c>
      <c r="J10" s="535"/>
      <c r="K10" s="548"/>
    </row>
    <row r="11" s="25" customFormat="true" ht="26.25" hidden="false" customHeight="false" outlineLevel="0" collapsed="false">
      <c r="A11" s="517"/>
      <c r="B11" s="549" t="n">
        <v>0</v>
      </c>
      <c r="C11" s="550" t="n">
        <v>1</v>
      </c>
      <c r="D11" s="511"/>
      <c r="E11" s="551" t="n">
        <v>1</v>
      </c>
      <c r="F11" s="552" t="str">
        <f aca="false">'Lista braci - Reg. 2018'!D30</f>
        <v>Juszczuk Roman</v>
      </c>
      <c r="G11" s="57" t="n">
        <v>1</v>
      </c>
      <c r="H11" s="553" t="n">
        <f aca="false">G11-D11</f>
        <v>1</v>
      </c>
      <c r="I11" s="554" t="str">
        <f aca="false">'Lista braci - Reg. 2018'!B30</f>
        <v>Hrubieszów parafia Św. Mikołaja</v>
      </c>
      <c r="J11" s="515"/>
      <c r="K11" s="555"/>
    </row>
    <row r="12" s="25" customFormat="true" ht="25.5" hidden="false" customHeight="false" outlineLevel="0" collapsed="false">
      <c r="A12" s="508" t="s">
        <v>372</v>
      </c>
      <c r="B12" s="534" t="n">
        <v>1</v>
      </c>
      <c r="C12" s="510" t="n">
        <v>0</v>
      </c>
      <c r="D12" s="511" t="n">
        <f aca="false">SUM(B12:B14)+SUM(C12:C14)</f>
        <v>3</v>
      </c>
      <c r="E12" s="556" t="n">
        <v>2</v>
      </c>
      <c r="F12" s="557" t="str">
        <f aca="false">'Lista braci - Reg. 2018'!D272</f>
        <v>Kozłowscy Ernest i Sylwia + 1 niemow.</v>
      </c>
      <c r="G12" s="187" t="n">
        <v>2</v>
      </c>
      <c r="H12" s="411" t="n">
        <f aca="false">G12-D12</f>
        <v>-1</v>
      </c>
      <c r="I12" s="527" t="str">
        <f aca="false">'Lista braci - Reg. 2018'!B272</f>
        <v>Lublin Salezjanie 1</v>
      </c>
      <c r="J12" s="515"/>
      <c r="K12" s="548"/>
      <c r="L12" s="12"/>
    </row>
    <row r="13" s="25" customFormat="true" ht="21" hidden="false" customHeight="true" outlineLevel="0" collapsed="false">
      <c r="A13" s="537"/>
      <c r="B13" s="558" t="n">
        <v>1</v>
      </c>
      <c r="C13" s="559" t="n">
        <v>0</v>
      </c>
      <c r="D13" s="511"/>
      <c r="E13" s="529" t="n">
        <v>0</v>
      </c>
      <c r="F13" s="446"/>
      <c r="G13" s="15" t="n">
        <v>0</v>
      </c>
      <c r="H13" s="542" t="n">
        <f aca="false">G13-D13</f>
        <v>0</v>
      </c>
      <c r="I13" s="560"/>
      <c r="J13" s="515"/>
      <c r="K13" s="561"/>
    </row>
    <row r="14" s="25" customFormat="true" ht="21" hidden="false" customHeight="true" outlineLevel="0" collapsed="false">
      <c r="A14" s="517"/>
      <c r="B14" s="562" t="n">
        <v>1</v>
      </c>
      <c r="C14" s="563" t="n">
        <v>0</v>
      </c>
      <c r="D14" s="511"/>
      <c r="E14" s="520" t="n">
        <v>0</v>
      </c>
      <c r="F14" s="564"/>
      <c r="G14" s="359" t="n">
        <v>0</v>
      </c>
      <c r="H14" s="553" t="n">
        <f aca="false">G14-D14</f>
        <v>0</v>
      </c>
      <c r="I14" s="532"/>
      <c r="J14" s="515"/>
      <c r="K14" s="565"/>
      <c r="L14" s="79" t="s">
        <v>41</v>
      </c>
    </row>
    <row r="15" s="25" customFormat="true" ht="21" hidden="false" customHeight="true" outlineLevel="0" collapsed="false">
      <c r="A15" s="508" t="s">
        <v>373</v>
      </c>
      <c r="B15" s="534" t="n">
        <v>1</v>
      </c>
      <c r="C15" s="510" t="n">
        <v>0</v>
      </c>
      <c r="D15" s="511" t="n">
        <f aca="false">SUM(B15:B19)+SUM(C15:C19)</f>
        <v>5</v>
      </c>
      <c r="E15" s="566" t="n">
        <v>1</v>
      </c>
      <c r="F15" s="513" t="str">
        <f aca="false">'Lista braci - Reg. 2018'!D124</f>
        <v>Łupina Iwona</v>
      </c>
      <c r="G15" s="22" t="n">
        <v>1</v>
      </c>
      <c r="H15" s="411" t="n">
        <f aca="false">G15-D15</f>
        <v>-4</v>
      </c>
      <c r="I15" s="527" t="str">
        <f aca="false">'Lista braci - Reg. 2018'!B124</f>
        <v>Lublin Poczekajka 2</v>
      </c>
      <c r="J15" s="515"/>
      <c r="K15" s="567"/>
    </row>
    <row r="16" s="25" customFormat="true" ht="21" hidden="false" customHeight="true" outlineLevel="0" collapsed="false">
      <c r="A16" s="537"/>
      <c r="B16" s="558" t="n">
        <v>1</v>
      </c>
      <c r="C16" s="559" t="n">
        <v>0</v>
      </c>
      <c r="D16" s="511"/>
      <c r="E16" s="568" t="n">
        <v>1</v>
      </c>
      <c r="F16" s="569" t="str">
        <f aca="false">'Lista braci - Reg. 2018'!D107</f>
        <v>Charytanowicz Bożena</v>
      </c>
      <c r="G16" s="35" t="n">
        <v>1</v>
      </c>
      <c r="H16" s="542" t="n">
        <f aca="false">G16-D16</f>
        <v>1</v>
      </c>
      <c r="I16" s="560" t="str">
        <f aca="false">'Lista braci - Reg. 2018'!B107</f>
        <v>Lublin Poczekajka 1</v>
      </c>
      <c r="J16" s="535"/>
    </row>
    <row r="17" s="25" customFormat="true" ht="21" hidden="false" customHeight="true" outlineLevel="0" collapsed="false">
      <c r="A17" s="537"/>
      <c r="B17" s="558" t="n">
        <v>1</v>
      </c>
      <c r="C17" s="559" t="n">
        <v>0</v>
      </c>
      <c r="D17" s="511"/>
      <c r="E17" s="568" t="n">
        <v>1</v>
      </c>
      <c r="F17" s="570" t="str">
        <f aca="false">'Lista braci - Reg. 2018'!D108</f>
        <v>Fariaszewska Teresa</v>
      </c>
      <c r="G17" s="571" t="n">
        <v>1</v>
      </c>
      <c r="H17" s="542" t="n">
        <f aca="false">G17-D17</f>
        <v>1</v>
      </c>
      <c r="I17" s="560" t="str">
        <f aca="false">'Lista braci - Reg. 2018'!B108</f>
        <v>Lublin Poczekajka 1</v>
      </c>
      <c r="J17" s="535"/>
    </row>
    <row r="18" s="25" customFormat="true" ht="21" hidden="false" customHeight="true" outlineLevel="0" collapsed="false">
      <c r="A18" s="537"/>
      <c r="B18" s="558" t="n">
        <v>1</v>
      </c>
      <c r="C18" s="559" t="n">
        <v>0</v>
      </c>
      <c r="D18" s="511"/>
      <c r="E18" s="572" t="n">
        <v>0</v>
      </c>
      <c r="F18" s="570"/>
      <c r="G18" s="571" t="n">
        <v>0</v>
      </c>
      <c r="H18" s="542" t="n">
        <f aca="false">G18-D18</f>
        <v>0</v>
      </c>
      <c r="I18" s="560"/>
      <c r="J18" s="535"/>
    </row>
    <row r="19" s="25" customFormat="true" ht="21" hidden="false" customHeight="true" outlineLevel="0" collapsed="false">
      <c r="A19" s="517"/>
      <c r="B19" s="573" t="n">
        <v>0</v>
      </c>
      <c r="C19" s="562" t="n">
        <v>1</v>
      </c>
      <c r="D19" s="511"/>
      <c r="E19" s="574" t="n">
        <v>0</v>
      </c>
      <c r="F19" s="575"/>
      <c r="G19" s="576" t="n">
        <v>0</v>
      </c>
      <c r="H19" s="553" t="n">
        <f aca="false">G19-D19</f>
        <v>0</v>
      </c>
      <c r="I19" s="532"/>
      <c r="J19" s="515"/>
    </row>
    <row r="20" s="25" customFormat="true" ht="21" hidden="false" customHeight="true" outlineLevel="0" collapsed="false">
      <c r="A20" s="577" t="n">
        <v>5</v>
      </c>
      <c r="B20" s="578" t="n">
        <f aca="false">SUM(B3:B19)</f>
        <v>15</v>
      </c>
      <c r="C20" s="578" t="n">
        <f aca="false">SUM(C3:C19)</f>
        <v>2</v>
      </c>
      <c r="D20" s="578" t="n">
        <f aca="false">SUM(D3:D19)</f>
        <v>17</v>
      </c>
      <c r="E20" s="579" t="n">
        <f aca="false">SUM(E3:E19)</f>
        <v>14</v>
      </c>
      <c r="F20" s="580" t="s">
        <v>374</v>
      </c>
      <c r="G20" s="579" t="n">
        <f aca="false">SUM(G3:G19)</f>
        <v>14</v>
      </c>
      <c r="H20" s="579" t="n">
        <f aca="false">SUM(H3:H19)</f>
        <v>-3</v>
      </c>
      <c r="I20" s="581" t="n">
        <f aca="false">G20-D20</f>
        <v>-3</v>
      </c>
      <c r="J20" s="582"/>
    </row>
    <row r="21" s="25" customFormat="true" ht="19.5" hidden="false" customHeight="true" outlineLevel="0" collapsed="false">
      <c r="A21" s="508" t="s">
        <v>375</v>
      </c>
      <c r="B21" s="509" t="n">
        <v>1</v>
      </c>
      <c r="C21" s="510" t="n">
        <v>0</v>
      </c>
      <c r="D21" s="511" t="n">
        <f aca="false">SUM(B21:B22)+SUM(C21:C22)</f>
        <v>2</v>
      </c>
      <c r="E21" s="525" t="n">
        <v>2</v>
      </c>
      <c r="F21" s="526" t="str">
        <f aca="false">'Lista braci - Reg. 2018'!D46</f>
        <v>Kamiński Stanisław i Teresa </v>
      </c>
      <c r="G21" s="20" t="n">
        <v>2</v>
      </c>
      <c r="H21" s="411" t="n">
        <f aca="false">G21-D21</f>
        <v>0</v>
      </c>
      <c r="I21" s="514" t="str">
        <f aca="false">'Lista braci - Reg. 2018'!B46</f>
        <v>Lublin Królewska 4</v>
      </c>
      <c r="J21" s="583"/>
    </row>
    <row r="22" s="25" customFormat="true" ht="21" hidden="false" customHeight="true" outlineLevel="0" collapsed="false">
      <c r="A22" s="517"/>
      <c r="B22" s="518" t="n">
        <v>1</v>
      </c>
      <c r="C22" s="519" t="n">
        <v>0</v>
      </c>
      <c r="D22" s="511"/>
      <c r="E22" s="520" t="n">
        <v>0</v>
      </c>
      <c r="F22" s="584"/>
      <c r="G22" s="57" t="n">
        <v>0</v>
      </c>
      <c r="H22" s="553" t="n">
        <f aca="false">G22-D22</f>
        <v>0</v>
      </c>
      <c r="I22" s="523"/>
      <c r="J22" s="583"/>
    </row>
    <row r="23" s="25" customFormat="true" ht="25.5" hidden="false" customHeight="false" outlineLevel="0" collapsed="false">
      <c r="A23" s="585" t="s">
        <v>376</v>
      </c>
      <c r="B23" s="509" t="n">
        <v>1</v>
      </c>
      <c r="C23" s="510" t="n">
        <v>0</v>
      </c>
      <c r="D23" s="511" t="n">
        <f aca="false">SUM(B23:B24)+SUM(C23:C24)</f>
        <v>2</v>
      </c>
      <c r="E23" s="556" t="n">
        <v>2</v>
      </c>
      <c r="F23" s="586" t="str">
        <f aca="false">'Lista braci - Reg. 2018'!D154</f>
        <v>Boguszewscy Mikołaj i Asia + małe dziecko - od piątku</v>
      </c>
      <c r="G23" s="187" t="n">
        <v>2</v>
      </c>
      <c r="H23" s="411" t="n">
        <f aca="false">G23-D23</f>
        <v>0</v>
      </c>
      <c r="I23" s="514" t="str">
        <f aca="false">'Lista braci - Reg. 2018'!B154</f>
        <v>Lublin Poczekajka 4</v>
      </c>
      <c r="J23" s="587"/>
    </row>
    <row r="24" s="25" customFormat="true" ht="21" hidden="false" customHeight="true" outlineLevel="0" collapsed="false">
      <c r="A24" s="517"/>
      <c r="B24" s="518" t="n">
        <v>1</v>
      </c>
      <c r="C24" s="519" t="n">
        <v>0</v>
      </c>
      <c r="D24" s="511"/>
      <c r="E24" s="520" t="n">
        <v>0</v>
      </c>
      <c r="F24" s="552"/>
      <c r="G24" s="57" t="n">
        <v>0</v>
      </c>
      <c r="H24" s="553" t="n">
        <f aca="false">G24-D24</f>
        <v>0</v>
      </c>
      <c r="I24" s="523"/>
      <c r="J24" s="583"/>
    </row>
    <row r="25" s="25" customFormat="true" ht="12.75" hidden="false" customHeight="false" outlineLevel="0" collapsed="false">
      <c r="A25" s="508" t="s">
        <v>377</v>
      </c>
      <c r="B25" s="534" t="n">
        <v>1</v>
      </c>
      <c r="C25" s="510" t="n">
        <v>0</v>
      </c>
      <c r="D25" s="511" t="n">
        <f aca="false">SUM(B25:B29)+C29</f>
        <v>5</v>
      </c>
      <c r="E25" s="588" t="n">
        <v>1</v>
      </c>
      <c r="F25" s="513" t="str">
        <f aca="false">'Lista braci - Reg. 2018'!D352</f>
        <v>Matwiejczyk Elżbieta</v>
      </c>
      <c r="G25" s="187" t="n">
        <v>1</v>
      </c>
      <c r="H25" s="411" t="n">
        <f aca="false">G25-D25</f>
        <v>-4</v>
      </c>
      <c r="I25" s="527" t="str">
        <f aca="false">'Lista braci - Reg. 2018'!B352</f>
        <v>Lubartów 2</v>
      </c>
      <c r="J25" s="535"/>
    </row>
    <row r="26" s="25" customFormat="true" ht="12.75" hidden="false" customHeight="false" outlineLevel="0" collapsed="false">
      <c r="A26" s="537"/>
      <c r="B26" s="558" t="n">
        <v>1</v>
      </c>
      <c r="C26" s="559" t="n">
        <v>0</v>
      </c>
      <c r="D26" s="511"/>
      <c r="E26" s="589" t="n">
        <v>1</v>
      </c>
      <c r="F26" s="569" t="str">
        <f aca="false">'Lista braci - Reg. 2018'!D353</f>
        <v>Zdunek Małgorzata</v>
      </c>
      <c r="G26" s="15" t="n">
        <v>1</v>
      </c>
      <c r="H26" s="590" t="n">
        <f aca="false">G26-D26</f>
        <v>1</v>
      </c>
      <c r="I26" s="560" t="str">
        <f aca="false">'Lista braci - Reg. 2018'!B353</f>
        <v>Lubartów 2</v>
      </c>
      <c r="J26" s="535"/>
    </row>
    <row r="27" s="25" customFormat="true" ht="21" hidden="false" customHeight="true" outlineLevel="0" collapsed="false">
      <c r="A27" s="537"/>
      <c r="B27" s="558" t="n">
        <v>1</v>
      </c>
      <c r="C27" s="559" t="n">
        <v>0</v>
      </c>
      <c r="D27" s="511"/>
      <c r="E27" s="589" t="n">
        <v>1</v>
      </c>
      <c r="F27" s="569" t="str">
        <f aca="false">'Lista braci - Reg. 2018'!D366</f>
        <v>Kosik Barbara</v>
      </c>
      <c r="G27" s="15" t="n">
        <v>1</v>
      </c>
      <c r="H27" s="590" t="n">
        <f aca="false">G27-D27</f>
        <v>1</v>
      </c>
      <c r="I27" s="560" t="str">
        <f aca="false">'Lista braci - Reg. 2018'!B366</f>
        <v>Lubartów 3</v>
      </c>
      <c r="J27" s="535"/>
    </row>
    <row r="28" s="25" customFormat="true" ht="21" hidden="false" customHeight="true" outlineLevel="0" collapsed="false">
      <c r="A28" s="537"/>
      <c r="B28" s="558" t="n">
        <v>1</v>
      </c>
      <c r="C28" s="559" t="n">
        <v>0</v>
      </c>
      <c r="D28" s="511"/>
      <c r="E28" s="589" t="n">
        <v>1</v>
      </c>
      <c r="F28" s="569" t="str">
        <f aca="false">'Lista braci - Reg. 2018'!D367</f>
        <v>Piliszko Jadwiga</v>
      </c>
      <c r="G28" s="15" t="n">
        <v>1</v>
      </c>
      <c r="H28" s="590" t="n">
        <f aca="false">G28-D28</f>
        <v>1</v>
      </c>
      <c r="I28" s="560" t="str">
        <f aca="false">'Lista braci - Reg. 2018'!B366</f>
        <v>Lubartów 3</v>
      </c>
      <c r="J28" s="535"/>
    </row>
    <row r="29" s="25" customFormat="true" ht="21" hidden="false" customHeight="true" outlineLevel="0" collapsed="false">
      <c r="A29" s="517"/>
      <c r="B29" s="591" t="n">
        <v>0</v>
      </c>
      <c r="C29" s="592" t="n">
        <v>1</v>
      </c>
      <c r="D29" s="511"/>
      <c r="E29" s="593" t="n">
        <v>1</v>
      </c>
      <c r="F29" s="569" t="str">
        <f aca="false">'Lista braci - Reg. 2018'!D453</f>
        <v>Kurczyńska Maria </v>
      </c>
      <c r="G29" s="359" t="n">
        <v>1</v>
      </c>
      <c r="H29" s="553" t="n">
        <f aca="false">G29-D29</f>
        <v>1</v>
      </c>
      <c r="I29" s="532" t="str">
        <f aca="false">'Lista braci - Reg. 2018'!B453</f>
        <v>Zamość Karolówka 1</v>
      </c>
      <c r="J29" s="535"/>
    </row>
    <row r="30" s="25" customFormat="true" ht="25.5" hidden="false" customHeight="false" outlineLevel="0" collapsed="false">
      <c r="A30" s="508" t="s">
        <v>378</v>
      </c>
      <c r="B30" s="534" t="n">
        <v>1</v>
      </c>
      <c r="C30" s="510" t="n">
        <v>0</v>
      </c>
      <c r="D30" s="511" t="n">
        <f aca="false">SUM(B30:B32)</f>
        <v>3</v>
      </c>
      <c r="E30" s="594" t="n">
        <v>3</v>
      </c>
      <c r="F30" s="513" t="str">
        <f aca="false">'Lista braci - Reg. 2018'!D179</f>
        <v>Rusiński Łukasz i Maria + niemowlę i dziecko (Zofia i Gabriela) </v>
      </c>
      <c r="G30" s="187" t="n">
        <v>3</v>
      </c>
      <c r="H30" s="411" t="n">
        <f aca="false">G30-D30</f>
        <v>0</v>
      </c>
      <c r="I30" s="527" t="str">
        <f aca="false">'Lista braci - Reg. 2018'!B179</f>
        <v>Lublin Poczekajka 5</v>
      </c>
      <c r="J30" s="515"/>
    </row>
    <row r="31" s="25" customFormat="true" ht="21" hidden="false" customHeight="true" outlineLevel="0" collapsed="false">
      <c r="A31" s="537"/>
      <c r="B31" s="558" t="n">
        <v>1</v>
      </c>
      <c r="C31" s="559" t="n">
        <v>0</v>
      </c>
      <c r="D31" s="511"/>
      <c r="E31" s="529" t="n">
        <v>0</v>
      </c>
      <c r="F31" s="569"/>
      <c r="G31" s="32" t="n">
        <v>0</v>
      </c>
      <c r="H31" s="590" t="n">
        <f aca="false">G31-D31</f>
        <v>0</v>
      </c>
      <c r="I31" s="560"/>
      <c r="J31" s="515"/>
    </row>
    <row r="32" s="25" customFormat="true" ht="21" hidden="false" customHeight="true" outlineLevel="0" collapsed="false">
      <c r="A32" s="517"/>
      <c r="B32" s="562" t="n">
        <v>1</v>
      </c>
      <c r="C32" s="563" t="n">
        <v>0</v>
      </c>
      <c r="D32" s="511"/>
      <c r="E32" s="520" t="n">
        <v>0</v>
      </c>
      <c r="F32" s="575"/>
      <c r="G32" s="531" t="n">
        <v>0</v>
      </c>
      <c r="H32" s="553" t="n">
        <f aca="false">G32-D32</f>
        <v>0</v>
      </c>
      <c r="I32" s="532"/>
    </row>
    <row r="33" s="25" customFormat="true" ht="25.5" hidden="false" customHeight="false" outlineLevel="0" collapsed="false">
      <c r="A33" s="595" t="s">
        <v>379</v>
      </c>
      <c r="B33" s="534" t="n">
        <v>1</v>
      </c>
      <c r="C33" s="596" t="n">
        <v>0</v>
      </c>
      <c r="D33" s="511" t="n">
        <f aca="false">SUM(B33:B37)+SUM(C33:C37)</f>
        <v>5</v>
      </c>
      <c r="E33" s="556" t="n">
        <v>3</v>
      </c>
      <c r="F33" s="513" t="str">
        <f aca="false">'Lista braci - Reg. 2018'!D403</f>
        <v>Kot Marcin i Katarzyna + niemowlę i większe dziecko</v>
      </c>
      <c r="G33" s="187" t="n">
        <v>3</v>
      </c>
      <c r="H33" s="411" t="n">
        <f aca="false">G33-D33</f>
        <v>-2</v>
      </c>
      <c r="I33" s="527" t="str">
        <f aca="false">'Lista braci - Reg. 2018'!B403</f>
        <v>Łęczna 3</v>
      </c>
      <c r="J33" s="597"/>
    </row>
    <row r="34" s="25" customFormat="true" ht="21" hidden="false" customHeight="true" outlineLevel="0" collapsed="false">
      <c r="A34" s="598"/>
      <c r="B34" s="538" t="n">
        <v>1</v>
      </c>
      <c r="C34" s="599" t="n">
        <v>0</v>
      </c>
      <c r="D34" s="511"/>
      <c r="E34" s="600" t="n">
        <v>1</v>
      </c>
      <c r="F34" s="601" t="str">
        <f aca="false">'Lista braci - Reg. 2018'!D404</f>
        <v>Kramek Weronika - niania Kotów</v>
      </c>
      <c r="G34" s="27" t="n">
        <v>1</v>
      </c>
      <c r="H34" s="590" t="n">
        <f aca="false">G34-D34</f>
        <v>1</v>
      </c>
      <c r="I34" s="543" t="str">
        <f aca="false">'Lista braci - Reg. 2018'!B404</f>
        <v>Łęczna 3</v>
      </c>
      <c r="J34" s="597"/>
    </row>
    <row r="35" s="25" customFormat="true" ht="21" hidden="false" customHeight="true" outlineLevel="0" collapsed="false">
      <c r="A35" s="598"/>
      <c r="B35" s="538" t="n">
        <v>1</v>
      </c>
      <c r="C35" s="599" t="n">
        <v>0</v>
      </c>
      <c r="D35" s="511"/>
      <c r="E35" s="161"/>
      <c r="F35" s="601"/>
      <c r="G35" s="27"/>
      <c r="H35" s="590" t="n">
        <f aca="false">G35-D35</f>
        <v>0</v>
      </c>
      <c r="I35" s="543"/>
      <c r="J35" s="597"/>
    </row>
    <row r="36" s="25" customFormat="true" ht="21" hidden="false" customHeight="true" outlineLevel="0" collapsed="false">
      <c r="A36" s="598"/>
      <c r="B36" s="538" t="n">
        <v>1</v>
      </c>
      <c r="C36" s="599" t="n">
        <v>0</v>
      </c>
      <c r="D36" s="511"/>
      <c r="E36" s="161"/>
      <c r="F36" s="601"/>
      <c r="G36" s="216"/>
      <c r="H36" s="590" t="n">
        <f aca="false">G36-D36</f>
        <v>0</v>
      </c>
      <c r="I36" s="543"/>
      <c r="J36" s="597"/>
    </row>
    <row r="37" s="25" customFormat="true" ht="21" hidden="false" customHeight="true" outlineLevel="0" collapsed="false">
      <c r="A37" s="602"/>
      <c r="B37" s="591" t="n">
        <v>0</v>
      </c>
      <c r="C37" s="603" t="n">
        <v>1</v>
      </c>
      <c r="D37" s="511"/>
      <c r="E37" s="366"/>
      <c r="F37" s="552"/>
      <c r="G37" s="57"/>
      <c r="H37" s="553" t="n">
        <f aca="false">G37-D37</f>
        <v>0</v>
      </c>
      <c r="I37" s="554"/>
      <c r="J37" s="583"/>
    </row>
    <row r="38" s="25" customFormat="true" ht="25.5" hidden="false" customHeight="false" outlineLevel="0" collapsed="false">
      <c r="A38" s="604" t="s">
        <v>380</v>
      </c>
      <c r="B38" s="534" t="n">
        <v>1</v>
      </c>
      <c r="C38" s="510" t="n">
        <v>0</v>
      </c>
      <c r="D38" s="511" t="n">
        <f aca="false">SUM(B38:B40)</f>
        <v>3</v>
      </c>
      <c r="E38" s="77" t="n">
        <v>2</v>
      </c>
      <c r="F38" s="513" t="str">
        <f aca="false">'Lista braci - Reg. 2018'!D177</f>
        <v>Pawlik Piotr i Katarzyna + niemowlę (Maria) </v>
      </c>
      <c r="G38" s="187" t="n">
        <v>2</v>
      </c>
      <c r="H38" s="411" t="n">
        <f aca="false">G38-D38</f>
        <v>-1</v>
      </c>
      <c r="I38" s="527" t="str">
        <f aca="false">'Lista braci - Reg. 2018'!B177</f>
        <v>Lublin Poczekajka 5</v>
      </c>
      <c r="J38" s="605"/>
    </row>
    <row r="39" s="25" customFormat="true" ht="21" hidden="false" customHeight="true" outlineLevel="0" collapsed="false">
      <c r="A39" s="606"/>
      <c r="B39" s="558" t="n">
        <v>1</v>
      </c>
      <c r="C39" s="559" t="n">
        <v>0</v>
      </c>
      <c r="D39" s="511"/>
      <c r="E39" s="82" t="n">
        <v>1</v>
      </c>
      <c r="F39" s="570" t="str">
        <f aca="false">'Lista braci - Reg. 2018'!D178</f>
        <v>niania Pawlik Zofia </v>
      </c>
      <c r="G39" s="32" t="n">
        <v>1</v>
      </c>
      <c r="H39" s="590" t="n">
        <f aca="false">G39-D39</f>
        <v>1</v>
      </c>
      <c r="I39" s="560" t="str">
        <f aca="false">'Lista braci - Reg. 2018'!B178</f>
        <v>Lublin Poczekajka 5</v>
      </c>
      <c r="J39" s="607"/>
    </row>
    <row r="40" s="25" customFormat="true" ht="21" hidden="false" customHeight="true" outlineLevel="0" collapsed="false">
      <c r="A40" s="608"/>
      <c r="B40" s="562" t="n">
        <v>1</v>
      </c>
      <c r="C40" s="563" t="n">
        <v>0</v>
      </c>
      <c r="D40" s="511"/>
      <c r="E40" s="26" t="n">
        <v>0</v>
      </c>
      <c r="F40" s="530"/>
      <c r="G40" s="531" t="n">
        <v>0</v>
      </c>
      <c r="H40" s="553" t="n">
        <f aca="false">G40-D40</f>
        <v>0</v>
      </c>
      <c r="I40" s="532"/>
      <c r="J40" s="607"/>
    </row>
    <row r="41" s="25" customFormat="true" ht="21" hidden="false" customHeight="true" outlineLevel="0" collapsed="false">
      <c r="A41" s="508" t="s">
        <v>381</v>
      </c>
      <c r="B41" s="509" t="n">
        <v>1</v>
      </c>
      <c r="C41" s="510" t="n">
        <v>0</v>
      </c>
      <c r="D41" s="511" t="n">
        <f aca="false">SUM(B41:B42)+SUM(C41:C42)</f>
        <v>2</v>
      </c>
      <c r="E41" s="556" t="n">
        <v>2</v>
      </c>
      <c r="F41" s="557" t="str">
        <f aca="false">'Lista braci - Reg. 2018'!D156</f>
        <v>Słowińscy Mateusz i Kasia + dziecko</v>
      </c>
      <c r="G41" s="20" t="n">
        <v>2</v>
      </c>
      <c r="H41" s="411" t="n">
        <f aca="false">G41-D41</f>
        <v>0</v>
      </c>
      <c r="I41" s="527" t="str">
        <f aca="false">'Lista braci - Reg. 2018'!B156</f>
        <v>Lublin Poczekajka 4</v>
      </c>
      <c r="J41" s="607"/>
    </row>
    <row r="42" s="25" customFormat="true" ht="21" hidden="false" customHeight="true" outlineLevel="0" collapsed="false">
      <c r="A42" s="517"/>
      <c r="B42" s="518" t="n">
        <v>1</v>
      </c>
      <c r="C42" s="519" t="n">
        <v>0</v>
      </c>
      <c r="D42" s="511"/>
      <c r="E42" s="520" t="n">
        <v>0</v>
      </c>
      <c r="F42" s="609"/>
      <c r="G42" s="57" t="n">
        <v>0</v>
      </c>
      <c r="H42" s="553" t="n">
        <f aca="false">G42-D42</f>
        <v>0</v>
      </c>
      <c r="I42" s="532"/>
      <c r="J42" s="610"/>
    </row>
    <row r="43" s="25" customFormat="true" ht="21" hidden="false" customHeight="true" outlineLevel="0" collapsed="false">
      <c r="A43" s="611" t="n">
        <v>7</v>
      </c>
      <c r="B43" s="612" t="n">
        <f aca="false">SUM(B21:B42)</f>
        <v>20</v>
      </c>
      <c r="C43" s="612" t="n">
        <f aca="false">SUM(C21:C42)</f>
        <v>2</v>
      </c>
      <c r="D43" s="612" t="n">
        <f aca="false">SUM(D21:D42)</f>
        <v>22</v>
      </c>
      <c r="E43" s="612" t="n">
        <f aca="false">SUM(E21:E42)</f>
        <v>21</v>
      </c>
      <c r="F43" s="613" t="s">
        <v>382</v>
      </c>
      <c r="G43" s="614" t="n">
        <f aca="false">SUM(G21:G42)</f>
        <v>21</v>
      </c>
      <c r="H43" s="614" t="n">
        <f aca="false">SUM(H21:H42)</f>
        <v>-1</v>
      </c>
      <c r="I43" s="615" t="n">
        <f aca="false">G43-D43</f>
        <v>-1</v>
      </c>
      <c r="J43" s="535"/>
    </row>
    <row r="44" s="25" customFormat="true" ht="25.5" hidden="false" customHeight="false" outlineLevel="0" collapsed="false">
      <c r="A44" s="508" t="s">
        <v>383</v>
      </c>
      <c r="B44" s="509" t="n">
        <v>1</v>
      </c>
      <c r="C44" s="510" t="n">
        <v>0</v>
      </c>
      <c r="D44" s="511" t="n">
        <f aca="false">SUM(B44:B45)+SUM(C44:C45)</f>
        <v>2</v>
      </c>
      <c r="E44" s="594" t="n">
        <v>2</v>
      </c>
      <c r="F44" s="513" t="str">
        <f aca="false">'Lista braci - Reg. 2018'!D34</f>
        <v>Stopyra Dariusz i Katarzyna + dziecko Franuś</v>
      </c>
      <c r="G44" s="187" t="n">
        <v>2</v>
      </c>
      <c r="H44" s="411" t="n">
        <f aca="false">G44-D44</f>
        <v>0</v>
      </c>
      <c r="I44" s="527" t="str">
        <f aca="false">'Lista braci - Reg. 2018'!B34</f>
        <v>Hrubieszów parafia Św. Mikołaja</v>
      </c>
      <c r="J44" s="535"/>
    </row>
    <row r="45" s="25" customFormat="true" ht="21" hidden="false" customHeight="true" outlineLevel="0" collapsed="false">
      <c r="A45" s="517"/>
      <c r="B45" s="518" t="n">
        <v>1</v>
      </c>
      <c r="C45" s="519" t="n">
        <v>0</v>
      </c>
      <c r="D45" s="511"/>
      <c r="E45" s="366" t="n">
        <v>0</v>
      </c>
      <c r="F45" s="552"/>
      <c r="G45" s="57" t="n">
        <v>0</v>
      </c>
      <c r="H45" s="553" t="n">
        <f aca="false">G45-D45</f>
        <v>0</v>
      </c>
      <c r="I45" s="532"/>
      <c r="J45" s="515"/>
    </row>
    <row r="46" s="25" customFormat="true" ht="25.5" hidden="false" customHeight="false" outlineLevel="0" collapsed="false">
      <c r="A46" s="508" t="s">
        <v>384</v>
      </c>
      <c r="B46" s="509" t="n">
        <v>1</v>
      </c>
      <c r="C46" s="510" t="n">
        <v>0</v>
      </c>
      <c r="D46" s="511" t="n">
        <f aca="false">SUM(B46:B47)+SUM(C46:C47)</f>
        <v>2</v>
      </c>
      <c r="E46" s="556" t="n">
        <v>2</v>
      </c>
      <c r="F46" s="513" t="str">
        <f aca="false">'Lista braci - Reg. 2018'!D174</f>
        <v>Danilewicz Damian i Aleksandra + niemowlę (Klara) </v>
      </c>
      <c r="G46" s="187" t="n">
        <v>2</v>
      </c>
      <c r="H46" s="411" t="n">
        <f aca="false">G46-D46</f>
        <v>0</v>
      </c>
      <c r="I46" s="527" t="str">
        <f aca="false">'Lista braci - Reg. 2018'!B174</f>
        <v>Lublin Poczekajka 5</v>
      </c>
      <c r="J46" s="535"/>
    </row>
    <row r="47" s="25" customFormat="true" ht="21" hidden="false" customHeight="true" outlineLevel="0" collapsed="false">
      <c r="A47" s="517"/>
      <c r="B47" s="518" t="n">
        <v>1</v>
      </c>
      <c r="C47" s="519" t="n">
        <v>0</v>
      </c>
      <c r="D47" s="511"/>
      <c r="E47" s="366" t="n">
        <v>0</v>
      </c>
      <c r="F47" s="609"/>
      <c r="G47" s="57" t="n">
        <v>0</v>
      </c>
      <c r="H47" s="553" t="n">
        <f aca="false">G47-D47</f>
        <v>0</v>
      </c>
      <c r="I47" s="532"/>
      <c r="J47" s="535"/>
    </row>
    <row r="48" s="25" customFormat="true" ht="21" hidden="false" customHeight="true" outlineLevel="0" collapsed="false">
      <c r="A48" s="508" t="s">
        <v>385</v>
      </c>
      <c r="B48" s="534" t="n">
        <v>1</v>
      </c>
      <c r="C48" s="596" t="n">
        <v>0</v>
      </c>
      <c r="D48" s="511" t="n">
        <f aca="false">SUM(B48:B52)+SUM(C48:C52)</f>
        <v>5</v>
      </c>
      <c r="E48" s="556" t="n">
        <v>2</v>
      </c>
      <c r="F48" s="513" t="str">
        <f aca="false">'Lista braci - Reg. 2018'!D63</f>
        <v>Ścirka Tomek i Aneta + niemowlę</v>
      </c>
      <c r="G48" s="187" t="n">
        <v>2</v>
      </c>
      <c r="H48" s="411" t="n">
        <f aca="false">G48-D48</f>
        <v>-3</v>
      </c>
      <c r="I48" s="527" t="str">
        <f aca="false">'Lista braci - Reg. 2018'!B63</f>
        <v>Lublin Pallotyni 1</v>
      </c>
      <c r="J48" s="616"/>
    </row>
    <row r="49" s="25" customFormat="true" ht="21" hidden="false" customHeight="true" outlineLevel="0" collapsed="false">
      <c r="A49" s="537"/>
      <c r="B49" s="538" t="n">
        <v>1</v>
      </c>
      <c r="C49" s="599" t="n">
        <v>0</v>
      </c>
      <c r="D49" s="511"/>
      <c r="E49" s="82" t="n">
        <v>1</v>
      </c>
      <c r="F49" s="601" t="str">
        <f aca="false">'Lista braci - Reg. 2018'!D64</f>
        <v>niania Ścirków</v>
      </c>
      <c r="G49" s="27" t="n">
        <v>1</v>
      </c>
      <c r="H49" s="590" t="n">
        <f aca="false">G49-D49</f>
        <v>1</v>
      </c>
      <c r="I49" s="543" t="str">
        <f aca="false">'Lista braci - Reg. 2018'!B64</f>
        <v>Lublin Pallotyni 1</v>
      </c>
      <c r="J49" s="616"/>
    </row>
    <row r="50" s="25" customFormat="true" ht="21" hidden="false" customHeight="true" outlineLevel="0" collapsed="false">
      <c r="A50" s="537"/>
      <c r="B50" s="538" t="n">
        <v>1</v>
      </c>
      <c r="C50" s="599" t="n">
        <v>0</v>
      </c>
      <c r="D50" s="511"/>
      <c r="E50" s="26" t="n">
        <v>0</v>
      </c>
      <c r="F50" s="601"/>
      <c r="G50" s="216" t="n">
        <v>0</v>
      </c>
      <c r="H50" s="590" t="n">
        <f aca="false">G50-D50</f>
        <v>0</v>
      </c>
      <c r="I50" s="543"/>
      <c r="J50" s="617"/>
    </row>
    <row r="51" s="25" customFormat="true" ht="21" hidden="false" customHeight="true" outlineLevel="0" collapsed="false">
      <c r="A51" s="537"/>
      <c r="B51" s="538" t="n">
        <v>1</v>
      </c>
      <c r="C51" s="599" t="n">
        <v>0</v>
      </c>
      <c r="D51" s="511"/>
      <c r="E51" s="26" t="n">
        <v>0</v>
      </c>
      <c r="F51" s="601"/>
      <c r="G51" s="216" t="n">
        <v>0</v>
      </c>
      <c r="H51" s="590" t="n">
        <f aca="false">G51-D51</f>
        <v>0</v>
      </c>
      <c r="I51" s="543"/>
      <c r="J51" s="617"/>
    </row>
    <row r="52" s="25" customFormat="true" ht="21" hidden="false" customHeight="true" outlineLevel="0" collapsed="false">
      <c r="A52" s="517"/>
      <c r="B52" s="549" t="n">
        <v>0</v>
      </c>
      <c r="C52" s="603" t="n">
        <v>1</v>
      </c>
      <c r="D52" s="511"/>
      <c r="E52" s="520" t="n">
        <v>0</v>
      </c>
      <c r="F52" s="552"/>
      <c r="G52" s="51" t="n">
        <v>0</v>
      </c>
      <c r="H52" s="553" t="n">
        <f aca="false">G52-D52</f>
        <v>0</v>
      </c>
      <c r="I52" s="554"/>
      <c r="J52" s="616"/>
    </row>
    <row r="53" s="25" customFormat="true" ht="25.5" hidden="false" customHeight="false" outlineLevel="0" collapsed="false">
      <c r="A53" s="618" t="s">
        <v>386</v>
      </c>
      <c r="B53" s="534" t="n">
        <v>1</v>
      </c>
      <c r="C53" s="510" t="n">
        <v>0</v>
      </c>
      <c r="D53" s="511" t="n">
        <f aca="false">SUM(B53:B55)</f>
        <v>3</v>
      </c>
      <c r="E53" s="619" t="n">
        <v>2</v>
      </c>
      <c r="F53" s="586" t="str">
        <f aca="false">'Lista braci - Reg. 2018'!D191</f>
        <v>Ziemba Maciej i Paulina + dziecko - od piątku</v>
      </c>
      <c r="G53" s="187" t="n">
        <v>2</v>
      </c>
      <c r="H53" s="411" t="n">
        <f aca="false">G53-D53</f>
        <v>-1</v>
      </c>
      <c r="I53" s="527" t="str">
        <f aca="false">'Lista braci - Reg. 2018'!B191</f>
        <v>Lublin Poczekajka 6</v>
      </c>
      <c r="J53" s="616"/>
    </row>
    <row r="54" s="25" customFormat="true" ht="21" hidden="false" customHeight="true" outlineLevel="0" collapsed="false">
      <c r="A54" s="537"/>
      <c r="B54" s="558" t="n">
        <v>1</v>
      </c>
      <c r="C54" s="559" t="n">
        <v>0</v>
      </c>
      <c r="D54" s="511"/>
      <c r="E54" s="529" t="n">
        <v>0</v>
      </c>
      <c r="F54" s="569"/>
      <c r="G54" s="32" t="n">
        <v>0</v>
      </c>
      <c r="H54" s="590" t="n">
        <f aca="false">G54-D54</f>
        <v>0</v>
      </c>
      <c r="I54" s="560"/>
      <c r="J54" s="515"/>
    </row>
    <row r="55" s="25" customFormat="true" ht="21" hidden="false" customHeight="true" outlineLevel="0" collapsed="false">
      <c r="A55" s="517"/>
      <c r="B55" s="562" t="n">
        <v>1</v>
      </c>
      <c r="C55" s="563" t="n">
        <v>0</v>
      </c>
      <c r="D55" s="511"/>
      <c r="E55" s="520" t="n">
        <v>0</v>
      </c>
      <c r="F55" s="575"/>
      <c r="G55" s="531" t="n">
        <v>0</v>
      </c>
      <c r="H55" s="553" t="n">
        <f aca="false">G55-D55</f>
        <v>0</v>
      </c>
      <c r="I55" s="532"/>
      <c r="J55" s="515"/>
    </row>
    <row r="56" s="25" customFormat="true" ht="25.5" hidden="false" customHeight="false" outlineLevel="0" collapsed="false">
      <c r="A56" s="508" t="s">
        <v>387</v>
      </c>
      <c r="B56" s="534" t="n">
        <v>1</v>
      </c>
      <c r="C56" s="596" t="n">
        <v>0</v>
      </c>
      <c r="D56" s="511" t="n">
        <f aca="false">SUM(B56:B60)+SUM(C56:C60)</f>
        <v>5</v>
      </c>
      <c r="E56" s="556" t="n">
        <v>3</v>
      </c>
      <c r="F56" s="513" t="str">
        <f aca="false">'Lista braci - Reg. 2018'!D257</f>
        <v>Pergoł Michał i Katarzyna + 1 roczne dziecko (Michalina) + Filip (8 lat) </v>
      </c>
      <c r="G56" s="187" t="n">
        <v>3</v>
      </c>
      <c r="H56" s="411" t="n">
        <f aca="false">G56-D56</f>
        <v>-2</v>
      </c>
      <c r="I56" s="527" t="str">
        <f aca="false">'Lista braci - Reg. 2018'!B257</f>
        <v>Lublin Różańcowa 2</v>
      </c>
      <c r="J56" s="616"/>
    </row>
    <row r="57" s="25" customFormat="true" ht="15" hidden="false" customHeight="true" outlineLevel="0" collapsed="false">
      <c r="A57" s="537"/>
      <c r="B57" s="538" t="n">
        <v>1</v>
      </c>
      <c r="C57" s="599" t="n">
        <v>0</v>
      </c>
      <c r="D57" s="511"/>
      <c r="E57" s="600" t="n">
        <v>1</v>
      </c>
      <c r="F57" s="601" t="str">
        <f aca="false">'Lista braci - Reg. 2018'!D258</f>
        <v>Pergoł Mikołaj</v>
      </c>
      <c r="G57" s="27" t="n">
        <v>1</v>
      </c>
      <c r="H57" s="590" t="n">
        <f aca="false">G57-D57</f>
        <v>1</v>
      </c>
      <c r="I57" s="543" t="str">
        <f aca="false">'Lista braci - Reg. 2018'!B258</f>
        <v>Lublin Różańcowa 2</v>
      </c>
      <c r="J57" s="616"/>
    </row>
    <row r="58" s="25" customFormat="true" ht="15" hidden="false" customHeight="true" outlineLevel="0" collapsed="false">
      <c r="A58" s="537"/>
      <c r="B58" s="538" t="n">
        <v>1</v>
      </c>
      <c r="C58" s="599" t="n">
        <v>0</v>
      </c>
      <c r="D58" s="511"/>
      <c r="E58" s="161" t="n">
        <v>0</v>
      </c>
      <c r="F58" s="601"/>
      <c r="G58" s="216" t="n">
        <v>0</v>
      </c>
      <c r="H58" s="590" t="n">
        <f aca="false">G58-D58</f>
        <v>0</v>
      </c>
      <c r="I58" s="543"/>
      <c r="J58" s="617"/>
    </row>
    <row r="59" s="25" customFormat="true" ht="15" hidden="false" customHeight="true" outlineLevel="0" collapsed="false">
      <c r="A59" s="537"/>
      <c r="B59" s="538" t="n">
        <v>1</v>
      </c>
      <c r="C59" s="599" t="n">
        <v>0</v>
      </c>
      <c r="D59" s="511"/>
      <c r="E59" s="161" t="n">
        <v>0</v>
      </c>
      <c r="F59" s="601"/>
      <c r="G59" s="216" t="n">
        <v>0</v>
      </c>
      <c r="H59" s="590" t="n">
        <f aca="false">G59-D59</f>
        <v>0</v>
      </c>
      <c r="I59" s="543"/>
      <c r="J59" s="617"/>
    </row>
    <row r="60" s="25" customFormat="true" ht="15.75" hidden="false" customHeight="true" outlineLevel="0" collapsed="false">
      <c r="A60" s="517"/>
      <c r="B60" s="549" t="n">
        <v>0</v>
      </c>
      <c r="C60" s="603" t="n">
        <v>1</v>
      </c>
      <c r="D60" s="511"/>
      <c r="E60" s="366" t="n">
        <v>0</v>
      </c>
      <c r="F60" s="552"/>
      <c r="G60" s="57" t="n">
        <v>0</v>
      </c>
      <c r="H60" s="553" t="n">
        <f aca="false">G60-D60</f>
        <v>0</v>
      </c>
      <c r="I60" s="554"/>
      <c r="J60" s="617"/>
    </row>
    <row r="61" s="25" customFormat="true" ht="25.5" hidden="false" customHeight="false" outlineLevel="0" collapsed="false">
      <c r="A61" s="508" t="s">
        <v>388</v>
      </c>
      <c r="B61" s="534" t="n">
        <v>1</v>
      </c>
      <c r="C61" s="510" t="n">
        <v>0</v>
      </c>
      <c r="D61" s="511" t="n">
        <f aca="false">SUM(B61:B63)</f>
        <v>3</v>
      </c>
      <c r="E61" s="594" t="n">
        <v>2</v>
      </c>
      <c r="F61" s="620" t="str">
        <f aca="false">'Lista braci - Reg. 2018'!D222</f>
        <v>Shkurapet Kirill i Veronika 
+ niemowlę - od piątku</v>
      </c>
      <c r="G61" s="187" t="n">
        <v>2</v>
      </c>
      <c r="H61" s="411" t="n">
        <f aca="false">G61-D61</f>
        <v>-1</v>
      </c>
      <c r="I61" s="621" t="str">
        <f aca="false">'Lista braci - Reg. 2018'!B222</f>
        <v>Lublin Poczekajka 8</v>
      </c>
      <c r="J61" s="617"/>
    </row>
    <row r="62" s="25" customFormat="true" ht="21" hidden="false" customHeight="true" outlineLevel="0" collapsed="false">
      <c r="A62" s="537"/>
      <c r="B62" s="538" t="n">
        <v>1</v>
      </c>
      <c r="C62" s="539" t="n">
        <v>0</v>
      </c>
      <c r="D62" s="511"/>
      <c r="E62" s="82" t="n">
        <v>1</v>
      </c>
      <c r="F62" s="622" t="str">
        <f aca="false">'Lista braci - Reg. 2018'!D223</f>
        <v>Yugay Elżbieta - od piątku</v>
      </c>
      <c r="G62" s="216" t="n">
        <v>1</v>
      </c>
      <c r="H62" s="590" t="n">
        <f aca="false">G62-D62</f>
        <v>1</v>
      </c>
      <c r="I62" s="543" t="str">
        <f aca="false">'Lista braci - Reg. 2018'!B223</f>
        <v>Lublin Poczekajka 8</v>
      </c>
      <c r="J62" s="607"/>
    </row>
    <row r="63" s="25" customFormat="true" ht="21" hidden="false" customHeight="true" outlineLevel="0" collapsed="false">
      <c r="A63" s="517"/>
      <c r="B63" s="603" t="n">
        <v>1</v>
      </c>
      <c r="C63" s="519" t="n">
        <v>0</v>
      </c>
      <c r="D63" s="511"/>
      <c r="E63" s="520" t="n">
        <v>0</v>
      </c>
      <c r="F63" s="552"/>
      <c r="G63" s="57" t="n">
        <v>0</v>
      </c>
      <c r="H63" s="553" t="n">
        <f aca="false">G63-D63</f>
        <v>0</v>
      </c>
      <c r="I63" s="554"/>
      <c r="J63" s="607"/>
    </row>
    <row r="64" s="25" customFormat="true" ht="25.5" hidden="false" customHeight="false" outlineLevel="0" collapsed="false">
      <c r="A64" s="585" t="s">
        <v>389</v>
      </c>
      <c r="B64" s="509" t="n">
        <v>1</v>
      </c>
      <c r="C64" s="510" t="n">
        <v>0</v>
      </c>
      <c r="D64" s="511" t="n">
        <f aca="false">SUM(B64:B65)+SUM(C64:C65)</f>
        <v>2</v>
      </c>
      <c r="E64" s="594" t="n">
        <v>2</v>
      </c>
      <c r="F64" s="513" t="str">
        <f aca="false">'Lista braci - Reg. 2018'!D329</f>
        <v>Herda Artur i Justyna + dziecko Tobiasz</v>
      </c>
      <c r="G64" s="187" t="n">
        <v>2</v>
      </c>
      <c r="H64" s="411" t="n">
        <f aca="false">G64-D64</f>
        <v>0</v>
      </c>
      <c r="I64" s="527" t="str">
        <f aca="false">'Lista braci - Reg. 2018'!B329</f>
        <v>Lublin Św. Krzyż</v>
      </c>
      <c r="J64" s="607"/>
    </row>
    <row r="65" s="25" customFormat="true" ht="21" hidden="false" customHeight="true" outlineLevel="0" collapsed="false">
      <c r="A65" s="517"/>
      <c r="B65" s="518" t="n">
        <v>1</v>
      </c>
      <c r="C65" s="519" t="n">
        <v>0</v>
      </c>
      <c r="D65" s="511"/>
      <c r="E65" s="366" t="n">
        <v>0</v>
      </c>
      <c r="F65" s="552"/>
      <c r="G65" s="57" t="n">
        <v>0</v>
      </c>
      <c r="H65" s="553" t="n">
        <f aca="false">G65-D65</f>
        <v>0</v>
      </c>
      <c r="I65" s="554"/>
      <c r="J65" s="623"/>
    </row>
    <row r="66" s="25" customFormat="true" ht="21" hidden="false" customHeight="true" outlineLevel="0" collapsed="false">
      <c r="A66" s="611" t="n">
        <v>7</v>
      </c>
      <c r="B66" s="612" t="n">
        <f aca="false">SUM(B44:B65)</f>
        <v>20</v>
      </c>
      <c r="C66" s="612" t="n">
        <f aca="false">SUM(C44:C65)</f>
        <v>2</v>
      </c>
      <c r="D66" s="612" t="n">
        <f aca="false">SUM(D44:D65)</f>
        <v>22</v>
      </c>
      <c r="E66" s="612" t="n">
        <f aca="false">SUM(E44:E65)</f>
        <v>18</v>
      </c>
      <c r="F66" s="613" t="s">
        <v>390</v>
      </c>
      <c r="G66" s="614" t="n">
        <f aca="false">SUM(G44:G65)</f>
        <v>18</v>
      </c>
      <c r="H66" s="614" t="n">
        <f aca="false">SUM(H44:H65)</f>
        <v>-4</v>
      </c>
      <c r="I66" s="624" t="n">
        <f aca="false">G66-D66</f>
        <v>-4</v>
      </c>
      <c r="J66" s="582"/>
    </row>
    <row r="67" s="25" customFormat="true" ht="15.75" hidden="false" customHeight="true" outlineLevel="0" collapsed="false">
      <c r="A67" s="618" t="s">
        <v>391</v>
      </c>
      <c r="B67" s="509" t="n">
        <v>1</v>
      </c>
      <c r="C67" s="510" t="n">
        <v>0</v>
      </c>
      <c r="D67" s="511" t="n">
        <f aca="false">SUM(B67:B68)+SUM(C67:C68)</f>
        <v>2</v>
      </c>
      <c r="E67" s="625" t="n">
        <v>2</v>
      </c>
      <c r="F67" s="513" t="str">
        <f aca="false">'Lista braci - Reg. 2018'!D60</f>
        <v>Kwieciński Janusz i Mirosława</v>
      </c>
      <c r="G67" s="187" t="n">
        <v>2</v>
      </c>
      <c r="H67" s="411" t="n">
        <f aca="false">G67-D67</f>
        <v>0</v>
      </c>
      <c r="I67" s="626" t="str">
        <f aca="false">'Lista braci - Reg. 2018'!B60</f>
        <v>Lublin Pallotyni 1</v>
      </c>
      <c r="J67" s="535"/>
    </row>
    <row r="68" s="25" customFormat="true" ht="21" hidden="false" customHeight="true" outlineLevel="0" collapsed="false">
      <c r="A68" s="517"/>
      <c r="B68" s="518" t="n">
        <v>1</v>
      </c>
      <c r="C68" s="519" t="n">
        <v>0</v>
      </c>
      <c r="D68" s="511"/>
      <c r="E68" s="366" t="n">
        <v>0</v>
      </c>
      <c r="F68" s="552"/>
      <c r="G68" s="57" t="n">
        <v>0</v>
      </c>
      <c r="H68" s="553" t="n">
        <f aca="false">G68-D68</f>
        <v>0</v>
      </c>
      <c r="I68" s="554"/>
      <c r="J68" s="535"/>
    </row>
    <row r="69" s="25" customFormat="true" ht="25.5" hidden="false" customHeight="false" outlineLevel="0" collapsed="false">
      <c r="A69" s="508" t="s">
        <v>392</v>
      </c>
      <c r="B69" s="509" t="n">
        <v>1</v>
      </c>
      <c r="C69" s="510" t="n">
        <v>0</v>
      </c>
      <c r="D69" s="511" t="n">
        <f aca="false">SUM(B69:B70)+SUM(C69:C70)</f>
        <v>2</v>
      </c>
      <c r="E69" s="594" t="n">
        <v>2</v>
      </c>
      <c r="F69" s="513" t="str">
        <f aca="false">'Lista braci - Reg. 2018'!D158</f>
        <v>Klocek Dominik i Dominika z niemowlęciem</v>
      </c>
      <c r="G69" s="187" t="n">
        <v>2</v>
      </c>
      <c r="H69" s="411" t="n">
        <f aca="false">G69-D69</f>
        <v>0</v>
      </c>
      <c r="I69" s="527" t="str">
        <f aca="false">'Lista braci - Reg. 2018'!B158</f>
        <v>Lublin Poczekajka 4</v>
      </c>
      <c r="J69" s="535"/>
    </row>
    <row r="70" s="25" customFormat="true" ht="21" hidden="false" customHeight="true" outlineLevel="0" collapsed="false">
      <c r="A70" s="517"/>
      <c r="B70" s="518" t="n">
        <v>1</v>
      </c>
      <c r="C70" s="519" t="n">
        <v>0</v>
      </c>
      <c r="D70" s="511"/>
      <c r="E70" s="366" t="n">
        <v>0</v>
      </c>
      <c r="F70" s="552"/>
      <c r="G70" s="57" t="n">
        <v>0</v>
      </c>
      <c r="H70" s="553" t="n">
        <f aca="false">G70-D70</f>
        <v>0</v>
      </c>
      <c r="I70" s="554"/>
      <c r="J70" s="535"/>
    </row>
    <row r="71" s="25" customFormat="true" ht="38.25" hidden="false" customHeight="false" outlineLevel="0" collapsed="false">
      <c r="A71" s="508" t="s">
        <v>393</v>
      </c>
      <c r="B71" s="534" t="n">
        <v>1</v>
      </c>
      <c r="C71" s="596" t="n">
        <v>0</v>
      </c>
      <c r="D71" s="627" t="n">
        <f aca="false">SUM(B71:B75)+SUM(C71:C75)</f>
        <v>5</v>
      </c>
      <c r="E71" s="594" t="n">
        <v>5</v>
      </c>
      <c r="F71" s="586" t="str">
        <f aca="false">'Lista braci - Reg. 2018'!D19</f>
        <v>Twardowska Małgorzata i Radosław + niemowlę (Wojtuś) i dzieci (Agata, Igor, Jakub) - od piątku</v>
      </c>
      <c r="G71" s="187" t="n">
        <v>5</v>
      </c>
      <c r="H71" s="411" t="n">
        <f aca="false">G71-D71</f>
        <v>0</v>
      </c>
      <c r="I71" s="527" t="str">
        <f aca="false">'Lista braci - Reg. 2018'!B19</f>
        <v>Hrubieszów parafia Św. Ducha</v>
      </c>
      <c r="J71" s="617"/>
    </row>
    <row r="72" s="25" customFormat="true" ht="21" hidden="false" customHeight="true" outlineLevel="0" collapsed="false">
      <c r="A72" s="537"/>
      <c r="B72" s="538" t="n">
        <v>1</v>
      </c>
      <c r="C72" s="599" t="n">
        <v>0</v>
      </c>
      <c r="D72" s="627"/>
      <c r="E72" s="161" t="n">
        <v>0</v>
      </c>
      <c r="F72" s="601"/>
      <c r="G72" s="27" t="n">
        <v>0</v>
      </c>
      <c r="H72" s="590" t="n">
        <f aca="false">G72-D72</f>
        <v>0</v>
      </c>
      <c r="I72" s="543"/>
      <c r="J72" s="583"/>
    </row>
    <row r="73" s="25" customFormat="true" ht="12.75" hidden="false" customHeight="false" outlineLevel="0" collapsed="false">
      <c r="A73" s="537"/>
      <c r="B73" s="538" t="n">
        <v>1</v>
      </c>
      <c r="C73" s="599" t="n">
        <v>0</v>
      </c>
      <c r="D73" s="627"/>
      <c r="E73" s="161" t="n">
        <v>0</v>
      </c>
      <c r="F73" s="601"/>
      <c r="G73" s="27" t="n">
        <v>0</v>
      </c>
      <c r="H73" s="590" t="n">
        <f aca="false">G73-D73</f>
        <v>0</v>
      </c>
      <c r="I73" s="543"/>
      <c r="J73" s="628"/>
    </row>
    <row r="74" s="25" customFormat="true" ht="21" hidden="false" customHeight="true" outlineLevel="0" collapsed="false">
      <c r="A74" s="537"/>
      <c r="B74" s="538" t="n">
        <v>1</v>
      </c>
      <c r="C74" s="599" t="n">
        <v>0</v>
      </c>
      <c r="D74" s="627"/>
      <c r="E74" s="161" t="n">
        <v>0</v>
      </c>
      <c r="F74" s="601"/>
      <c r="G74" s="27" t="n">
        <v>0</v>
      </c>
      <c r="H74" s="590" t="n">
        <f aca="false">G74-D74</f>
        <v>0</v>
      </c>
      <c r="I74" s="543"/>
      <c r="J74" s="629" t="s">
        <v>394</v>
      </c>
    </row>
    <row r="75" s="25" customFormat="true" ht="21" hidden="false" customHeight="true" outlineLevel="0" collapsed="false">
      <c r="A75" s="517"/>
      <c r="B75" s="591" t="n">
        <v>0</v>
      </c>
      <c r="C75" s="630" t="n">
        <v>1</v>
      </c>
      <c r="D75" s="627"/>
      <c r="E75" s="161" t="n">
        <v>0</v>
      </c>
      <c r="F75" s="631"/>
      <c r="G75" s="27" t="n">
        <v>0</v>
      </c>
      <c r="H75" s="632" t="n">
        <f aca="false">G75-D75</f>
        <v>0</v>
      </c>
      <c r="I75" s="633"/>
      <c r="J75" s="634" t="s">
        <v>395</v>
      </c>
    </row>
    <row r="76" s="25" customFormat="true" ht="25.5" hidden="false" customHeight="false" outlineLevel="0" collapsed="false">
      <c r="A76" s="508" t="s">
        <v>396</v>
      </c>
      <c r="B76" s="534" t="n">
        <v>1</v>
      </c>
      <c r="C76" s="510" t="n">
        <v>0</v>
      </c>
      <c r="D76" s="511" t="n">
        <f aca="false">SUM(B76:B78)</f>
        <v>3</v>
      </c>
      <c r="E76" s="594" t="n">
        <v>3</v>
      </c>
      <c r="F76" s="513" t="str">
        <f aca="false">'Lista braci - Reg. 2018'!D273</f>
        <v>Nieścioruk Wojciech i Anna + 1 niemow. + 1 dziecko większe</v>
      </c>
      <c r="G76" s="187" t="n">
        <v>3</v>
      </c>
      <c r="H76" s="411" t="n">
        <f aca="false">G76-D76</f>
        <v>0</v>
      </c>
      <c r="I76" s="527" t="str">
        <f aca="false">'Lista braci - Reg. 2018'!B273</f>
        <v>Lublin Salezjanie 1</v>
      </c>
      <c r="J76" s="634" t="s">
        <v>397</v>
      </c>
    </row>
    <row r="77" s="25" customFormat="true" ht="21" hidden="false" customHeight="true" outlineLevel="0" collapsed="false">
      <c r="A77" s="537"/>
      <c r="B77" s="538" t="n">
        <v>1</v>
      </c>
      <c r="C77" s="539" t="n">
        <v>0</v>
      </c>
      <c r="D77" s="511"/>
      <c r="E77" s="161" t="n">
        <v>0</v>
      </c>
      <c r="F77" s="601"/>
      <c r="G77" s="27" t="n">
        <v>0</v>
      </c>
      <c r="H77" s="590" t="n">
        <f aca="false">G77-D77</f>
        <v>0</v>
      </c>
      <c r="I77" s="543"/>
      <c r="J77" s="634" t="s">
        <v>398</v>
      </c>
    </row>
    <row r="78" s="25" customFormat="true" ht="30.75" hidden="false" customHeight="false" outlineLevel="0" collapsed="false">
      <c r="A78" s="517"/>
      <c r="B78" s="603" t="n">
        <v>1</v>
      </c>
      <c r="C78" s="519" t="n">
        <v>0</v>
      </c>
      <c r="D78" s="511"/>
      <c r="E78" s="208" t="n">
        <v>0</v>
      </c>
      <c r="F78" s="552"/>
      <c r="G78" s="51" t="n">
        <v>0</v>
      </c>
      <c r="H78" s="553" t="n">
        <f aca="false">G78-D78</f>
        <v>0</v>
      </c>
      <c r="I78" s="554"/>
      <c r="J78" s="635" t="s">
        <v>399</v>
      </c>
    </row>
    <row r="79" s="25" customFormat="true" ht="21" hidden="false" customHeight="true" outlineLevel="0" collapsed="false">
      <c r="A79" s="636" t="n">
        <v>4</v>
      </c>
      <c r="B79" s="579" t="n">
        <f aca="false">SUM(B67:B78)</f>
        <v>11</v>
      </c>
      <c r="C79" s="579" t="n">
        <f aca="false">SUM(C67:C78)</f>
        <v>1</v>
      </c>
      <c r="D79" s="579" t="n">
        <f aca="false">SUM(D67:D78)</f>
        <v>12</v>
      </c>
      <c r="E79" s="579" t="n">
        <f aca="false">SUM(E67:E78)</f>
        <v>12</v>
      </c>
      <c r="F79" s="637" t="s">
        <v>400</v>
      </c>
      <c r="G79" s="638" t="n">
        <f aca="false">SUM(G67:G78)</f>
        <v>12</v>
      </c>
      <c r="H79" s="638" t="n">
        <f aca="false">SUM(H67:H78)</f>
        <v>0</v>
      </c>
      <c r="I79" s="639" t="n">
        <f aca="false">G79-D79</f>
        <v>0</v>
      </c>
      <c r="J79" s="535"/>
    </row>
    <row r="80" s="25" customFormat="true" ht="21" hidden="false" customHeight="true" outlineLevel="0" collapsed="false">
      <c r="A80" s="640" t="n">
        <f aca="false">A20+A43+A66+A79</f>
        <v>23</v>
      </c>
      <c r="B80" s="641" t="n">
        <f aca="false">B20+B43+B66+B79</f>
        <v>66</v>
      </c>
      <c r="C80" s="641" t="n">
        <f aca="false">C20+C43+C66+C79</f>
        <v>7</v>
      </c>
      <c r="D80" s="641" t="n">
        <f aca="false">D20+D43+D66+D79</f>
        <v>73</v>
      </c>
      <c r="E80" s="641" t="n">
        <f aca="false">E20+E43+E66+E79</f>
        <v>65</v>
      </c>
      <c r="F80" s="642" t="s">
        <v>401</v>
      </c>
      <c r="G80" s="641" t="n">
        <f aca="false">G20+G43+G66+G79</f>
        <v>65</v>
      </c>
      <c r="H80" s="641" t="n">
        <f aca="false">H20+H43+H66+H79</f>
        <v>-8</v>
      </c>
      <c r="I80" s="643" t="n">
        <f aca="false">G80-D80</f>
        <v>-8</v>
      </c>
      <c r="J80" s="535"/>
    </row>
    <row r="81" s="25" customFormat="true" ht="6.75" hidden="false" customHeight="true" outlineLevel="0" collapsed="false">
      <c r="A81" s="535"/>
      <c r="F81" s="644"/>
      <c r="G81" s="645"/>
      <c r="H81" s="646"/>
      <c r="I81" s="295"/>
      <c r="J81" s="535"/>
    </row>
    <row r="82" s="648" customFormat="true" ht="15" hidden="false" customHeight="true" outlineLevel="0" collapsed="false">
      <c r="A82" s="496" t="s">
        <v>402</v>
      </c>
      <c r="B82" s="496"/>
      <c r="C82" s="496"/>
      <c r="D82" s="496"/>
      <c r="E82" s="496"/>
      <c r="F82" s="496"/>
      <c r="G82" s="496"/>
      <c r="H82" s="496"/>
      <c r="I82" s="496"/>
      <c r="J82" s="647"/>
    </row>
    <row r="83" customFormat="false" ht="27" hidden="false" customHeight="true" outlineLevel="0" collapsed="false">
      <c r="A83" s="649" t="str">
        <f aca="false">A2</f>
        <v>kondygnacja - 
nr pokoju/il. pokoi</v>
      </c>
      <c r="B83" s="503" t="str">
        <f aca="false">B2</f>
        <v>ilość tapczanów 1-os.</v>
      </c>
      <c r="C83" s="503" t="str">
        <f aca="false">C2</f>
        <v>można dostawić</v>
      </c>
      <c r="D83" s="503" t="str">
        <f aca="false">D2</f>
        <v>razem il. osób</v>
      </c>
      <c r="E83" s="503" t="str">
        <f aca="false">E2</f>
        <v>przydział</v>
      </c>
      <c r="F83" s="504" t="str">
        <f aca="false">F2</f>
        <v>nazwiska zakwaterowanych</v>
      </c>
      <c r="G83" s="504" t="str">
        <f aca="false">G2</f>
        <v>ilość os. zakwaterowana</v>
      </c>
      <c r="H83" s="504" t="str">
        <f aca="false">H2</f>
        <v>wolne łóżka</v>
      </c>
      <c r="I83" s="505" t="str">
        <f aca="false">I2</f>
        <v>wspólnota</v>
      </c>
      <c r="J83" s="535"/>
    </row>
    <row r="84" customFormat="false" ht="15" hidden="false" customHeight="false" outlineLevel="0" collapsed="false">
      <c r="A84" s="508" t="s">
        <v>403</v>
      </c>
      <c r="B84" s="650" t="n">
        <v>1</v>
      </c>
      <c r="C84" s="510" t="n">
        <v>0</v>
      </c>
      <c r="D84" s="511" t="n">
        <f aca="false">SUM(B84:B86)+SUM(C84:C86)</f>
        <v>3</v>
      </c>
      <c r="E84" s="651" t="n">
        <v>2</v>
      </c>
      <c r="F84" s="526" t="str">
        <f aca="false">'Lista braci - Reg. 2018'!D4</f>
        <v>Bojarski Tomasz i Elżbieta</v>
      </c>
      <c r="G84" s="20" t="n">
        <v>2</v>
      </c>
      <c r="H84" s="411" t="n">
        <f aca="false">G84-D84</f>
        <v>-1</v>
      </c>
      <c r="I84" s="652" t="str">
        <f aca="false">'Lista braci - Reg. 2018'!B2</f>
        <v>Katechiści</v>
      </c>
      <c r="J84" s="628"/>
    </row>
    <row r="85" customFormat="false" ht="15" hidden="false" customHeight="false" outlineLevel="0" collapsed="false">
      <c r="A85" s="537"/>
      <c r="B85" s="653" t="n">
        <v>1</v>
      </c>
      <c r="C85" s="539" t="n">
        <v>0</v>
      </c>
      <c r="D85" s="511"/>
      <c r="E85" s="26" t="n">
        <v>0</v>
      </c>
      <c r="F85" s="654"/>
      <c r="G85" s="216" t="n">
        <v>0</v>
      </c>
      <c r="H85" s="590" t="n">
        <f aca="false">G85-D85</f>
        <v>0</v>
      </c>
      <c r="I85" s="655"/>
      <c r="J85" s="628"/>
    </row>
    <row r="86" customFormat="false" ht="15.75" hidden="false" customHeight="false" outlineLevel="0" collapsed="false">
      <c r="A86" s="517"/>
      <c r="B86" s="58" t="n">
        <v>1</v>
      </c>
      <c r="C86" s="519" t="n">
        <v>0</v>
      </c>
      <c r="D86" s="511"/>
      <c r="E86" s="520" t="n">
        <v>0</v>
      </c>
      <c r="F86" s="609"/>
      <c r="G86" s="57" t="n">
        <v>0</v>
      </c>
      <c r="H86" s="553" t="n">
        <f aca="false">G86-D86</f>
        <v>0</v>
      </c>
      <c r="I86" s="656"/>
      <c r="J86" s="657"/>
    </row>
    <row r="87" customFormat="false" ht="15" hidden="false" customHeight="false" outlineLevel="0" collapsed="false">
      <c r="A87" s="508" t="s">
        <v>404</v>
      </c>
      <c r="B87" s="650" t="n">
        <v>1</v>
      </c>
      <c r="C87" s="510" t="n">
        <v>0</v>
      </c>
      <c r="D87" s="511" t="n">
        <f aca="false">SUM(B87:B89)+SUM(C87:C89)</f>
        <v>3</v>
      </c>
      <c r="E87" s="651" t="n">
        <v>2</v>
      </c>
      <c r="F87" s="513" t="str">
        <f aca="false">'Lista braci - Reg. 2018'!D5</f>
        <v>Wojnowski Andrzej i Elżbieta</v>
      </c>
      <c r="G87" s="20" t="n">
        <v>2</v>
      </c>
      <c r="H87" s="411" t="n">
        <f aca="false">G87-D87</f>
        <v>-1</v>
      </c>
      <c r="I87" s="652" t="str">
        <f aca="false">'Lista braci - Reg. 2018'!B5</f>
        <v>Katechiści</v>
      </c>
      <c r="J87" s="583"/>
    </row>
    <row r="88" customFormat="false" ht="15" hidden="false" customHeight="false" outlineLevel="0" collapsed="false">
      <c r="A88" s="537"/>
      <c r="B88" s="653" t="n">
        <v>1</v>
      </c>
      <c r="C88" s="539" t="n">
        <v>0</v>
      </c>
      <c r="D88" s="511"/>
      <c r="E88" s="529" t="n">
        <v>0</v>
      </c>
      <c r="F88" s="570"/>
      <c r="G88" s="216" t="n">
        <v>0</v>
      </c>
      <c r="H88" s="590" t="n">
        <f aca="false">G88-D88</f>
        <v>0</v>
      </c>
      <c r="I88" s="655"/>
      <c r="J88" s="583"/>
    </row>
    <row r="89" customFormat="false" ht="15.75" hidden="false" customHeight="false" outlineLevel="0" collapsed="false">
      <c r="A89" s="517"/>
      <c r="B89" s="58" t="n">
        <v>1</v>
      </c>
      <c r="C89" s="519" t="n">
        <v>0</v>
      </c>
      <c r="D89" s="511"/>
      <c r="E89" s="658" t="n">
        <v>0</v>
      </c>
      <c r="F89" s="530"/>
      <c r="G89" s="57" t="n">
        <v>0</v>
      </c>
      <c r="H89" s="553" t="n">
        <f aca="false">G89-D89</f>
        <v>0</v>
      </c>
      <c r="I89" s="656"/>
      <c r="J89" s="583"/>
    </row>
    <row r="90" customFormat="false" ht="15" hidden="false" customHeight="false" outlineLevel="0" collapsed="false">
      <c r="A90" s="508" t="s">
        <v>405</v>
      </c>
      <c r="B90" s="412" t="n">
        <v>1</v>
      </c>
      <c r="C90" s="510" t="n">
        <v>0</v>
      </c>
      <c r="D90" s="511" t="n">
        <f aca="false">SUM(B90:B92)+SUM(C90:C92)</f>
        <v>3</v>
      </c>
      <c r="E90" s="651" t="n">
        <v>2</v>
      </c>
      <c r="F90" s="526" t="str">
        <f aca="false">'Lista braci - Reg. 2018'!D6</f>
        <v>Olucha Lucjan i Danuta</v>
      </c>
      <c r="G90" s="20" t="n">
        <v>2</v>
      </c>
      <c r="H90" s="411" t="n">
        <f aca="false">G90-D90</f>
        <v>-1</v>
      </c>
      <c r="I90" s="659" t="str">
        <f aca="false">'Lista braci - Reg. 2018'!B6</f>
        <v>Katechiści</v>
      </c>
      <c r="J90" s="583"/>
    </row>
    <row r="91" customFormat="false" ht="15" hidden="false" customHeight="false" outlineLevel="0" collapsed="false">
      <c r="A91" s="537"/>
      <c r="B91" s="660" t="n">
        <v>1</v>
      </c>
      <c r="C91" s="559" t="n">
        <v>0</v>
      </c>
      <c r="D91" s="511"/>
      <c r="E91" s="529" t="n">
        <v>0</v>
      </c>
      <c r="F91" s="569"/>
      <c r="G91" s="216" t="n">
        <v>0</v>
      </c>
      <c r="H91" s="590" t="n">
        <f aca="false">G91-D91</f>
        <v>0</v>
      </c>
      <c r="I91" s="655"/>
      <c r="J91" s="628"/>
    </row>
    <row r="92" customFormat="false" ht="15.75" hidden="false" customHeight="false" outlineLevel="0" collapsed="false">
      <c r="A92" s="517"/>
      <c r="B92" s="208" t="n">
        <v>1</v>
      </c>
      <c r="C92" s="563" t="n">
        <v>0</v>
      </c>
      <c r="D92" s="511"/>
      <c r="E92" s="658" t="n">
        <v>0</v>
      </c>
      <c r="F92" s="575"/>
      <c r="G92" s="57" t="n">
        <v>0</v>
      </c>
      <c r="H92" s="553" t="n">
        <f aca="false">G92-D92</f>
        <v>0</v>
      </c>
      <c r="I92" s="656"/>
      <c r="J92" s="661"/>
    </row>
    <row r="93" customFormat="false" ht="15" hidden="false" customHeight="false" outlineLevel="0" collapsed="false">
      <c r="A93" s="662" t="s">
        <v>406</v>
      </c>
      <c r="B93" s="650" t="n">
        <v>1</v>
      </c>
      <c r="C93" s="510" t="n">
        <v>0</v>
      </c>
      <c r="D93" s="511" t="n">
        <f aca="false">SUM(B93:B96)+SUM(C93:C96)</f>
        <v>4</v>
      </c>
      <c r="E93" s="651" t="n">
        <v>2</v>
      </c>
      <c r="F93" s="513" t="str">
        <f aca="false">'Lista braci - Reg. 2018'!D365</f>
        <v>Rola Zbigniew i Kazimiera</v>
      </c>
      <c r="G93" s="187" t="n">
        <v>2</v>
      </c>
      <c r="H93" s="411" t="n">
        <f aca="false">G93-D93</f>
        <v>-2</v>
      </c>
      <c r="I93" s="652" t="str">
        <f aca="false">'Lista braci - Reg. 2018'!B365</f>
        <v>Lubartów 3</v>
      </c>
      <c r="J93" s="607"/>
    </row>
    <row r="94" customFormat="false" ht="15" hidden="false" customHeight="false" outlineLevel="0" collapsed="false">
      <c r="A94" s="663"/>
      <c r="B94" s="664" t="n">
        <v>1</v>
      </c>
      <c r="C94" s="559" t="n">
        <v>0</v>
      </c>
      <c r="D94" s="511"/>
      <c r="E94" s="529" t="n">
        <v>0</v>
      </c>
      <c r="F94" s="569"/>
      <c r="G94" s="15" t="n">
        <v>0</v>
      </c>
      <c r="H94" s="590" t="n">
        <f aca="false">G94-D94</f>
        <v>0</v>
      </c>
      <c r="I94" s="665"/>
      <c r="J94" s="607"/>
    </row>
    <row r="95" customFormat="false" ht="15" hidden="false" customHeight="false" outlineLevel="0" collapsed="false">
      <c r="A95" s="663"/>
      <c r="B95" s="653" t="n">
        <v>1</v>
      </c>
      <c r="C95" s="539" t="n">
        <v>0</v>
      </c>
      <c r="D95" s="511"/>
      <c r="E95" s="529" t="n">
        <v>0</v>
      </c>
      <c r="F95" s="601"/>
      <c r="G95" s="216" t="n">
        <v>0</v>
      </c>
      <c r="H95" s="590" t="n">
        <f aca="false">G95-D95</f>
        <v>0</v>
      </c>
      <c r="I95" s="666"/>
      <c r="J95" s="607"/>
    </row>
    <row r="96" customFormat="false" ht="15.75" hidden="false" customHeight="false" outlineLevel="0" collapsed="false">
      <c r="A96" s="667"/>
      <c r="B96" s="573" t="n">
        <v>0</v>
      </c>
      <c r="C96" s="592" t="n">
        <v>1</v>
      </c>
      <c r="D96" s="511"/>
      <c r="E96" s="668" t="n">
        <v>0</v>
      </c>
      <c r="F96" s="575"/>
      <c r="G96" s="531" t="n">
        <v>0</v>
      </c>
      <c r="H96" s="553" t="n">
        <f aca="false">G96-D96</f>
        <v>0</v>
      </c>
      <c r="I96" s="669"/>
      <c r="J96" s="623"/>
    </row>
    <row r="97" s="494" customFormat="true" ht="15.75" hidden="false" customHeight="false" outlineLevel="0" collapsed="false">
      <c r="A97" s="577" t="n">
        <f aca="false">4+1</f>
        <v>5</v>
      </c>
      <c r="B97" s="578" t="n">
        <f aca="false">SUM(B84:B96)</f>
        <v>12</v>
      </c>
      <c r="C97" s="578" t="n">
        <f aca="false">SUM(C84:C96)</f>
        <v>1</v>
      </c>
      <c r="D97" s="578" t="n">
        <f aca="false">SUM(D84:D96)</f>
        <v>13</v>
      </c>
      <c r="E97" s="578" t="n">
        <f aca="false">SUM(E84:E96)</f>
        <v>8</v>
      </c>
      <c r="F97" s="580" t="s">
        <v>407</v>
      </c>
      <c r="G97" s="579" t="n">
        <f aca="false">SUM(G84:G96)</f>
        <v>8</v>
      </c>
      <c r="H97" s="579" t="n">
        <f aca="false">SUM(H84:H96)</f>
        <v>-5</v>
      </c>
      <c r="I97" s="615" t="n">
        <f aca="false">G97-D97</f>
        <v>-5</v>
      </c>
      <c r="J97" s="670"/>
    </row>
    <row r="98" customFormat="false" ht="26.25" hidden="false" customHeight="false" outlineLevel="0" collapsed="false">
      <c r="A98" s="508" t="s">
        <v>408</v>
      </c>
      <c r="B98" s="534" t="n">
        <v>1</v>
      </c>
      <c r="C98" s="510" t="n">
        <v>0</v>
      </c>
      <c r="D98" s="627" t="n">
        <f aca="false">SUM(B98:B101)+SUM(C98:C101)</f>
        <v>4</v>
      </c>
      <c r="E98" s="671" t="n">
        <v>2</v>
      </c>
      <c r="F98" s="19" t="str">
        <f aca="false">'Lista braci - Reg. 2018'!D274</f>
        <v>Piaseccy Tomasz i Monika + 1 niemow.</v>
      </c>
      <c r="G98" s="187" t="n">
        <v>2</v>
      </c>
      <c r="H98" s="411" t="n">
        <f aca="false">G98-D98</f>
        <v>-2</v>
      </c>
      <c r="I98" s="652" t="str">
        <f aca="false">'Lista braci - Reg. 2018'!B274</f>
        <v>Lublin Salezjanie 1</v>
      </c>
      <c r="J98" s="672"/>
      <c r="K98" s="672"/>
    </row>
    <row r="99" customFormat="false" ht="15" hidden="false" customHeight="false" outlineLevel="0" collapsed="false">
      <c r="A99" s="537"/>
      <c r="B99" s="558" t="n">
        <v>1</v>
      </c>
      <c r="C99" s="559" t="n">
        <v>0</v>
      </c>
      <c r="D99" s="627"/>
      <c r="E99" s="161" t="n">
        <v>0</v>
      </c>
      <c r="F99" s="673"/>
      <c r="G99" s="27" t="n">
        <v>0</v>
      </c>
      <c r="H99" s="590" t="n">
        <f aca="false">G99-D99</f>
        <v>0</v>
      </c>
      <c r="I99" s="674"/>
      <c r="J99" s="672"/>
      <c r="K99" s="672"/>
    </row>
    <row r="100" customFormat="false" ht="15" hidden="false" customHeight="false" outlineLevel="0" collapsed="false">
      <c r="A100" s="537"/>
      <c r="B100" s="538" t="n">
        <v>1</v>
      </c>
      <c r="C100" s="539" t="n">
        <v>0</v>
      </c>
      <c r="D100" s="627"/>
      <c r="E100" s="161" t="n">
        <v>0</v>
      </c>
      <c r="F100" s="673"/>
      <c r="G100" s="27" t="n">
        <v>0</v>
      </c>
      <c r="H100" s="590" t="n">
        <f aca="false">G100-D100</f>
        <v>0</v>
      </c>
      <c r="I100" s="674"/>
      <c r="J100" s="672"/>
      <c r="K100" s="672"/>
    </row>
    <row r="101" customFormat="false" ht="15.75" hidden="false" customHeight="false" outlineLevel="0" collapsed="false">
      <c r="A101" s="517"/>
      <c r="B101" s="630" t="n">
        <v>1</v>
      </c>
      <c r="C101" s="675" t="n">
        <v>0</v>
      </c>
      <c r="D101" s="627"/>
      <c r="E101" s="676" t="n">
        <v>0</v>
      </c>
      <c r="F101" s="631"/>
      <c r="G101" s="93" t="n">
        <v>0</v>
      </c>
      <c r="H101" s="632" t="n">
        <f aca="false">G101-D101</f>
        <v>0</v>
      </c>
      <c r="I101" s="677"/>
      <c r="J101" s="583"/>
      <c r="K101" s="607"/>
    </row>
    <row r="102" customFormat="false" ht="27" hidden="false" customHeight="true" outlineLevel="0" collapsed="false">
      <c r="A102" s="508" t="s">
        <v>409</v>
      </c>
      <c r="B102" s="534" t="n">
        <v>1</v>
      </c>
      <c r="C102" s="510" t="n">
        <v>0</v>
      </c>
      <c r="D102" s="511" t="n">
        <f aca="false">SUM(B102:B104)</f>
        <v>3</v>
      </c>
      <c r="E102" s="625" t="n">
        <v>2</v>
      </c>
      <c r="F102" s="421" t="str">
        <f aca="false">'Lista braci - Reg. 2018'!D105</f>
        <v>Próchniak Jerzy i Teresa</v>
      </c>
      <c r="G102" s="187" t="n">
        <v>2</v>
      </c>
      <c r="H102" s="411" t="n">
        <f aca="false">G102-D102</f>
        <v>-1</v>
      </c>
      <c r="I102" s="678" t="str">
        <f aca="false">'Lista braci - Reg. 2018'!B105</f>
        <v>Lublin Poczekajka 1</v>
      </c>
      <c r="J102" s="672"/>
      <c r="K102" s="679"/>
    </row>
    <row r="103" customFormat="false" ht="15" hidden="false" customHeight="false" outlineLevel="0" collapsed="false">
      <c r="A103" s="537"/>
      <c r="B103" s="538" t="n">
        <v>1</v>
      </c>
      <c r="C103" s="539" t="n">
        <v>0</v>
      </c>
      <c r="D103" s="511"/>
      <c r="E103" s="161" t="n">
        <v>0</v>
      </c>
      <c r="F103" s="90"/>
      <c r="G103" s="27" t="n">
        <v>0</v>
      </c>
      <c r="H103" s="590" t="n">
        <f aca="false">G103-D103</f>
        <v>0</v>
      </c>
      <c r="I103" s="674"/>
      <c r="J103" s="672"/>
      <c r="K103" s="679"/>
    </row>
    <row r="104" customFormat="false" ht="15.75" hidden="false" customHeight="false" outlineLevel="0" collapsed="false">
      <c r="A104" s="517"/>
      <c r="B104" s="603" t="n">
        <v>1</v>
      </c>
      <c r="C104" s="519" t="n">
        <v>0</v>
      </c>
      <c r="D104" s="511"/>
      <c r="E104" s="366" t="n">
        <v>0</v>
      </c>
      <c r="F104" s="680"/>
      <c r="G104" s="359" t="n">
        <v>0</v>
      </c>
      <c r="H104" s="553" t="n">
        <f aca="false">G104-D104</f>
        <v>0</v>
      </c>
      <c r="I104" s="681"/>
      <c r="J104" s="672"/>
      <c r="K104" s="679"/>
    </row>
    <row r="105" customFormat="false" ht="26.25" hidden="false" customHeight="false" outlineLevel="0" collapsed="false">
      <c r="A105" s="682" t="s">
        <v>410</v>
      </c>
      <c r="B105" s="650" t="n">
        <v>1</v>
      </c>
      <c r="C105" s="596" t="n">
        <v>0</v>
      </c>
      <c r="D105" s="683" t="n">
        <f aca="false">SUM(B105:B107)</f>
        <v>3</v>
      </c>
      <c r="E105" s="594" t="n">
        <v>3</v>
      </c>
      <c r="F105" s="684" t="str">
        <f aca="false">'Lista braci - Reg. 2018'!D247</f>
        <v>Dzioch Jarek i Kinga + niemowlę + dziecko</v>
      </c>
      <c r="G105" s="187" t="n">
        <v>3</v>
      </c>
      <c r="H105" s="411" t="n">
        <f aca="false">G105-D105</f>
        <v>0</v>
      </c>
      <c r="I105" s="678" t="str">
        <f aca="false">'Lista braci - Reg. 2018'!B247</f>
        <v>Lublin Różańcowa 1</v>
      </c>
      <c r="J105" s="672"/>
      <c r="K105" s="679"/>
    </row>
    <row r="106" customFormat="false" ht="15" hidden="false" customHeight="false" outlineLevel="0" collapsed="false">
      <c r="A106" s="606"/>
      <c r="B106" s="653" t="n">
        <v>1</v>
      </c>
      <c r="C106" s="599" t="n">
        <v>0</v>
      </c>
      <c r="D106" s="683"/>
      <c r="E106" s="660" t="n">
        <v>0</v>
      </c>
      <c r="F106" s="87"/>
      <c r="G106" s="15" t="n">
        <v>0</v>
      </c>
      <c r="H106" s="542" t="n">
        <f aca="false">G106-D106</f>
        <v>0</v>
      </c>
      <c r="I106" s="685"/>
      <c r="J106" s="672"/>
      <c r="K106" s="679"/>
    </row>
    <row r="107" customFormat="false" ht="15.75" hidden="false" customHeight="false" outlineLevel="0" collapsed="false">
      <c r="A107" s="608"/>
      <c r="B107" s="58" t="n">
        <v>1</v>
      </c>
      <c r="C107" s="549" t="n">
        <v>0</v>
      </c>
      <c r="D107" s="683"/>
      <c r="E107" s="366" t="n">
        <v>0</v>
      </c>
      <c r="F107" s="552"/>
      <c r="G107" s="51" t="n">
        <v>0</v>
      </c>
      <c r="H107" s="553" t="n">
        <f aca="false">G107-D107</f>
        <v>0</v>
      </c>
      <c r="I107" s="686"/>
      <c r="J107" s="687"/>
    </row>
    <row r="108" customFormat="false" ht="26.25" hidden="false" customHeight="false" outlineLevel="0" collapsed="false">
      <c r="A108" s="508" t="s">
        <v>411</v>
      </c>
      <c r="B108" s="534" t="n">
        <v>1</v>
      </c>
      <c r="C108" s="510" t="n">
        <v>0</v>
      </c>
      <c r="D108" s="511" t="n">
        <f aca="false">SUM(B108:B110)</f>
        <v>3</v>
      </c>
      <c r="E108" s="594" t="n">
        <v>2</v>
      </c>
      <c r="F108" s="421" t="str">
        <f aca="false">'Lista braci - Reg. 2018'!D450</f>
        <v>Wojtas Piotr i Dominika z niemowlakiem </v>
      </c>
      <c r="G108" s="187" t="n">
        <v>2</v>
      </c>
      <c r="H108" s="411" t="n">
        <f aca="false">G108-D108</f>
        <v>-1</v>
      </c>
      <c r="I108" s="688" t="str">
        <f aca="false">'Lista braci - Reg. 2018'!B450</f>
        <v>Zamość Karolówka 1</v>
      </c>
      <c r="J108" s="687"/>
    </row>
    <row r="109" customFormat="false" ht="15" hidden="false" customHeight="false" outlineLevel="0" collapsed="false">
      <c r="A109" s="537"/>
      <c r="B109" s="538" t="n">
        <v>1</v>
      </c>
      <c r="C109" s="539" t="n">
        <v>0</v>
      </c>
      <c r="D109" s="511"/>
      <c r="E109" s="26" t="n">
        <v>0</v>
      </c>
      <c r="F109" s="601"/>
      <c r="G109" s="27" t="n">
        <v>0</v>
      </c>
      <c r="H109" s="590" t="n">
        <f aca="false">G109-D109</f>
        <v>0</v>
      </c>
      <c r="I109" s="543"/>
      <c r="J109" s="687"/>
    </row>
    <row r="110" customFormat="false" ht="15.75" hidden="false" customHeight="false" outlineLevel="0" collapsed="false">
      <c r="A110" s="517"/>
      <c r="B110" s="603" t="n">
        <v>1</v>
      </c>
      <c r="C110" s="519" t="n">
        <v>0</v>
      </c>
      <c r="D110" s="511"/>
      <c r="E110" s="520" t="n">
        <v>0</v>
      </c>
      <c r="F110" s="552"/>
      <c r="G110" s="51" t="n">
        <v>0</v>
      </c>
      <c r="H110" s="553" t="n">
        <f aca="false">G110-D110</f>
        <v>0</v>
      </c>
      <c r="I110" s="554"/>
    </row>
    <row r="111" customFormat="false" ht="30.75" hidden="false" customHeight="true" outlineLevel="0" collapsed="false">
      <c r="A111" s="508" t="s">
        <v>412</v>
      </c>
      <c r="B111" s="534" t="n">
        <v>1</v>
      </c>
      <c r="C111" s="596" t="n">
        <v>0</v>
      </c>
      <c r="D111" s="511" t="n">
        <f aca="false">SUM(B111:B115)+SUM(C111:C115)</f>
        <v>5</v>
      </c>
      <c r="E111" s="689" t="n">
        <v>1</v>
      </c>
      <c r="F111" s="586" t="str">
        <f aca="false">'Lista braci - Reg. 2018'!D28</f>
        <v>Ks. Marcin Lewczuk z parafii 
w Werbkowicach, dojedzie w piątek </v>
      </c>
      <c r="G111" s="187" t="n">
        <v>1</v>
      </c>
      <c r="H111" s="411" t="n">
        <f aca="false">G111-D111</f>
        <v>-4</v>
      </c>
      <c r="I111" s="527" t="str">
        <f aca="false">'Lista braci - Reg. 2018'!B28</f>
        <v>Hrubieszów parafia Św. Mikołaja</v>
      </c>
    </row>
    <row r="112" customFormat="false" ht="15" hidden="false" customHeight="false" outlineLevel="0" collapsed="false">
      <c r="A112" s="537"/>
      <c r="B112" s="538" t="n">
        <v>1</v>
      </c>
      <c r="C112" s="599" t="n">
        <v>0</v>
      </c>
      <c r="D112" s="511"/>
      <c r="E112" s="690" t="n">
        <v>0</v>
      </c>
      <c r="F112" s="601"/>
      <c r="G112" s="27" t="n">
        <v>0</v>
      </c>
      <c r="H112" s="590" t="n">
        <f aca="false">G112-D112</f>
        <v>0</v>
      </c>
      <c r="I112" s="543"/>
    </row>
    <row r="113" customFormat="false" ht="15" hidden="false" customHeight="false" outlineLevel="0" collapsed="false">
      <c r="A113" s="537"/>
      <c r="B113" s="538" t="n">
        <v>1</v>
      </c>
      <c r="C113" s="599" t="n">
        <v>0</v>
      </c>
      <c r="D113" s="511"/>
      <c r="E113" s="691" t="n">
        <v>1</v>
      </c>
      <c r="F113" s="622" t="str">
        <f aca="false">'Lista braci - Reg. 2018'!D43</f>
        <v>ks. Koman Zbigniew - od piątku</v>
      </c>
      <c r="G113" s="27" t="n">
        <v>1</v>
      </c>
      <c r="H113" s="590" t="n">
        <f aca="false">G113-D113</f>
        <v>1</v>
      </c>
      <c r="I113" s="543" t="str">
        <f aca="false">'Lista braci - Reg. 2018'!B43</f>
        <v>Lublin Królewska 4</v>
      </c>
    </row>
    <row r="114" customFormat="false" ht="15" hidden="false" customHeight="false" outlineLevel="0" collapsed="false">
      <c r="A114" s="537"/>
      <c r="B114" s="538" t="n">
        <v>1</v>
      </c>
      <c r="C114" s="599" t="n">
        <v>0</v>
      </c>
      <c r="D114" s="511"/>
      <c r="E114" s="692" t="n">
        <v>1</v>
      </c>
      <c r="F114" s="601" t="str">
        <f aca="false">'Lista braci - Reg. 2018'!D218</f>
        <v>Ojciec Leopold</v>
      </c>
      <c r="G114" s="27" t="n">
        <v>1</v>
      </c>
      <c r="H114" s="590" t="n">
        <f aca="false">G114-D114</f>
        <v>1</v>
      </c>
      <c r="I114" s="543" t="str">
        <f aca="false">'Lista braci - Reg. 2018'!B218</f>
        <v>Lublin Poczekajka 8</v>
      </c>
    </row>
    <row r="115" customFormat="false" ht="15.75" hidden="false" customHeight="false" outlineLevel="0" collapsed="false">
      <c r="A115" s="517"/>
      <c r="B115" s="603" t="n">
        <v>1</v>
      </c>
      <c r="C115" s="549" t="n">
        <v>0</v>
      </c>
      <c r="D115" s="511"/>
      <c r="E115" s="366" t="n">
        <v>0</v>
      </c>
      <c r="F115" s="552"/>
      <c r="G115" s="51" t="n">
        <v>0</v>
      </c>
      <c r="H115" s="553" t="n">
        <f aca="false">G115-D115</f>
        <v>0</v>
      </c>
      <c r="I115" s="554"/>
      <c r="J115" s="687"/>
    </row>
    <row r="116" customFormat="false" ht="30.75" hidden="false" customHeight="true" outlineLevel="0" collapsed="false">
      <c r="A116" s="508" t="s">
        <v>413</v>
      </c>
      <c r="B116" s="534" t="n">
        <v>1</v>
      </c>
      <c r="C116" s="596" t="n">
        <v>0</v>
      </c>
      <c r="D116" s="511" t="n">
        <f aca="false">SUM(B116:B120)+SUM(C116:C120)</f>
        <v>5</v>
      </c>
      <c r="E116" s="689" t="n">
        <v>1</v>
      </c>
      <c r="F116" s="693" t="str">
        <f aca="false">'Lista braci - Reg. 2018'!D134</f>
        <v>ks. Kwiatkowski Krzysztof - od piątku</v>
      </c>
      <c r="G116" s="187" t="n">
        <v>1</v>
      </c>
      <c r="H116" s="411" t="n">
        <f aca="false">G116-D116</f>
        <v>-4</v>
      </c>
      <c r="I116" s="694" t="str">
        <f aca="false">'Lista braci - Reg. 2018'!B134</f>
        <v>Lublin Poczekajka 3</v>
      </c>
    </row>
    <row r="117" customFormat="false" ht="29.25" hidden="false" customHeight="true" outlineLevel="0" collapsed="false">
      <c r="A117" s="537"/>
      <c r="B117" s="538" t="n">
        <v>1</v>
      </c>
      <c r="C117" s="599" t="n">
        <v>0</v>
      </c>
      <c r="D117" s="511"/>
      <c r="E117" s="161" t="n">
        <v>0</v>
      </c>
      <c r="F117" s="601"/>
      <c r="G117" s="27" t="n">
        <v>0</v>
      </c>
      <c r="H117" s="590" t="n">
        <f aca="false">G117-D117</f>
        <v>0</v>
      </c>
      <c r="I117" s="695"/>
    </row>
    <row r="118" customFormat="false" ht="15" hidden="false" customHeight="false" outlineLevel="0" collapsed="false">
      <c r="A118" s="537"/>
      <c r="B118" s="538" t="n">
        <v>1</v>
      </c>
      <c r="C118" s="599" t="n">
        <v>0</v>
      </c>
      <c r="D118" s="511"/>
      <c r="E118" s="696" t="n">
        <v>1</v>
      </c>
      <c r="F118" s="601" t="str">
        <f aca="false">'Lista braci - Reg. 2018'!D314</f>
        <v>ks. Michał Szuba</v>
      </c>
      <c r="G118" s="27" t="n">
        <v>1</v>
      </c>
      <c r="H118" s="590" t="n">
        <f aca="false">G118-D118</f>
        <v>1</v>
      </c>
      <c r="I118" s="695" t="str">
        <f aca="false">'Lista braci - Reg. 2018'!B314</f>
        <v>Lublin Św. Antoni</v>
      </c>
    </row>
    <row r="119" customFormat="false" ht="15" hidden="false" customHeight="false" outlineLevel="0" collapsed="false">
      <c r="A119" s="537"/>
      <c r="B119" s="538" t="n">
        <v>1</v>
      </c>
      <c r="C119" s="599" t="n">
        <v>0</v>
      </c>
      <c r="D119" s="511"/>
      <c r="E119" s="696" t="n">
        <v>1</v>
      </c>
      <c r="F119" s="601" t="str">
        <f aca="false">'Lista braci - Reg. 2018'!D118</f>
        <v>ks. Zachara Maciej</v>
      </c>
      <c r="G119" s="27" t="n">
        <v>1</v>
      </c>
      <c r="H119" s="590" t="n">
        <f aca="false">G119-D119</f>
        <v>1</v>
      </c>
      <c r="I119" s="695" t="str">
        <f aca="false">'Lista braci - Reg. 2018'!B118</f>
        <v>Lublin Poczekajka 2</v>
      </c>
    </row>
    <row r="120" customFormat="false" ht="15.75" hidden="false" customHeight="false" outlineLevel="0" collapsed="false">
      <c r="A120" s="517"/>
      <c r="B120" s="603" t="n">
        <v>1</v>
      </c>
      <c r="C120" s="549" t="n">
        <v>0</v>
      </c>
      <c r="D120" s="511"/>
      <c r="E120" s="520" t="n">
        <v>0</v>
      </c>
      <c r="F120" s="552"/>
      <c r="G120" s="51" t="n">
        <v>0</v>
      </c>
      <c r="H120" s="553" t="n">
        <f aca="false">G120-D120</f>
        <v>0</v>
      </c>
      <c r="I120" s="554"/>
      <c r="J120" s="687"/>
    </row>
    <row r="121" customFormat="false" ht="15" hidden="false" customHeight="true" outlineLevel="0" collapsed="false">
      <c r="A121" s="585" t="s">
        <v>414</v>
      </c>
      <c r="B121" s="534" t="n">
        <v>1</v>
      </c>
      <c r="C121" s="596" t="n">
        <v>0</v>
      </c>
      <c r="D121" s="511" t="n">
        <f aca="false">SUM(B121:B125)+SUM(C121:C125)</f>
        <v>5</v>
      </c>
      <c r="E121" s="697" t="n">
        <v>1</v>
      </c>
      <c r="F121" s="513" t="str">
        <f aca="false">'Lista braci - Reg. 2018'!D476</f>
        <v>Chilewicz Elżbieta</v>
      </c>
      <c r="G121" s="187" t="n">
        <v>1</v>
      </c>
      <c r="H121" s="411" t="n">
        <f aca="false">G121-D121</f>
        <v>-4</v>
      </c>
      <c r="I121" s="527" t="str">
        <f aca="false">'Lista braci - Reg. 2018'!B476</f>
        <v>Zamość Katedralna 1</v>
      </c>
      <c r="K121" s="495"/>
    </row>
    <row r="122" customFormat="false" ht="15" hidden="false" customHeight="false" outlineLevel="0" collapsed="false">
      <c r="A122" s="537"/>
      <c r="B122" s="538" t="n">
        <v>1</v>
      </c>
      <c r="C122" s="599" t="n">
        <v>0</v>
      </c>
      <c r="D122" s="511"/>
      <c r="E122" s="698" t="n">
        <v>1</v>
      </c>
      <c r="F122" s="601" t="str">
        <f aca="false">'Lista braci - Reg. 2018'!D479</f>
        <v>Dziuba Elżbieta</v>
      </c>
      <c r="G122" s="27" t="n">
        <v>1</v>
      </c>
      <c r="H122" s="590" t="n">
        <f aca="false">G122-D122</f>
        <v>1</v>
      </c>
      <c r="I122" s="543" t="str">
        <f aca="false">'Lista braci - Reg. 2018'!B479</f>
        <v>Zamość Katedralna 1</v>
      </c>
      <c r="J122" s="628"/>
    </row>
    <row r="123" customFormat="false" ht="15" hidden="false" customHeight="false" outlineLevel="0" collapsed="false">
      <c r="A123" s="537"/>
      <c r="B123" s="538" t="n">
        <v>1</v>
      </c>
      <c r="C123" s="599" t="n">
        <v>0</v>
      </c>
      <c r="D123" s="511"/>
      <c r="E123" s="698" t="n">
        <v>1</v>
      </c>
      <c r="F123" s="601" t="str">
        <f aca="false">'Lista braci - Reg. 2018'!D451</f>
        <v>Bartnik Ewa </v>
      </c>
      <c r="G123" s="27" t="n">
        <v>1</v>
      </c>
      <c r="H123" s="590" t="n">
        <v>1</v>
      </c>
      <c r="I123" s="543" t="str">
        <f aca="false">'Lista braci - Reg. 2018'!B451</f>
        <v>Zamość Karolówka 1</v>
      </c>
      <c r="J123" s="629" t="s">
        <v>394</v>
      </c>
    </row>
    <row r="124" customFormat="false" ht="15" hidden="false" customHeight="false" outlineLevel="0" collapsed="false">
      <c r="A124" s="537"/>
      <c r="B124" s="538" t="n">
        <v>1</v>
      </c>
      <c r="C124" s="599" t="n">
        <v>0</v>
      </c>
      <c r="D124" s="511"/>
      <c r="E124" s="698" t="n">
        <v>1</v>
      </c>
      <c r="F124" s="601" t="str">
        <f aca="false">'Lista braci - Reg. 2018'!D452</f>
        <v>Gierszon Joanna </v>
      </c>
      <c r="G124" s="27" t="n">
        <v>1</v>
      </c>
      <c r="H124" s="590" t="n">
        <v>1</v>
      </c>
      <c r="I124" s="543" t="str">
        <f aca="false">'Lista braci - Reg. 2018'!B452</f>
        <v>Zamość Karolówka 1</v>
      </c>
      <c r="J124" s="634" t="s">
        <v>395</v>
      </c>
      <c r="K124" s="25"/>
    </row>
    <row r="125" customFormat="false" ht="15.75" hidden="false" customHeight="false" outlineLevel="0" collapsed="false">
      <c r="A125" s="699"/>
      <c r="B125" s="603" t="n">
        <v>1</v>
      </c>
      <c r="C125" s="549" t="n">
        <v>0</v>
      </c>
      <c r="D125" s="511"/>
      <c r="E125" s="700" t="n">
        <v>1</v>
      </c>
      <c r="F125" s="552" t="str">
        <f aca="false">'Lista braci - Reg. 2018'!D341</f>
        <v>Nakonieczna Joanna</v>
      </c>
      <c r="G125" s="51" t="n">
        <v>1</v>
      </c>
      <c r="H125" s="553" t="n">
        <f aca="false">G125-D125</f>
        <v>1</v>
      </c>
      <c r="I125" s="554" t="str">
        <f aca="false">'Lista braci - Reg. 2018'!B341</f>
        <v>Lubartów 1</v>
      </c>
      <c r="J125" s="634" t="s">
        <v>397</v>
      </c>
    </row>
    <row r="126" s="495" customFormat="true" ht="15.75" hidden="false" customHeight="false" outlineLevel="0" collapsed="false">
      <c r="A126" s="701" t="s">
        <v>415</v>
      </c>
      <c r="B126" s="702" t="n">
        <v>1</v>
      </c>
      <c r="C126" s="703" t="n">
        <v>0</v>
      </c>
      <c r="D126" s="704" t="n">
        <f aca="false">B126</f>
        <v>1</v>
      </c>
      <c r="E126" s="705" t="n">
        <v>1</v>
      </c>
      <c r="F126" s="706" t="str">
        <f aca="false">'Lista braci - Reg. 2018'!D3</f>
        <v>ks. Piotrowski Jacek</v>
      </c>
      <c r="G126" s="683" t="n">
        <v>1</v>
      </c>
      <c r="H126" s="707" t="n">
        <f aca="false">G126-D126</f>
        <v>0</v>
      </c>
      <c r="I126" s="708" t="str">
        <f aca="false">'Lista braci - Reg. 2018'!B3</f>
        <v>Katechiści</v>
      </c>
      <c r="J126" s="634" t="s">
        <v>398</v>
      </c>
    </row>
    <row r="127" s="495" customFormat="true" ht="30.75" hidden="false" customHeight="false" outlineLevel="0" collapsed="false">
      <c r="A127" s="701" t="s">
        <v>416</v>
      </c>
      <c r="B127" s="702" t="n">
        <v>1</v>
      </c>
      <c r="C127" s="703" t="n">
        <v>0</v>
      </c>
      <c r="D127" s="704" t="n">
        <f aca="false">B127</f>
        <v>1</v>
      </c>
      <c r="E127" s="709" t="n">
        <v>1</v>
      </c>
      <c r="F127" s="710" t="str">
        <f aca="false">'Lista braci - Reg. 2018'!D45</f>
        <v>Celejewski Andrzej</v>
      </c>
      <c r="G127" s="711" t="n">
        <v>1</v>
      </c>
      <c r="H127" s="707" t="n">
        <f aca="false">G127-D127</f>
        <v>0</v>
      </c>
      <c r="I127" s="712" t="str">
        <f aca="false">'Lista braci - Reg. 2018'!B45</f>
        <v>Lublin Królewska 4</v>
      </c>
      <c r="J127" s="635" t="s">
        <v>417</v>
      </c>
      <c r="K127" s="492"/>
    </row>
    <row r="128" customFormat="false" ht="15" hidden="false" customHeight="false" outlineLevel="0" collapsed="false">
      <c r="A128" s="713" t="n">
        <v>9</v>
      </c>
      <c r="B128" s="714" t="n">
        <f aca="false">SUM(B98:B127)</f>
        <v>30</v>
      </c>
      <c r="C128" s="714" t="n">
        <v>0</v>
      </c>
      <c r="D128" s="714" t="n">
        <f aca="false">SUM(D98:D127)</f>
        <v>30</v>
      </c>
      <c r="E128" s="714" t="n">
        <f aca="false">SUM(E98:E127)</f>
        <v>22</v>
      </c>
      <c r="F128" s="637" t="s">
        <v>418</v>
      </c>
      <c r="G128" s="638" t="n">
        <f aca="false">SUM(G98:G127)</f>
        <v>22</v>
      </c>
      <c r="H128" s="638" t="n">
        <f aca="false">SUM(H98:H127)</f>
        <v>-8</v>
      </c>
      <c r="I128" s="639" t="n">
        <f aca="false">G128-D128</f>
        <v>-8</v>
      </c>
      <c r="J128" s="715"/>
    </row>
    <row r="129" customFormat="false" ht="15.75" hidden="false" customHeight="false" outlineLevel="0" collapsed="false">
      <c r="A129" s="716" t="n">
        <f aca="false">A97+A128</f>
        <v>14</v>
      </c>
      <c r="B129" s="717" t="n">
        <f aca="false">B97+B128</f>
        <v>42</v>
      </c>
      <c r="C129" s="717" t="n">
        <f aca="false">C97+C128</f>
        <v>1</v>
      </c>
      <c r="D129" s="718" t="n">
        <f aca="false">D97+D128</f>
        <v>43</v>
      </c>
      <c r="E129" s="718" t="n">
        <f aca="false">E97+E128</f>
        <v>30</v>
      </c>
      <c r="F129" s="719" t="s">
        <v>419</v>
      </c>
      <c r="G129" s="641" t="n">
        <f aca="false">G97+G128</f>
        <v>30</v>
      </c>
      <c r="H129" s="641" t="n">
        <f aca="false">H97+H128</f>
        <v>-13</v>
      </c>
      <c r="I129" s="643" t="n">
        <f aca="false">G129-D129</f>
        <v>-13</v>
      </c>
    </row>
    <row r="130" s="25" customFormat="true" ht="6.75" hidden="false" customHeight="true" outlineLevel="0" collapsed="false">
      <c r="A130" s="535"/>
      <c r="F130" s="644"/>
      <c r="G130" s="645"/>
      <c r="H130" s="646"/>
      <c r="I130" s="295"/>
      <c r="J130" s="535"/>
    </row>
    <row r="131" s="25" customFormat="true" ht="12.75" hidden="false" customHeight="false" outlineLevel="0" collapsed="false">
      <c r="A131" s="720" t="s">
        <v>420</v>
      </c>
      <c r="B131" s="720"/>
      <c r="C131" s="720"/>
      <c r="D131" s="720"/>
      <c r="E131" s="720"/>
      <c r="F131" s="720"/>
      <c r="G131" s="720"/>
      <c r="H131" s="720"/>
      <c r="I131" s="720"/>
      <c r="J131" s="535"/>
    </row>
    <row r="132" s="25" customFormat="true" ht="27" hidden="false" customHeight="true" outlineLevel="0" collapsed="false">
      <c r="A132" s="501" t="str">
        <f aca="false">A2</f>
        <v>kondygnacja - 
nr pokoju/il. pokoi</v>
      </c>
      <c r="B132" s="502" t="str">
        <f aca="false">B2</f>
        <v>ilość tapczanów 1-os.</v>
      </c>
      <c r="C132" s="502" t="str">
        <f aca="false">C2</f>
        <v>można dostawić</v>
      </c>
      <c r="D132" s="502" t="str">
        <f aca="false">D2</f>
        <v>razem il. osób</v>
      </c>
      <c r="E132" s="502" t="str">
        <f aca="false">E2</f>
        <v>przydział</v>
      </c>
      <c r="F132" s="111" t="str">
        <f aca="false">F2</f>
        <v>nazwiska zakwaterowanych</v>
      </c>
      <c r="G132" s="111" t="str">
        <f aca="false">G2</f>
        <v>ilość os. zakwaterowana</v>
      </c>
      <c r="H132" s="504" t="str">
        <f aca="false">H2</f>
        <v>wolne łóżka</v>
      </c>
      <c r="I132" s="505" t="str">
        <f aca="false">I2</f>
        <v>wspólnota</v>
      </c>
      <c r="J132" s="515"/>
    </row>
    <row r="133" s="25" customFormat="true" ht="25.5" hidden="false" customHeight="false" outlineLevel="0" collapsed="false">
      <c r="A133" s="721" t="s">
        <v>421</v>
      </c>
      <c r="B133" s="558" t="n">
        <v>1</v>
      </c>
      <c r="C133" s="559" t="n">
        <v>0</v>
      </c>
      <c r="D133" s="722" t="n">
        <f aca="false">SUM(B133:B136)+SUM(C133:C136)</f>
        <v>4</v>
      </c>
      <c r="E133" s="723" t="n">
        <v>1</v>
      </c>
      <c r="F133" s="569" t="str">
        <f aca="false">'Lista braci - Reg. 2018'!D152</f>
        <v>Bartnik Natalka</v>
      </c>
      <c r="G133" s="15" t="n">
        <v>1</v>
      </c>
      <c r="H133" s="542" t="n">
        <f aca="false">G133-D133</f>
        <v>-3</v>
      </c>
      <c r="I133" s="724" t="str">
        <f aca="false">'Lista braci - Reg. 2018'!B152</f>
        <v>Lublin Poczekajka 4</v>
      </c>
      <c r="J133" s="687"/>
    </row>
    <row r="134" s="25" customFormat="true" ht="12.75" hidden="false" customHeight="false" outlineLevel="0" collapsed="false">
      <c r="A134" s="725"/>
      <c r="B134" s="538" t="n">
        <v>1</v>
      </c>
      <c r="C134" s="539" t="n">
        <v>0</v>
      </c>
      <c r="D134" s="722"/>
      <c r="E134" s="726" t="n">
        <v>1</v>
      </c>
      <c r="F134" s="569" t="str">
        <f aca="false">'Lista braci - Reg. 2018'!D416</f>
        <v>Skorek Henryka</v>
      </c>
      <c r="G134" s="216" t="n">
        <v>1</v>
      </c>
      <c r="H134" s="590" t="n">
        <f aca="false">G134-D134</f>
        <v>1</v>
      </c>
      <c r="I134" s="695" t="str">
        <f aca="false">'Lista braci - Reg. 2018'!B416</f>
        <v>Opole 1</v>
      </c>
      <c r="J134" s="657"/>
    </row>
    <row r="135" s="25" customFormat="true" ht="12.75" hidden="false" customHeight="false" outlineLevel="0" collapsed="false">
      <c r="A135" s="725"/>
      <c r="B135" s="538" t="n">
        <v>1</v>
      </c>
      <c r="C135" s="539" t="n">
        <v>0</v>
      </c>
      <c r="D135" s="722"/>
      <c r="E135" s="698" t="n">
        <v>1</v>
      </c>
      <c r="F135" s="569" t="str">
        <f aca="false">'Lista braci - Reg. 2018'!D153</f>
        <v>Górna Lidka</v>
      </c>
      <c r="G135" s="216" t="n">
        <v>1</v>
      </c>
      <c r="H135" s="590" t="n">
        <f aca="false">G135-D135</f>
        <v>1</v>
      </c>
      <c r="I135" s="695" t="str">
        <f aca="false">'Lista braci - Reg. 2018'!B153</f>
        <v>Lublin Poczekajka 4</v>
      </c>
      <c r="J135" s="628"/>
    </row>
    <row r="136" s="25" customFormat="true" ht="13.5" hidden="false" customHeight="false" outlineLevel="0" collapsed="false">
      <c r="A136" s="727"/>
      <c r="B136" s="630" t="n">
        <v>1</v>
      </c>
      <c r="C136" s="675" t="n">
        <v>0</v>
      </c>
      <c r="D136" s="722"/>
      <c r="E136" s="728" t="n">
        <v>1</v>
      </c>
      <c r="F136" s="729" t="str">
        <f aca="false">'Lista braci - Reg. 2018'!D62</f>
        <v>Karczewska Anna</v>
      </c>
      <c r="G136" s="42" t="n">
        <v>1</v>
      </c>
      <c r="H136" s="632" t="n">
        <f aca="false">G136-D136</f>
        <v>1</v>
      </c>
      <c r="I136" s="730" t="str">
        <f aca="false">'Lista braci - Reg. 2018'!B62</f>
        <v>Lublin Pallotyni 1</v>
      </c>
      <c r="J136" s="628"/>
    </row>
    <row r="137" s="25" customFormat="true" ht="13.5" hidden="false" customHeight="false" outlineLevel="0" collapsed="false">
      <c r="A137" s="611" t="n">
        <v>1</v>
      </c>
      <c r="B137" s="612" t="n">
        <f aca="false">SUM(B133:B133)</f>
        <v>1</v>
      </c>
      <c r="C137" s="612" t="n">
        <v>0</v>
      </c>
      <c r="D137" s="612" t="n">
        <f aca="false">SUM(D133)</f>
        <v>4</v>
      </c>
      <c r="E137" s="612" t="n">
        <f aca="false">SUM(E133:E136)</f>
        <v>4</v>
      </c>
      <c r="F137" s="613" t="s">
        <v>422</v>
      </c>
      <c r="G137" s="614" t="n">
        <f aca="false">SUM(G133:G136)</f>
        <v>4</v>
      </c>
      <c r="H137" s="614" t="n">
        <f aca="false">SUM(H133:H136)</f>
        <v>0</v>
      </c>
      <c r="I137" s="615" t="n">
        <f aca="false">G137-D137</f>
        <v>0</v>
      </c>
      <c r="J137" s="582"/>
    </row>
    <row r="138" customFormat="false" ht="15" hidden="false" customHeight="false" outlineLevel="0" collapsed="false">
      <c r="A138" s="720" t="s">
        <v>423</v>
      </c>
      <c r="B138" s="720"/>
      <c r="C138" s="720"/>
      <c r="D138" s="720"/>
      <c r="E138" s="720"/>
      <c r="F138" s="720"/>
      <c r="G138" s="720"/>
      <c r="H138" s="720"/>
      <c r="I138" s="720"/>
      <c r="J138" s="582"/>
    </row>
    <row r="139" customFormat="false" ht="39" hidden="false" customHeight="false" outlineLevel="0" collapsed="false">
      <c r="A139" s="501" t="str">
        <f aca="false">A2</f>
        <v>kondygnacja - 
nr pokoju/il. pokoi</v>
      </c>
      <c r="B139" s="502" t="str">
        <f aca="false">B2</f>
        <v>ilość tapczanów 1-os.</v>
      </c>
      <c r="C139" s="502" t="str">
        <f aca="false">C2</f>
        <v>można dostawić</v>
      </c>
      <c r="D139" s="502" t="str">
        <f aca="false">D2</f>
        <v>razem il. osób</v>
      </c>
      <c r="E139" s="502" t="str">
        <f aca="false">E2</f>
        <v>przydział</v>
      </c>
      <c r="F139" s="111" t="str">
        <f aca="false">F2</f>
        <v>nazwiska zakwaterowanych</v>
      </c>
      <c r="G139" s="111" t="str">
        <f aca="false">G2</f>
        <v>ilość os. zakwaterowana</v>
      </c>
      <c r="H139" s="504" t="str">
        <f aca="false">H2</f>
        <v>wolne łóżka</v>
      </c>
      <c r="I139" s="505" t="str">
        <f aca="false">I2</f>
        <v>wspólnota</v>
      </c>
      <c r="J139" s="582"/>
    </row>
    <row r="140" customFormat="false" ht="25.5" hidden="false" customHeight="false" outlineLevel="0" collapsed="false">
      <c r="A140" s="731" t="s">
        <v>424</v>
      </c>
      <c r="B140" s="558" t="n">
        <v>1</v>
      </c>
      <c r="C140" s="732" t="n">
        <v>0</v>
      </c>
      <c r="D140" s="722" t="n">
        <f aca="false">SUM(B140:B144)+SUM(C140:C144)</f>
        <v>5</v>
      </c>
      <c r="E140" s="733" t="n">
        <v>1</v>
      </c>
      <c r="F140" s="734" t="str">
        <f aca="false">'Lista braci - Reg. 2018'!D155</f>
        <v>Wójcik Kasia - niania Boguszewskich - od piątku</v>
      </c>
      <c r="G140" s="15" t="n">
        <v>1</v>
      </c>
      <c r="H140" s="411" t="n">
        <f aca="false">G140-D140</f>
        <v>-4</v>
      </c>
      <c r="I140" s="735" t="str">
        <f aca="false">'Lista braci - Reg. 2018'!B155</f>
        <v>Lublin Poczekajka 4</v>
      </c>
      <c r="J140" s="628"/>
    </row>
    <row r="141" customFormat="false" ht="15" hidden="false" customHeight="false" outlineLevel="0" collapsed="false">
      <c r="A141" s="736"/>
      <c r="B141" s="538" t="n">
        <v>1</v>
      </c>
      <c r="C141" s="599" t="n">
        <v>0</v>
      </c>
      <c r="D141" s="722"/>
      <c r="E141" s="82" t="n">
        <v>1</v>
      </c>
      <c r="F141" s="601" t="str">
        <f aca="false">'Lista braci - Reg. 2018'!D159</f>
        <v>Klocek Asia  – niania Klocków</v>
      </c>
      <c r="G141" s="27" t="n">
        <v>1</v>
      </c>
      <c r="H141" s="590" t="n">
        <f aca="false">G141-D141</f>
        <v>1</v>
      </c>
      <c r="I141" s="543" t="str">
        <f aca="false">'Lista braci - Reg. 2018'!B159</f>
        <v>Lublin Poczekajka 4</v>
      </c>
      <c r="J141" s="628"/>
    </row>
    <row r="142" customFormat="false" ht="15" hidden="false" customHeight="false" outlineLevel="0" collapsed="false">
      <c r="A142" s="736"/>
      <c r="B142" s="538" t="n">
        <v>1</v>
      </c>
      <c r="C142" s="599" t="n">
        <v>0</v>
      </c>
      <c r="D142" s="722"/>
      <c r="E142" s="82" t="n">
        <v>1</v>
      </c>
      <c r="F142" s="601" t="str">
        <f aca="false">'Lista braci - Reg. 2018'!D180</f>
        <v>niania Rusińskich Rybak Barbara </v>
      </c>
      <c r="G142" s="27" t="n">
        <v>1</v>
      </c>
      <c r="H142" s="590" t="n">
        <f aca="false">G142-D142</f>
        <v>1</v>
      </c>
      <c r="I142" s="543" t="str">
        <f aca="false">'Lista braci - Reg. 2018'!B179</f>
        <v>Lublin Poczekajka 5</v>
      </c>
      <c r="J142" s="628"/>
    </row>
    <row r="143" customFormat="false" ht="15" hidden="false" customHeight="false" outlineLevel="0" collapsed="false">
      <c r="A143" s="736"/>
      <c r="B143" s="538" t="n">
        <v>1</v>
      </c>
      <c r="C143" s="599" t="n">
        <v>0</v>
      </c>
      <c r="D143" s="722"/>
      <c r="E143" s="82" t="n">
        <v>1</v>
      </c>
      <c r="F143" s="601" t="str">
        <f aca="false">'Lista braci - Reg. 2018'!D248</f>
        <v>Sieńko Wiktoria - niania Dziochów</v>
      </c>
      <c r="G143" s="27" t="n">
        <v>1</v>
      </c>
      <c r="H143" s="590" t="n">
        <f aca="false">G143-D143</f>
        <v>1</v>
      </c>
      <c r="I143" s="543" t="str">
        <f aca="false">'Lista braci - Reg. 2018'!B248</f>
        <v>Lublin Różańcowa 1</v>
      </c>
      <c r="J143" s="628"/>
    </row>
    <row r="144" customFormat="false" ht="26.25" hidden="false" customHeight="false" outlineLevel="0" collapsed="false">
      <c r="A144" s="737"/>
      <c r="B144" s="630" t="n">
        <v>1</v>
      </c>
      <c r="C144" s="591" t="n">
        <v>0</v>
      </c>
      <c r="D144" s="722"/>
      <c r="E144" s="738" t="n">
        <v>1</v>
      </c>
      <c r="F144" s="739" t="str">
        <f aca="false">'Lista braci - Reg. 2018'!D192</f>
        <v>Rusińska Ania - niania Ziembów - od piątku</v>
      </c>
      <c r="G144" s="93" t="n">
        <v>1</v>
      </c>
      <c r="H144" s="740" t="n">
        <f aca="false">G144-D144</f>
        <v>1</v>
      </c>
      <c r="I144" s="633" t="str">
        <f aca="false">'Lista braci - Reg. 2018'!B192</f>
        <v>Lublin Poczekajka 6</v>
      </c>
      <c r="J144" s="657"/>
    </row>
    <row r="145" customFormat="false" ht="15.75" hidden="false" customHeight="false" outlineLevel="0" collapsed="false">
      <c r="A145" s="611" t="n">
        <v>1</v>
      </c>
      <c r="B145" s="612" t="n">
        <f aca="false">SUM(B140:B144)</f>
        <v>5</v>
      </c>
      <c r="C145" s="612" t="n">
        <f aca="false">SUM(C140:C144)</f>
        <v>0</v>
      </c>
      <c r="D145" s="612" t="n">
        <f aca="false">SUM(D140:D144)</f>
        <v>5</v>
      </c>
      <c r="E145" s="612" t="n">
        <f aca="false">SUM(E140:E144)</f>
        <v>5</v>
      </c>
      <c r="F145" s="613" t="s">
        <v>425</v>
      </c>
      <c r="G145" s="614" t="n">
        <f aca="false">SUM(G140:G144)</f>
        <v>5</v>
      </c>
      <c r="H145" s="614" t="n">
        <f aca="false">SUM(H140:H144)</f>
        <v>0</v>
      </c>
      <c r="I145" s="615" t="n">
        <f aca="false">G145-D145</f>
        <v>0</v>
      </c>
      <c r="J145" s="582"/>
    </row>
    <row r="146" customFormat="false" ht="15" hidden="false" customHeight="false" outlineLevel="0" collapsed="false">
      <c r="A146" s="720" t="s">
        <v>426</v>
      </c>
      <c r="B146" s="720"/>
      <c r="C146" s="720"/>
      <c r="D146" s="720"/>
      <c r="E146" s="720"/>
      <c r="F146" s="720"/>
      <c r="G146" s="720"/>
      <c r="H146" s="720"/>
      <c r="I146" s="720"/>
      <c r="J146" s="741"/>
    </row>
    <row r="147" customFormat="false" ht="26.25" hidden="false" customHeight="true" outlineLevel="0" collapsed="false">
      <c r="A147" s="501" t="str">
        <f aca="false">A2</f>
        <v>kondygnacja - 
nr pokoju/il. pokoi</v>
      </c>
      <c r="B147" s="502" t="str">
        <f aca="false">B2</f>
        <v>ilość tapczanów 1-os.</v>
      </c>
      <c r="C147" s="502" t="str">
        <f aca="false">C2</f>
        <v>można dostawić</v>
      </c>
      <c r="D147" s="502" t="str">
        <f aca="false">D2</f>
        <v>razem il. osób</v>
      </c>
      <c r="E147" s="502" t="str">
        <f aca="false">E2</f>
        <v>przydział</v>
      </c>
      <c r="F147" s="111" t="str">
        <f aca="false">F2</f>
        <v>nazwiska zakwaterowanych</v>
      </c>
      <c r="G147" s="111" t="str">
        <f aca="false">G2</f>
        <v>ilość os. zakwaterowana</v>
      </c>
      <c r="H147" s="504" t="str">
        <f aca="false">H2</f>
        <v>wolne łóżka</v>
      </c>
      <c r="I147" s="505" t="str">
        <f aca="false">I2</f>
        <v>wspólnota</v>
      </c>
      <c r="J147" s="741"/>
      <c r="K147" s="742"/>
    </row>
    <row r="148" s="742" customFormat="true" ht="25.5" hidden="false" customHeight="true" outlineLevel="0" collapsed="false">
      <c r="A148" s="618" t="s">
        <v>427</v>
      </c>
      <c r="B148" s="534" t="n">
        <v>1</v>
      </c>
      <c r="C148" s="510" t="n">
        <v>0</v>
      </c>
      <c r="D148" s="511" t="n">
        <f aca="false">SUM(B148:B151)+SUM(C148:C151)</f>
        <v>4</v>
      </c>
      <c r="E148" s="743" t="n">
        <v>1</v>
      </c>
      <c r="F148" s="513" t="str">
        <f aca="false">'Lista braci - Reg. 2018'!D182</f>
        <v>Tkaczyk Krystian</v>
      </c>
      <c r="G148" s="187" t="n">
        <v>1</v>
      </c>
      <c r="H148" s="411" t="n">
        <f aca="false">G148-D148</f>
        <v>-3</v>
      </c>
      <c r="I148" s="744" t="str">
        <f aca="false">'Lista braci - Reg. 2018'!B182</f>
        <v>Lublin Poczekajka 5</v>
      </c>
      <c r="J148" s="745"/>
    </row>
    <row r="149" s="742" customFormat="true" ht="15" hidden="false" customHeight="true" outlineLevel="0" collapsed="false">
      <c r="A149" s="537"/>
      <c r="B149" s="538" t="n">
        <v>1</v>
      </c>
      <c r="C149" s="539" t="n">
        <v>0</v>
      </c>
      <c r="D149" s="511"/>
      <c r="E149" s="746" t="n">
        <v>1</v>
      </c>
      <c r="F149" s="601" t="str">
        <f aca="false">'Lista braci - Reg. 2018'!D206</f>
        <v>Skapets Konstantin</v>
      </c>
      <c r="G149" s="162" t="n">
        <v>1</v>
      </c>
      <c r="H149" s="590" t="n">
        <f aca="false">G149-D149</f>
        <v>1</v>
      </c>
      <c r="I149" s="695" t="str">
        <f aca="false">'Lista braci - Reg. 2018'!B206</f>
        <v>Lublin Poczekajka 7</v>
      </c>
      <c r="J149" s="670"/>
    </row>
    <row r="150" s="742" customFormat="true" ht="15" hidden="false" customHeight="true" outlineLevel="0" collapsed="false">
      <c r="A150" s="537"/>
      <c r="B150" s="538" t="n">
        <v>1</v>
      </c>
      <c r="C150" s="539" t="n">
        <v>0</v>
      </c>
      <c r="D150" s="511"/>
      <c r="E150" s="545" t="n">
        <v>1</v>
      </c>
      <c r="F150" s="601" t="str">
        <f aca="false">'Lista braci - Reg. 2018'!D93</f>
        <v>Czerwiński Rafał</v>
      </c>
      <c r="G150" s="747" t="n">
        <v>1</v>
      </c>
      <c r="H150" s="590" t="n">
        <f aca="false">G150-D150</f>
        <v>1</v>
      </c>
      <c r="I150" s="695" t="str">
        <f aca="false">'Lista braci - Reg. 2018'!B93</f>
        <v>Lublin Pallotyni 3</v>
      </c>
      <c r="J150" s="670"/>
    </row>
    <row r="151" s="742" customFormat="true" ht="15.75" hidden="false" customHeight="true" outlineLevel="0" collapsed="false">
      <c r="A151" s="517"/>
      <c r="B151" s="603" t="n">
        <v>1</v>
      </c>
      <c r="C151" s="519" t="n">
        <v>0</v>
      </c>
      <c r="D151" s="511"/>
      <c r="E151" s="748" t="n">
        <v>1</v>
      </c>
      <c r="F151" s="575" t="str">
        <f aca="false">'Lista braci - Reg. 2018'!D181</f>
        <v>Sędzielewski Mateusz </v>
      </c>
      <c r="G151" s="749" t="n">
        <v>1</v>
      </c>
      <c r="H151" s="553" t="n">
        <f aca="false">G151-D151</f>
        <v>1</v>
      </c>
      <c r="I151" s="523" t="str">
        <f aca="false">'Lista braci - Reg. 2018'!B181</f>
        <v>Lublin Poczekajka 5</v>
      </c>
      <c r="J151" s="670"/>
    </row>
    <row r="152" s="742" customFormat="true" ht="15.75" hidden="false" customHeight="false" outlineLevel="0" collapsed="false">
      <c r="A152" s="750" t="n">
        <v>1</v>
      </c>
      <c r="B152" s="614" t="n">
        <f aca="false">SUM(B148:B151)</f>
        <v>4</v>
      </c>
      <c r="C152" s="614" t="n">
        <f aca="false">SUM(C148:C151)</f>
        <v>0</v>
      </c>
      <c r="D152" s="614" t="n">
        <f aca="false">SUM(D148:D151)</f>
        <v>4</v>
      </c>
      <c r="E152" s="614" t="n">
        <f aca="false">SUM(E148:E151)</f>
        <v>4</v>
      </c>
      <c r="F152" s="613" t="s">
        <v>428</v>
      </c>
      <c r="G152" s="614" t="n">
        <f aca="false">SUM(G148:G151)</f>
        <v>4</v>
      </c>
      <c r="H152" s="614" t="n">
        <f aca="false">SUM(H148:H151)</f>
        <v>0</v>
      </c>
      <c r="I152" s="615" t="n">
        <f aca="false">G152-D152</f>
        <v>0</v>
      </c>
      <c r="J152" s="741"/>
    </row>
    <row r="153" s="12" customFormat="true" ht="12.75" hidden="false" customHeight="false" outlineLevel="0" collapsed="false">
      <c r="A153" s="751" t="s">
        <v>429</v>
      </c>
      <c r="B153" s="751"/>
      <c r="C153" s="751"/>
      <c r="D153" s="751"/>
      <c r="E153" s="751"/>
      <c r="F153" s="751"/>
      <c r="G153" s="751"/>
      <c r="H153" s="751"/>
      <c r="I153" s="751"/>
      <c r="J153" s="535"/>
    </row>
    <row r="154" s="742" customFormat="true" ht="39" hidden="false" customHeight="false" outlineLevel="0" collapsed="false">
      <c r="A154" s="752" t="str">
        <f aca="false">A2</f>
        <v>kondygnacja - 
nr pokoju/il. pokoi</v>
      </c>
      <c r="B154" s="111" t="str">
        <f aca="false">B2</f>
        <v>ilość tapczanów 1-os.</v>
      </c>
      <c r="C154" s="111" t="str">
        <f aca="false">C2</f>
        <v>można dostawić</v>
      </c>
      <c r="D154" s="111" t="str">
        <f aca="false">D2</f>
        <v>razem il. osób</v>
      </c>
      <c r="E154" s="111" t="str">
        <f aca="false">E2</f>
        <v>przydział</v>
      </c>
      <c r="F154" s="111" t="str">
        <f aca="false">F2</f>
        <v>nazwiska zakwaterowanych</v>
      </c>
      <c r="G154" s="111" t="str">
        <f aca="false">G2</f>
        <v>ilość os. zakwaterowana</v>
      </c>
      <c r="H154" s="504" t="str">
        <f aca="false">H2</f>
        <v>wolne łóżka</v>
      </c>
      <c r="I154" s="505" t="str">
        <f aca="false">I2</f>
        <v>wspólnota</v>
      </c>
      <c r="J154" s="491"/>
    </row>
    <row r="155" s="742" customFormat="true" ht="24" hidden="false" customHeight="false" outlineLevel="0" collapsed="false">
      <c r="A155" s="753" t="s">
        <v>430</v>
      </c>
      <c r="B155" s="534" t="n">
        <v>1</v>
      </c>
      <c r="C155" s="510" t="n">
        <v>0</v>
      </c>
      <c r="D155" s="511" t="n">
        <f aca="false">SUM(B155:B158)+SUM(C155:C158)</f>
        <v>4</v>
      </c>
      <c r="E155" s="754" t="n">
        <v>1</v>
      </c>
      <c r="F155" s="513" t="str">
        <f aca="false">'Lista braci - Reg. 2018'!D195</f>
        <v>Wesołowski Beniamin</v>
      </c>
      <c r="G155" s="187" t="n">
        <v>1</v>
      </c>
      <c r="H155" s="411" t="n">
        <f aca="false">G155-D155</f>
        <v>-3</v>
      </c>
      <c r="I155" s="514" t="str">
        <f aca="false">'Lista braci - Reg. 2018'!B195</f>
        <v>Lublin Poczekajka 6</v>
      </c>
      <c r="J155" s="755"/>
    </row>
    <row r="156" s="742" customFormat="true" ht="15" hidden="false" customHeight="false" outlineLevel="0" collapsed="false">
      <c r="A156" s="756"/>
      <c r="B156" s="538" t="n">
        <v>1</v>
      </c>
      <c r="C156" s="539" t="n">
        <v>0</v>
      </c>
      <c r="D156" s="511"/>
      <c r="E156" s="545" t="n">
        <v>1</v>
      </c>
      <c r="F156" s="569" t="str">
        <f aca="false">'Lista braci - Reg. 2018'!D208</f>
        <v>Wesołowski Tomasz</v>
      </c>
      <c r="G156" s="27" t="n">
        <v>1</v>
      </c>
      <c r="H156" s="590" t="n">
        <f aca="false">G156-D156</f>
        <v>1</v>
      </c>
      <c r="I156" s="695" t="str">
        <f aca="false">'Lista braci - Reg. 2018'!B208</f>
        <v>Lublin Poczekajka 7</v>
      </c>
      <c r="J156" s="755"/>
    </row>
    <row r="157" s="742" customFormat="true" ht="25.5" hidden="false" customHeight="false" outlineLevel="0" collapsed="false">
      <c r="A157" s="756"/>
      <c r="B157" s="538" t="n">
        <v>1</v>
      </c>
      <c r="C157" s="539" t="n">
        <v>0</v>
      </c>
      <c r="D157" s="511"/>
      <c r="E157" s="82" t="n">
        <v>1</v>
      </c>
      <c r="F157" s="569" t="str">
        <f aca="false">'Lista braci - Reg. 2018'!D175</f>
        <v>Danilewicz Darek - nianiek Danilewiczów</v>
      </c>
      <c r="G157" s="27" t="n">
        <v>1</v>
      </c>
      <c r="H157" s="590" t="n">
        <f aca="false">G157-D157</f>
        <v>1</v>
      </c>
      <c r="I157" s="695" t="str">
        <f aca="false">'Lista braci - Reg. 2018'!B175</f>
        <v>Lublin Poczekajka 5</v>
      </c>
      <c r="J157" s="755"/>
    </row>
    <row r="158" s="742" customFormat="true" ht="26.25" hidden="false" customHeight="false" outlineLevel="0" collapsed="false">
      <c r="A158" s="757"/>
      <c r="B158" s="603" t="n">
        <v>1</v>
      </c>
      <c r="C158" s="519" t="n">
        <v>0</v>
      </c>
      <c r="D158" s="511"/>
      <c r="E158" s="758" t="n">
        <v>1</v>
      </c>
      <c r="F158" s="575" t="str">
        <f aca="false">'Lista braci - Reg. 2018'!D157</f>
        <v>Hołowiecki Jasiek – nianiek Słowińskich</v>
      </c>
      <c r="G158" s="51" t="n">
        <v>1</v>
      </c>
      <c r="H158" s="553" t="n">
        <f aca="false">G158-D158</f>
        <v>1</v>
      </c>
      <c r="I158" s="523" t="str">
        <f aca="false">'Lista braci - Reg. 2018'!B157</f>
        <v>Lublin Poczekajka 4</v>
      </c>
      <c r="J158" s="755"/>
    </row>
    <row r="159" s="742" customFormat="true" ht="15.75" hidden="false" customHeight="false" outlineLevel="0" collapsed="false">
      <c r="A159" s="611" t="n">
        <v>1</v>
      </c>
      <c r="B159" s="612" t="n">
        <f aca="false">SUM(B155:B158)</f>
        <v>4</v>
      </c>
      <c r="C159" s="612" t="n">
        <f aca="false">SUM(C155:C158)</f>
        <v>0</v>
      </c>
      <c r="D159" s="612" t="n">
        <f aca="false">SUM(D155:D158)</f>
        <v>4</v>
      </c>
      <c r="E159" s="612" t="n">
        <f aca="false">SUM(E155:E158)</f>
        <v>4</v>
      </c>
      <c r="F159" s="613" t="s">
        <v>431</v>
      </c>
      <c r="G159" s="614" t="n">
        <f aca="false">SUM(G155:G158)</f>
        <v>4</v>
      </c>
      <c r="H159" s="614" t="n">
        <f aca="false">SUM(H155:H158)</f>
        <v>0</v>
      </c>
      <c r="I159" s="615" t="n">
        <f aca="false">G159-D159</f>
        <v>0</v>
      </c>
      <c r="J159" s="741"/>
    </row>
    <row r="160" s="12" customFormat="true" ht="12.75" hidden="false" customHeight="false" outlineLevel="0" collapsed="false">
      <c r="A160" s="720" t="s">
        <v>432</v>
      </c>
      <c r="B160" s="720"/>
      <c r="C160" s="720"/>
      <c r="D160" s="720"/>
      <c r="E160" s="720"/>
      <c r="F160" s="720"/>
      <c r="G160" s="720"/>
      <c r="H160" s="720"/>
      <c r="I160" s="720"/>
      <c r="J160" s="582"/>
    </row>
    <row r="161" s="12" customFormat="true" ht="25.5" hidden="false" customHeight="true" outlineLevel="0" collapsed="false">
      <c r="A161" s="649" t="str">
        <f aca="false">A2</f>
        <v>kondygnacja - 
nr pokoju/il. pokoi</v>
      </c>
      <c r="B161" s="503" t="str">
        <f aca="false">B2</f>
        <v>ilość tapczanów 1-os.</v>
      </c>
      <c r="C161" s="503" t="str">
        <f aca="false">C2</f>
        <v>można dostawić</v>
      </c>
      <c r="D161" s="503" t="str">
        <f aca="false">D2</f>
        <v>razem il. osób</v>
      </c>
      <c r="E161" s="503" t="str">
        <f aca="false">E2</f>
        <v>przydział</v>
      </c>
      <c r="F161" s="504" t="str">
        <f aca="false">F2</f>
        <v>nazwiska zakwaterowanych</v>
      </c>
      <c r="G161" s="504" t="str">
        <f aca="false">G2</f>
        <v>ilość os. zakwaterowana</v>
      </c>
      <c r="H161" s="504" t="str">
        <f aca="false">H2</f>
        <v>wolne łóżka</v>
      </c>
      <c r="I161" s="505" t="str">
        <f aca="false">I2</f>
        <v>wspólnota</v>
      </c>
      <c r="J161" s="582"/>
    </row>
    <row r="162" s="12" customFormat="true" ht="34.5" hidden="false" customHeight="true" outlineLevel="0" collapsed="false">
      <c r="A162" s="604" t="s">
        <v>433</v>
      </c>
      <c r="B162" s="534" t="n">
        <v>1</v>
      </c>
      <c r="C162" s="510" t="n">
        <v>0</v>
      </c>
      <c r="D162" s="511" t="n">
        <f aca="false">SUM(B162:B168)+SUM(C162:C168)</f>
        <v>7</v>
      </c>
      <c r="E162" s="556" t="n">
        <v>1</v>
      </c>
      <c r="F162" s="513" t="str">
        <f aca="false">'Lista braci - Reg. 2018'!D78</f>
        <v>Bojarska Maria + małe dziecko (Jakub)</v>
      </c>
      <c r="G162" s="187" t="n">
        <v>1</v>
      </c>
      <c r="H162" s="411" t="n">
        <f aca="false">G162-D162</f>
        <v>-6</v>
      </c>
      <c r="I162" s="759" t="str">
        <f aca="false">'Lista braci - Reg. 2018'!B78</f>
        <v>Lublin Pallotyni 2</v>
      </c>
      <c r="J162" s="760" t="s">
        <v>434</v>
      </c>
    </row>
    <row r="163" s="12" customFormat="true" ht="26.25" hidden="false" customHeight="true" outlineLevel="0" collapsed="false">
      <c r="A163" s="761"/>
      <c r="B163" s="538" t="n">
        <v>1</v>
      </c>
      <c r="C163" s="539" t="n">
        <v>0</v>
      </c>
      <c r="D163" s="511"/>
      <c r="E163" s="762" t="n">
        <v>1</v>
      </c>
      <c r="F163" s="601" t="str">
        <f aca="false">'Lista braci - Reg. 2018'!D82</f>
        <v>Topolan Agnieszka</v>
      </c>
      <c r="G163" s="27" t="n">
        <v>1</v>
      </c>
      <c r="H163" s="590" t="n">
        <f aca="false">G163-D163</f>
        <v>1</v>
      </c>
      <c r="I163" s="763" t="str">
        <f aca="false">'Lista braci - Reg. 2018'!B82</f>
        <v>Lublin Pallotyni 2</v>
      </c>
      <c r="J163" s="760" t="s">
        <v>434</v>
      </c>
    </row>
    <row r="164" s="12" customFormat="true" ht="15" hidden="false" customHeight="true" outlineLevel="0" collapsed="false">
      <c r="A164" s="761"/>
      <c r="B164" s="538" t="n">
        <v>1</v>
      </c>
      <c r="C164" s="539" t="n">
        <v>0</v>
      </c>
      <c r="D164" s="511"/>
      <c r="E164" s="77" t="n">
        <v>2</v>
      </c>
      <c r="F164" s="601" t="str">
        <f aca="false">'Lista braci - Reg. 2018'!D462</f>
        <v>Krasinkiewicz Dorota + dziecko większe</v>
      </c>
      <c r="G164" s="27" t="n">
        <v>2</v>
      </c>
      <c r="H164" s="590" t="n">
        <f aca="false">G164-D164</f>
        <v>2</v>
      </c>
      <c r="I164" s="763" t="str">
        <f aca="false">'Lista braci - Reg. 2018'!B462</f>
        <v>Zamość Karolówka 2</v>
      </c>
      <c r="J164" s="760"/>
    </row>
    <row r="165" s="12" customFormat="true" ht="15" hidden="false" customHeight="true" outlineLevel="0" collapsed="false">
      <c r="A165" s="761"/>
      <c r="B165" s="538" t="n">
        <v>1</v>
      </c>
      <c r="C165" s="539" t="n">
        <v>0</v>
      </c>
      <c r="D165" s="511"/>
      <c r="E165" s="26"/>
      <c r="F165" s="601"/>
      <c r="G165" s="27"/>
      <c r="H165" s="590" t="n">
        <f aca="false">G165-D165</f>
        <v>0</v>
      </c>
      <c r="I165" s="763"/>
      <c r="J165" s="760"/>
    </row>
    <row r="166" s="12" customFormat="true" ht="39" hidden="false" customHeight="true" outlineLevel="0" collapsed="false">
      <c r="A166" s="761"/>
      <c r="B166" s="538" t="n">
        <v>1</v>
      </c>
      <c r="C166" s="539" t="n">
        <v>0</v>
      </c>
      <c r="D166" s="511"/>
      <c r="E166" s="26"/>
      <c r="F166" s="672"/>
      <c r="G166" s="27"/>
      <c r="H166" s="590" t="n">
        <f aca="false">G166-D166</f>
        <v>0</v>
      </c>
      <c r="I166" s="763"/>
      <c r="J166" s="760" t="s">
        <v>435</v>
      </c>
    </row>
    <row r="167" s="12" customFormat="true" ht="15" hidden="false" customHeight="true" outlineLevel="0" collapsed="false">
      <c r="A167" s="761"/>
      <c r="B167" s="538" t="n">
        <v>1</v>
      </c>
      <c r="C167" s="539" t="n">
        <v>0</v>
      </c>
      <c r="D167" s="511"/>
      <c r="E167" s="26"/>
      <c r="F167" s="601"/>
      <c r="G167" s="27"/>
      <c r="H167" s="590" t="n">
        <f aca="false">G167-D167</f>
        <v>0</v>
      </c>
      <c r="I167" s="763"/>
      <c r="J167" s="760" t="s">
        <v>436</v>
      </c>
    </row>
    <row r="168" s="12" customFormat="true" ht="15.75" hidden="false" customHeight="true" outlineLevel="0" collapsed="false">
      <c r="A168" s="764"/>
      <c r="B168" s="603" t="n">
        <v>1</v>
      </c>
      <c r="C168" s="519" t="n">
        <v>0</v>
      </c>
      <c r="D168" s="511"/>
      <c r="E168" s="520"/>
      <c r="F168" s="552"/>
      <c r="G168" s="51"/>
      <c r="H168" s="553" t="n">
        <f aca="false">G168-D168</f>
        <v>0</v>
      </c>
      <c r="I168" s="765"/>
      <c r="J168" s="760" t="s">
        <v>436</v>
      </c>
    </row>
    <row r="169" s="12" customFormat="true" ht="13.5" hidden="false" customHeight="false" outlineLevel="0" collapsed="false">
      <c r="A169" s="611" t="n">
        <v>1</v>
      </c>
      <c r="B169" s="612" t="n">
        <f aca="false">SUM(B162:B168)</f>
        <v>7</v>
      </c>
      <c r="C169" s="612" t="n">
        <f aca="false">SUM(C162:C168)</f>
        <v>0</v>
      </c>
      <c r="D169" s="612" t="n">
        <f aca="false">SUM(D162:D168)</f>
        <v>7</v>
      </c>
      <c r="E169" s="612" t="n">
        <f aca="false">SUM(E162:E168)</f>
        <v>4</v>
      </c>
      <c r="F169" s="613" t="s">
        <v>437</v>
      </c>
      <c r="G169" s="766" t="n">
        <f aca="false">SUM(G162:G168)</f>
        <v>4</v>
      </c>
      <c r="H169" s="766" t="n">
        <f aca="false">SUM(H162:H168)</f>
        <v>-3</v>
      </c>
      <c r="I169" s="624" t="n">
        <f aca="false">G169-D169</f>
        <v>-3</v>
      </c>
      <c r="J169" s="535"/>
    </row>
    <row r="170" s="25" customFormat="true" ht="12.75" hidden="false" customHeight="false" outlineLevel="0" collapsed="false">
      <c r="A170" s="720" t="s">
        <v>438</v>
      </c>
      <c r="B170" s="720"/>
      <c r="C170" s="720"/>
      <c r="D170" s="720"/>
      <c r="E170" s="720"/>
      <c r="F170" s="720"/>
      <c r="G170" s="720"/>
      <c r="H170" s="720"/>
      <c r="I170" s="720"/>
      <c r="J170" s="535"/>
    </row>
    <row r="171" s="25" customFormat="true" ht="25.5" hidden="false" customHeight="true" outlineLevel="0" collapsed="false">
      <c r="A171" s="501" t="str">
        <f aca="false">A2</f>
        <v>kondygnacja - 
nr pokoju/il. pokoi</v>
      </c>
      <c r="B171" s="502" t="str">
        <f aca="false">B2</f>
        <v>ilość tapczanów 1-os.</v>
      </c>
      <c r="C171" s="502" t="str">
        <f aca="false">C2</f>
        <v>można dostawić</v>
      </c>
      <c r="D171" s="502" t="str">
        <f aca="false">D2</f>
        <v>razem il. osób</v>
      </c>
      <c r="E171" s="502" t="str">
        <f aca="false">E2</f>
        <v>przydział</v>
      </c>
      <c r="F171" s="111" t="str">
        <f aca="false">F2</f>
        <v>nazwiska zakwaterowanych</v>
      </c>
      <c r="G171" s="111" t="str">
        <f aca="false">G2</f>
        <v>ilość os. zakwaterowana</v>
      </c>
      <c r="H171" s="504" t="str">
        <f aca="false">H2</f>
        <v>wolne łóżka</v>
      </c>
      <c r="I171" s="505" t="str">
        <f aca="false">I2</f>
        <v>wspólnota</v>
      </c>
      <c r="J171" s="535"/>
    </row>
    <row r="172" s="25" customFormat="true" ht="25.5" hidden="false" customHeight="false" outlineLevel="0" collapsed="false">
      <c r="A172" s="767" t="s">
        <v>439</v>
      </c>
      <c r="B172" s="534" t="n">
        <v>1</v>
      </c>
      <c r="C172" s="510" t="n">
        <v>0</v>
      </c>
      <c r="D172" s="511" t="n">
        <f aca="false">SUM(B172:B177)+SUM(C172:C177)</f>
        <v>6</v>
      </c>
      <c r="E172" s="697" t="n">
        <v>1</v>
      </c>
      <c r="F172" s="513" t="str">
        <f aca="false">'Lista braci - Reg. 2018'!D33</f>
        <v>Otręba Jadwiga</v>
      </c>
      <c r="G172" s="187" t="n">
        <v>1</v>
      </c>
      <c r="H172" s="411" t="n">
        <f aca="false">G172-D172</f>
        <v>-5</v>
      </c>
      <c r="I172" s="514" t="str">
        <f aca="false">'Lista braci - Reg. 2018'!B33</f>
        <v>Hrubieszów parafia Św. Mikołaja</v>
      </c>
      <c r="J172" s="628"/>
    </row>
    <row r="173" s="25" customFormat="true" ht="25.5" hidden="false" customHeight="false" outlineLevel="0" collapsed="false">
      <c r="A173" s="756"/>
      <c r="B173" s="538" t="n">
        <v>1</v>
      </c>
      <c r="C173" s="539" t="n">
        <v>0</v>
      </c>
      <c r="D173" s="511"/>
      <c r="E173" s="698" t="n">
        <v>1</v>
      </c>
      <c r="F173" s="601" t="str">
        <f aca="false">'Lista braci - Reg. 2018'!D15</f>
        <v>Pawłasek Lila</v>
      </c>
      <c r="G173" s="162" t="n">
        <v>1</v>
      </c>
      <c r="H173" s="590" t="n">
        <f aca="false">G173-D173</f>
        <v>1</v>
      </c>
      <c r="I173" s="695" t="str">
        <f aca="false">'Lista braci - Reg. 2018'!B15</f>
        <v>Hrubieszów parafia Św. Ducha</v>
      </c>
      <c r="J173" s="768" t="s">
        <v>394</v>
      </c>
    </row>
    <row r="174" s="25" customFormat="true" ht="25.5" hidden="false" customHeight="false" outlineLevel="0" collapsed="false">
      <c r="A174" s="756"/>
      <c r="B174" s="538" t="n">
        <v>1</v>
      </c>
      <c r="C174" s="539" t="n">
        <v>0</v>
      </c>
      <c r="D174" s="511"/>
      <c r="E174" s="762" t="n">
        <v>1</v>
      </c>
      <c r="F174" s="601" t="str">
        <f aca="false">'Lista braci - Reg. 2018'!D17</f>
        <v>Węcławik Katarzyna</v>
      </c>
      <c r="G174" s="747" t="n">
        <v>1</v>
      </c>
      <c r="H174" s="590" t="n">
        <f aca="false">G174-D174</f>
        <v>1</v>
      </c>
      <c r="I174" s="695" t="str">
        <f aca="false">'Lista braci - Reg. 2018'!B17</f>
        <v>Hrubieszów parafia Św. Ducha</v>
      </c>
      <c r="J174" s="634" t="s">
        <v>395</v>
      </c>
    </row>
    <row r="175" s="25" customFormat="true" ht="25.5" hidden="false" customHeight="false" outlineLevel="0" collapsed="false">
      <c r="A175" s="756"/>
      <c r="B175" s="538" t="n">
        <v>1</v>
      </c>
      <c r="C175" s="539" t="n">
        <v>0</v>
      </c>
      <c r="D175" s="511"/>
      <c r="E175" s="762" t="n">
        <v>1</v>
      </c>
      <c r="F175" s="601" t="str">
        <f aca="false">'Lista braci - Reg. 2018'!D31</f>
        <v>Kicun Helena</v>
      </c>
      <c r="G175" s="747" t="n">
        <v>1</v>
      </c>
      <c r="H175" s="590" t="n">
        <f aca="false">G175-D175</f>
        <v>1</v>
      </c>
      <c r="I175" s="695" t="str">
        <f aca="false">'Lista braci - Reg. 2018'!B31</f>
        <v>Hrubieszów parafia Św. Mikołaja</v>
      </c>
      <c r="J175" s="634" t="s">
        <v>397</v>
      </c>
    </row>
    <row r="176" s="25" customFormat="true" ht="25.5" hidden="false" customHeight="false" outlineLevel="0" collapsed="false">
      <c r="A176" s="756"/>
      <c r="B176" s="538" t="n">
        <v>1</v>
      </c>
      <c r="C176" s="539" t="n">
        <v>0</v>
      </c>
      <c r="D176" s="511"/>
      <c r="E176" s="762" t="n">
        <v>1</v>
      </c>
      <c r="F176" s="601" t="str">
        <f aca="false">'Lista braci - Reg. 2018'!D29</f>
        <v>Cygan Henryka </v>
      </c>
      <c r="G176" s="747" t="n">
        <v>1</v>
      </c>
      <c r="H176" s="590" t="n">
        <f aca="false">G176-D176</f>
        <v>1</v>
      </c>
      <c r="I176" s="695" t="str">
        <f aca="false">'Lista braci - Reg. 2018'!B29</f>
        <v>Hrubieszów parafia Św. Mikołaja</v>
      </c>
      <c r="J176" s="634" t="s">
        <v>398</v>
      </c>
    </row>
    <row r="177" s="25" customFormat="true" ht="30.75" hidden="false" customHeight="false" outlineLevel="0" collapsed="false">
      <c r="A177" s="757"/>
      <c r="B177" s="603" t="n">
        <v>1</v>
      </c>
      <c r="C177" s="519" t="n">
        <v>0</v>
      </c>
      <c r="D177" s="511"/>
      <c r="E177" s="762" t="n">
        <v>1</v>
      </c>
      <c r="F177" s="552" t="str">
        <f aca="false">'Lista braci - Reg. 2018'!D14</f>
        <v>Darda Janina</v>
      </c>
      <c r="G177" s="749" t="n">
        <v>1</v>
      </c>
      <c r="H177" s="553" t="n">
        <f aca="false">G177-D177</f>
        <v>1</v>
      </c>
      <c r="I177" s="523" t="str">
        <f aca="false">'Lista braci - Reg. 2018'!B14</f>
        <v>Hrubieszów parafia Św. Ducha</v>
      </c>
      <c r="J177" s="635" t="s">
        <v>440</v>
      </c>
    </row>
    <row r="178" s="648" customFormat="true" ht="13.5" hidden="false" customHeight="false" outlineLevel="0" collapsed="false">
      <c r="A178" s="577" t="n">
        <v>1</v>
      </c>
      <c r="B178" s="578" t="n">
        <f aca="false">SUM(B172:B177)</f>
        <v>6</v>
      </c>
      <c r="C178" s="578" t="n">
        <f aca="false">SUM(C172:C177)</f>
        <v>0</v>
      </c>
      <c r="D178" s="578" t="n">
        <f aca="false">SUM(D172:D177)</f>
        <v>6</v>
      </c>
      <c r="E178" s="578" t="n">
        <f aca="false">SUM(E172:E177)</f>
        <v>6</v>
      </c>
      <c r="F178" s="580" t="s">
        <v>441</v>
      </c>
      <c r="G178" s="579" t="n">
        <f aca="false">SUM(G172:G177)</f>
        <v>6</v>
      </c>
      <c r="H178" s="579" t="n">
        <f aca="false">SUM(H172:H177)</f>
        <v>0</v>
      </c>
      <c r="I178" s="581" t="n">
        <f aca="false">G178-D178</f>
        <v>0</v>
      </c>
      <c r="K178" s="769"/>
    </row>
    <row r="179" s="648" customFormat="true" ht="13.5" hidden="false" customHeight="false" outlineLevel="0" collapsed="false">
      <c r="A179" s="577" t="n">
        <f aca="false">A137+A145+A152+A159+A169+A178</f>
        <v>6</v>
      </c>
      <c r="B179" s="770" t="n">
        <f aca="false">B137+B145+B152+B159+B169+B178</f>
        <v>27</v>
      </c>
      <c r="C179" s="770" t="n">
        <f aca="false">C137+C145+C152+C159+C169+C178</f>
        <v>0</v>
      </c>
      <c r="D179" s="770" t="n">
        <f aca="false">D137+D145+D152+D159+D169+D178</f>
        <v>30</v>
      </c>
      <c r="E179" s="770" t="n">
        <f aca="false">E137+E145+E152+E159+E169+E178</f>
        <v>27</v>
      </c>
      <c r="F179" s="580" t="s">
        <v>442</v>
      </c>
      <c r="G179" s="580" t="n">
        <f aca="false">G137+G145+G152+G159+G169+G178</f>
        <v>27</v>
      </c>
      <c r="H179" s="580" t="n">
        <f aca="false">H137+H145+H152+H159+H169+H178</f>
        <v>-3</v>
      </c>
      <c r="I179" s="771" t="n">
        <f aca="false">G179-D179</f>
        <v>-3</v>
      </c>
    </row>
    <row r="180" s="645" customFormat="true" ht="13.5" hidden="false" customHeight="false" outlineLevel="0" collapsed="false">
      <c r="A180" s="772" t="n">
        <f aca="false">A80+A129+A179</f>
        <v>43</v>
      </c>
      <c r="B180" s="773" t="n">
        <f aca="false">B80+B129+B179</f>
        <v>135</v>
      </c>
      <c r="C180" s="773" t="n">
        <f aca="false">C80+C129+C179</f>
        <v>8</v>
      </c>
      <c r="D180" s="773" t="n">
        <f aca="false">D80+D129+D179</f>
        <v>146</v>
      </c>
      <c r="E180" s="773" t="n">
        <f aca="false">E80+E129+E179</f>
        <v>122</v>
      </c>
      <c r="F180" s="479" t="s">
        <v>443</v>
      </c>
      <c r="G180" s="774" t="n">
        <f aca="false">G80+G129+G179</f>
        <v>122</v>
      </c>
      <c r="H180" s="774" t="n">
        <f aca="false">H80+H129+H179</f>
        <v>-24</v>
      </c>
      <c r="I180" s="775" t="n">
        <f aca="false">G180-D180</f>
        <v>-24</v>
      </c>
      <c r="K180" s="25"/>
    </row>
    <row r="181" customFormat="false" ht="12.75" hidden="false" customHeight="false" outlineLevel="0" collapsed="false"/>
    <row r="182" customFormat="false" ht="12.75" hidden="false" customHeight="false" outlineLevel="0" collapsed="false"/>
  </sheetData>
  <mergeCells count="48">
    <mergeCell ref="A1:I1"/>
    <mergeCell ref="D3:D4"/>
    <mergeCell ref="D5:D6"/>
    <mergeCell ref="D7:D11"/>
    <mergeCell ref="D12:D14"/>
    <mergeCell ref="D15:D19"/>
    <mergeCell ref="D21:D22"/>
    <mergeCell ref="D23:D24"/>
    <mergeCell ref="D25:D29"/>
    <mergeCell ref="D30:D32"/>
    <mergeCell ref="D33:D37"/>
    <mergeCell ref="D38:D40"/>
    <mergeCell ref="D41:D42"/>
    <mergeCell ref="D44:D45"/>
    <mergeCell ref="D46:D47"/>
    <mergeCell ref="D48:D52"/>
    <mergeCell ref="D53:D55"/>
    <mergeCell ref="D56:D60"/>
    <mergeCell ref="D61:D63"/>
    <mergeCell ref="D64:D65"/>
    <mergeCell ref="D67:D68"/>
    <mergeCell ref="D69:D70"/>
    <mergeCell ref="D71:D75"/>
    <mergeCell ref="D76:D78"/>
    <mergeCell ref="A82:I82"/>
    <mergeCell ref="D84:D86"/>
    <mergeCell ref="D87:D89"/>
    <mergeCell ref="D90:D92"/>
    <mergeCell ref="D93:D96"/>
    <mergeCell ref="D98:D101"/>
    <mergeCell ref="D102:D104"/>
    <mergeCell ref="D105:D107"/>
    <mergeCell ref="D108:D110"/>
    <mergeCell ref="D111:D115"/>
    <mergeCell ref="D116:D120"/>
    <mergeCell ref="D121:D125"/>
    <mergeCell ref="A131:I131"/>
    <mergeCell ref="D133:D136"/>
    <mergeCell ref="A138:I138"/>
    <mergeCell ref="D140:D144"/>
    <mergeCell ref="A146:I146"/>
    <mergeCell ref="D148:D151"/>
    <mergeCell ref="A153:I153"/>
    <mergeCell ref="D155:D158"/>
    <mergeCell ref="A160:I160"/>
    <mergeCell ref="D162:D168"/>
    <mergeCell ref="A170:I170"/>
    <mergeCell ref="D172:D177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43" man="true" max="16383" min="0"/>
    <brk id="80" man="true" max="16383" min="0"/>
    <brk id="129" man="true" max="16383" min="0"/>
    <brk id="180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1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492" width="25.42"/>
    <col collapsed="false" customWidth="true" hidden="false" outlineLevel="0" max="2" min="2" style="492" width="6.28"/>
    <col collapsed="false" customWidth="true" hidden="false" outlineLevel="0" max="3" min="3" style="492" width="7.57"/>
    <col collapsed="false" customWidth="true" hidden="false" outlineLevel="0" max="4" min="4" style="492" width="6.71"/>
    <col collapsed="false" customWidth="true" hidden="false" outlineLevel="0" max="5" min="5" style="492" width="6.43"/>
    <col collapsed="false" customWidth="true" hidden="false" outlineLevel="0" max="6" min="6" style="492" width="5.71"/>
    <col collapsed="false" customWidth="true" hidden="false" outlineLevel="0" max="7" min="7" style="776" width="24.85"/>
    <col collapsed="false" customWidth="true" hidden="false" outlineLevel="0" max="8" min="8" style="776" width="8.71"/>
    <col collapsed="false" customWidth="true" hidden="false" outlineLevel="0" max="9" min="9" style="493" width="8.28"/>
    <col collapsed="false" customWidth="true" hidden="false" outlineLevel="0" max="10" min="10" style="495" width="19.43"/>
    <col collapsed="false" customWidth="true" hidden="false" outlineLevel="0" max="11" min="11" style="492" width="8.85"/>
    <col collapsed="false" customWidth="true" hidden="false" outlineLevel="0" max="12" min="12" style="492" width="10.43"/>
    <col collapsed="false" customWidth="true" hidden="false" outlineLevel="0" max="13" min="13" style="777" width="9.14"/>
    <col collapsed="false" customWidth="true" hidden="false" outlineLevel="0" max="14" min="14" style="778" width="9.14"/>
    <col collapsed="false" customWidth="true" hidden="false" outlineLevel="0" max="1025" min="15" style="492" width="9.14"/>
  </cols>
  <sheetData>
    <row r="1" customFormat="false" ht="15" hidden="false" customHeight="true" outlineLevel="0" collapsed="false">
      <c r="A1" s="779" t="s">
        <v>444</v>
      </c>
      <c r="B1" s="780" t="s">
        <v>445</v>
      </c>
      <c r="C1" s="780"/>
      <c r="D1" s="780"/>
      <c r="E1" s="780"/>
      <c r="F1" s="780"/>
      <c r="G1" s="780"/>
      <c r="H1" s="780"/>
      <c r="I1" s="781"/>
      <c r="J1" s="782" t="n">
        <v>40</v>
      </c>
    </row>
    <row r="2" customFormat="false" ht="28.5" hidden="false" customHeight="true" outlineLevel="0" collapsed="false">
      <c r="A2" s="779"/>
      <c r="B2" s="783" t="s">
        <v>446</v>
      </c>
      <c r="C2" s="783"/>
      <c r="D2" s="783"/>
      <c r="E2" s="783"/>
      <c r="F2" s="783"/>
      <c r="G2" s="783"/>
      <c r="H2" s="783"/>
      <c r="I2" s="781"/>
      <c r="J2" s="782"/>
    </row>
    <row r="3" customFormat="false" ht="51.75" hidden="false" customHeight="false" outlineLevel="0" collapsed="false">
      <c r="A3" s="784" t="str">
        <f aca="false">A71</f>
        <v>kondygnacja - 
nr pokoju/il. pokojów</v>
      </c>
      <c r="B3" s="785" t="s">
        <v>447</v>
      </c>
      <c r="C3" s="785" t="s">
        <v>448</v>
      </c>
      <c r="D3" s="785" t="s">
        <v>449</v>
      </c>
      <c r="E3" s="785" t="s">
        <v>450</v>
      </c>
      <c r="F3" s="785" t="s">
        <v>358</v>
      </c>
      <c r="G3" s="65" t="s">
        <v>359</v>
      </c>
      <c r="H3" s="65" t="s">
        <v>360</v>
      </c>
      <c r="I3" s="65" t="s">
        <v>361</v>
      </c>
      <c r="J3" s="786" t="s">
        <v>362</v>
      </c>
    </row>
    <row r="4" customFormat="false" ht="26.25" hidden="false" customHeight="false" outlineLevel="0" collapsed="false">
      <c r="A4" s="787" t="s">
        <v>451</v>
      </c>
      <c r="B4" s="412" t="n">
        <v>0</v>
      </c>
      <c r="C4" s="788" t="n">
        <v>0</v>
      </c>
      <c r="D4" s="788" t="n">
        <v>1</v>
      </c>
      <c r="E4" s="233" t="n">
        <f aca="false">SUM(B4:B4)+SUM(C4:C4)*2+SUM(D4:D4)*2</f>
        <v>2</v>
      </c>
      <c r="F4" s="789" t="n">
        <v>2</v>
      </c>
      <c r="G4" s="513" t="str">
        <f aca="false">'Lista braci - Reg. 2018'!D58</f>
        <v>Piątkowski Kazimierz i Elżbieta</v>
      </c>
      <c r="H4" s="187" t="n">
        <v>2</v>
      </c>
      <c r="I4" s="411" t="n">
        <f aca="false">H4-E4</f>
        <v>0</v>
      </c>
      <c r="J4" s="652" t="str">
        <f aca="false">'Lista braci - Reg. 2018'!B58</f>
        <v>Lublin Pallotyni 1</v>
      </c>
    </row>
    <row r="5" customFormat="false" ht="23.25" hidden="false" customHeight="true" outlineLevel="0" collapsed="false">
      <c r="A5" s="790" t="s">
        <v>452</v>
      </c>
      <c r="B5" s="791" t="n">
        <v>0</v>
      </c>
      <c r="C5" s="792" t="n">
        <v>0</v>
      </c>
      <c r="D5" s="792" t="n">
        <v>1</v>
      </c>
      <c r="E5" s="793" t="n">
        <f aca="false">SUM(B5:B7)+SUM(C5:C7)+SUM(D5:D7)*2</f>
        <v>4</v>
      </c>
      <c r="F5" s="789" t="n">
        <v>2</v>
      </c>
      <c r="G5" s="513" t="str">
        <f aca="false">'Lista braci - Reg. 2018'!D44</f>
        <v>Błaszczak Andrzej i Beata</v>
      </c>
      <c r="H5" s="187" t="n">
        <v>2</v>
      </c>
      <c r="I5" s="794" t="n">
        <f aca="false">H5-E5</f>
        <v>-2</v>
      </c>
      <c r="J5" s="652" t="str">
        <f aca="false">'Lista braci - Reg. 2018'!B44</f>
        <v>Lublin Królewska 4</v>
      </c>
    </row>
    <row r="6" customFormat="false" ht="21" hidden="false" customHeight="true" outlineLevel="0" collapsed="false">
      <c r="A6" s="795"/>
      <c r="B6" s="161" t="n">
        <v>1</v>
      </c>
      <c r="C6" s="162" t="n">
        <v>0</v>
      </c>
      <c r="D6" s="162" t="n">
        <v>0</v>
      </c>
      <c r="E6" s="793"/>
      <c r="F6" s="796" t="n">
        <v>0</v>
      </c>
      <c r="G6" s="729"/>
      <c r="H6" s="212" t="n">
        <v>0</v>
      </c>
      <c r="I6" s="590" t="n">
        <f aca="false">H6-E6</f>
        <v>0</v>
      </c>
      <c r="J6" s="797"/>
    </row>
    <row r="7" customFormat="false" ht="27" hidden="false" customHeight="true" outlineLevel="0" collapsed="false">
      <c r="A7" s="798"/>
      <c r="B7" s="366" t="n">
        <v>1</v>
      </c>
      <c r="C7" s="209" t="n">
        <v>0</v>
      </c>
      <c r="D7" s="209" t="n">
        <v>0</v>
      </c>
      <c r="E7" s="793"/>
      <c r="F7" s="366" t="n">
        <v>0</v>
      </c>
      <c r="G7" s="799"/>
      <c r="H7" s="51" t="n">
        <v>0</v>
      </c>
      <c r="I7" s="542" t="n">
        <f aca="false">H7-E7</f>
        <v>0</v>
      </c>
      <c r="J7" s="656"/>
    </row>
    <row r="8" customFormat="false" ht="15" hidden="false" customHeight="false" outlineLevel="0" collapsed="false">
      <c r="A8" s="790" t="s">
        <v>453</v>
      </c>
      <c r="B8" s="412" t="n">
        <v>0</v>
      </c>
      <c r="C8" s="788" t="n">
        <v>0</v>
      </c>
      <c r="D8" s="788" t="n">
        <v>1</v>
      </c>
      <c r="E8" s="793" t="n">
        <f aca="false">SUM(B8:B9)+SUM(C8:C9)*2+SUM(D8:D9)*2</f>
        <v>3</v>
      </c>
      <c r="F8" s="789" t="n">
        <v>2</v>
      </c>
      <c r="G8" s="800" t="str">
        <f aca="false">'Lista braci - Reg. 2018'!D47</f>
        <v>Rozpędowski Bogdan i Krystyna</v>
      </c>
      <c r="H8" s="187" t="n">
        <v>2</v>
      </c>
      <c r="I8" s="411" t="n">
        <f aca="false">H8-E8</f>
        <v>-1</v>
      </c>
      <c r="J8" s="652" t="str">
        <f aca="false">'Lista braci - Reg. 2018'!B47</f>
        <v>Lublin Królewska 4</v>
      </c>
    </row>
    <row r="9" customFormat="false" ht="15.75" hidden="false" customHeight="false" outlineLevel="0" collapsed="false">
      <c r="A9" s="798"/>
      <c r="B9" s="366" t="n">
        <v>1</v>
      </c>
      <c r="C9" s="209" t="n">
        <v>0</v>
      </c>
      <c r="D9" s="209" t="n">
        <v>0</v>
      </c>
      <c r="E9" s="793"/>
      <c r="F9" s="366" t="n">
        <v>0</v>
      </c>
      <c r="G9" s="799"/>
      <c r="H9" s="51" t="n">
        <v>0</v>
      </c>
      <c r="I9" s="522" t="n">
        <f aca="false">H9-E9</f>
        <v>0</v>
      </c>
      <c r="J9" s="656"/>
    </row>
    <row r="10" customFormat="false" ht="21.75" hidden="false" customHeight="true" outlineLevel="0" collapsed="false">
      <c r="A10" s="790" t="s">
        <v>454</v>
      </c>
      <c r="B10" s="412" t="n">
        <v>0</v>
      </c>
      <c r="C10" s="788" t="n">
        <v>0</v>
      </c>
      <c r="D10" s="788" t="n">
        <v>1</v>
      </c>
      <c r="E10" s="793" t="n">
        <f aca="false">SUM(B10:B12)+SUM(C10:C12)*2+SUM(D10:D12)*2</f>
        <v>4</v>
      </c>
      <c r="F10" s="789" t="n">
        <v>2</v>
      </c>
      <c r="G10" s="513" t="str">
        <f aca="false">'Lista braci - Reg. 2018'!D48</f>
        <v>Topolan Krzysztof i Danuta</v>
      </c>
      <c r="H10" s="187" t="n">
        <v>2</v>
      </c>
      <c r="I10" s="794" t="n">
        <f aca="false">H10-E10</f>
        <v>-2</v>
      </c>
      <c r="J10" s="652" t="str">
        <f aca="false">'Lista braci - Reg. 2018'!B48</f>
        <v>Lublin Królewska 4</v>
      </c>
      <c r="K10" s="628"/>
    </row>
    <row r="11" customFormat="false" ht="15" hidden="false" customHeight="false" outlineLevel="0" collapsed="false">
      <c r="A11" s="795"/>
      <c r="B11" s="796" t="n">
        <v>1</v>
      </c>
      <c r="C11" s="801" t="n">
        <v>0</v>
      </c>
      <c r="D11" s="801" t="n">
        <v>0</v>
      </c>
      <c r="E11" s="793"/>
      <c r="F11" s="796" t="n">
        <v>0</v>
      </c>
      <c r="G11" s="729"/>
      <c r="H11" s="212" t="n">
        <v>0</v>
      </c>
      <c r="I11" s="590" t="n">
        <f aca="false">H11-E11</f>
        <v>0</v>
      </c>
      <c r="J11" s="797"/>
      <c r="K11" s="802"/>
    </row>
    <row r="12" customFormat="false" ht="15.75" hidden="false" customHeight="false" outlineLevel="0" collapsed="false">
      <c r="A12" s="798"/>
      <c r="B12" s="366" t="n">
        <v>1</v>
      </c>
      <c r="C12" s="209" t="n">
        <v>0</v>
      </c>
      <c r="D12" s="209" t="n">
        <v>0</v>
      </c>
      <c r="E12" s="793"/>
      <c r="F12" s="366" t="n">
        <v>0</v>
      </c>
      <c r="G12" s="799"/>
      <c r="H12" s="51" t="n">
        <v>0</v>
      </c>
      <c r="I12" s="542" t="n">
        <f aca="false">H12-E12</f>
        <v>0</v>
      </c>
      <c r="J12" s="656"/>
      <c r="K12" s="803" t="s">
        <v>394</v>
      </c>
    </row>
    <row r="13" customFormat="false" ht="15.75" hidden="false" customHeight="false" outlineLevel="0" collapsed="false">
      <c r="A13" s="526" t="s">
        <v>455</v>
      </c>
      <c r="B13" s="412" t="n">
        <v>0</v>
      </c>
      <c r="C13" s="788" t="n">
        <v>0</v>
      </c>
      <c r="D13" s="788" t="n">
        <v>1</v>
      </c>
      <c r="E13" s="233" t="n">
        <f aca="false">SUM(B13:B13)+SUM(C13:C13)*2+SUM(D13:D13)*2</f>
        <v>2</v>
      </c>
      <c r="F13" s="789" t="n">
        <v>2</v>
      </c>
      <c r="G13" s="513" t="str">
        <f aca="false">'Lista braci - Reg. 2018'!D59</f>
        <v>Kwieciński Paweł i Agata</v>
      </c>
      <c r="H13" s="187" t="n">
        <v>2</v>
      </c>
      <c r="I13" s="411" t="n">
        <f aca="false">H13-E13</f>
        <v>0</v>
      </c>
      <c r="J13" s="804" t="str">
        <f aca="false">'Lista braci - Reg. 2018'!B59</f>
        <v>Lublin Pallotyni 1</v>
      </c>
      <c r="K13" s="805" t="s">
        <v>395</v>
      </c>
    </row>
    <row r="14" customFormat="false" ht="15" hidden="false" customHeight="false" outlineLevel="0" collapsed="false">
      <c r="A14" s="790" t="s">
        <v>456</v>
      </c>
      <c r="B14" s="412" t="n">
        <v>0</v>
      </c>
      <c r="C14" s="788" t="n">
        <v>0</v>
      </c>
      <c r="D14" s="788" t="n">
        <v>1</v>
      </c>
      <c r="E14" s="793" t="n">
        <f aca="false">SUM(B14:B15)+SUM(C14:C15)*2+SUM(D14:D15)*2</f>
        <v>3</v>
      </c>
      <c r="F14" s="789" t="n">
        <v>2</v>
      </c>
      <c r="G14" s="513" t="str">
        <f aca="false">'Lista braci - Reg. 2018'!D61</f>
        <v>Romanowski Darek i Lidia</v>
      </c>
      <c r="H14" s="187" t="n">
        <v>2</v>
      </c>
      <c r="I14" s="411" t="n">
        <f aca="false">H14-E14</f>
        <v>-1</v>
      </c>
      <c r="J14" s="652" t="str">
        <f aca="false">'Lista braci - Reg. 2018'!B61</f>
        <v>Lublin Pallotyni 1</v>
      </c>
      <c r="K14" s="805" t="s">
        <v>397</v>
      </c>
    </row>
    <row r="15" customFormat="false" ht="15.75" hidden="false" customHeight="false" outlineLevel="0" collapsed="false">
      <c r="A15" s="798"/>
      <c r="B15" s="366" t="n">
        <v>1</v>
      </c>
      <c r="C15" s="209" t="n">
        <v>0</v>
      </c>
      <c r="D15" s="209" t="n">
        <v>0</v>
      </c>
      <c r="E15" s="793"/>
      <c r="F15" s="366" t="n">
        <v>0</v>
      </c>
      <c r="G15" s="799"/>
      <c r="H15" s="51" t="n">
        <v>0</v>
      </c>
      <c r="I15" s="522" t="n">
        <f aca="false">H15-E15</f>
        <v>0</v>
      </c>
      <c r="J15" s="656"/>
      <c r="K15" s="805" t="s">
        <v>398</v>
      </c>
    </row>
    <row r="16" customFormat="false" ht="26.25" hidden="false" customHeight="false" outlineLevel="0" collapsed="false">
      <c r="A16" s="806" t="s">
        <v>457</v>
      </c>
      <c r="B16" s="614" t="s">
        <v>458</v>
      </c>
      <c r="C16" s="614" t="s">
        <v>458</v>
      </c>
      <c r="D16" s="614" t="s">
        <v>458</v>
      </c>
      <c r="E16" s="614" t="n">
        <f aca="false">SUM(E4:E15)</f>
        <v>18</v>
      </c>
      <c r="F16" s="614" t="n">
        <f aca="false">SUM(F4:F15)</f>
        <v>12</v>
      </c>
      <c r="G16" s="613" t="s">
        <v>459</v>
      </c>
      <c r="H16" s="614" t="n">
        <f aca="false">SUM(H4:H15)</f>
        <v>12</v>
      </c>
      <c r="I16" s="614" t="n">
        <f aca="false">SUM(I4:I15)</f>
        <v>-6</v>
      </c>
      <c r="J16" s="615" t="n">
        <f aca="false">H16-E16</f>
        <v>-6</v>
      </c>
      <c r="K16" s="807" t="s">
        <v>460</v>
      </c>
    </row>
    <row r="17" customFormat="false" ht="15.75" hidden="false" customHeight="false" outlineLevel="0" collapsed="false">
      <c r="M17" s="492"/>
      <c r="N17" s="492"/>
    </row>
    <row r="18" s="492" customFormat="true" ht="15" hidden="false" customHeight="true" outlineLevel="0" collapsed="false">
      <c r="A18" s="779" t="s">
        <v>461</v>
      </c>
      <c r="B18" s="780" t="s">
        <v>462</v>
      </c>
      <c r="C18" s="780"/>
      <c r="D18" s="780"/>
      <c r="E18" s="780"/>
      <c r="F18" s="780"/>
      <c r="G18" s="780"/>
      <c r="H18" s="780"/>
      <c r="I18" s="808"/>
      <c r="J18" s="809" t="n">
        <v>45</v>
      </c>
    </row>
    <row r="19" s="492" customFormat="true" ht="15.75" hidden="false" customHeight="false" outlineLevel="0" collapsed="false">
      <c r="A19" s="779"/>
      <c r="B19" s="810"/>
      <c r="C19" s="810"/>
      <c r="D19" s="810"/>
      <c r="E19" s="810"/>
      <c r="F19" s="810"/>
      <c r="G19" s="810"/>
      <c r="H19" s="810"/>
      <c r="I19" s="808"/>
      <c r="J19" s="809"/>
    </row>
    <row r="20" s="492" customFormat="true" ht="51.75" hidden="false" customHeight="false" outlineLevel="0" collapsed="false">
      <c r="A20" s="811" t="str">
        <f aca="false">A3</f>
        <v>kondygnacja - 
nr pokoju/il. pokojów</v>
      </c>
      <c r="B20" s="812" t="str">
        <f aca="false">B3</f>
        <v>łóżko pojedyncze</v>
      </c>
      <c r="C20" s="812" t="str">
        <f aca="false">C3</f>
        <v>ilość tapczanów 2-os.</v>
      </c>
      <c r="D20" s="812" t="str">
        <f aca="false">D3</f>
        <v>łóżko duże</v>
      </c>
      <c r="E20" s="812" t="str">
        <f aca="false">E3</f>
        <v>max il. osób w pokoju</v>
      </c>
      <c r="F20" s="812" t="str">
        <f aca="false">F3</f>
        <v>przydział</v>
      </c>
      <c r="G20" s="812" t="str">
        <f aca="false">G3</f>
        <v>nazwiska zakwaterowanych</v>
      </c>
      <c r="H20" s="812" t="str">
        <f aca="false">H3</f>
        <v>ilość os. zakwaterowana</v>
      </c>
      <c r="I20" s="812" t="str">
        <f aca="false">I3</f>
        <v>wolne łóżka</v>
      </c>
      <c r="J20" s="813" t="str">
        <f aca="false">J3</f>
        <v>wspólnota</v>
      </c>
    </row>
    <row r="21" s="492" customFormat="true" ht="15" hidden="false" customHeight="false" outlineLevel="0" collapsed="false">
      <c r="A21" s="814" t="s">
        <v>463</v>
      </c>
      <c r="B21" s="815" t="n">
        <v>0</v>
      </c>
      <c r="C21" s="788" t="n">
        <v>0</v>
      </c>
      <c r="D21" s="816" t="n">
        <v>1</v>
      </c>
      <c r="E21" s="511" t="n">
        <f aca="false">SUM(B21:B22)+SUM(C21:C22)*2+SUM(D21:D22)*2</f>
        <v>2</v>
      </c>
      <c r="F21" s="817" t="n">
        <v>2</v>
      </c>
      <c r="G21" s="818" t="str">
        <f aca="false">'Lista braci - Reg. 2018'!D271</f>
        <v>Jamróz Marek i Klara </v>
      </c>
      <c r="H21" s="32" t="n">
        <v>2</v>
      </c>
      <c r="I21" s="542" t="n">
        <f aca="false">H21-E21</f>
        <v>0</v>
      </c>
      <c r="J21" s="819" t="str">
        <f aca="false">'Lista braci - Reg. 2018'!B271</f>
        <v>Lublin Salezjanie 1</v>
      </c>
    </row>
    <row r="22" s="492" customFormat="true" ht="15.75" hidden="false" customHeight="false" outlineLevel="0" collapsed="false">
      <c r="A22" s="820"/>
      <c r="B22" s="821" t="n">
        <v>0</v>
      </c>
      <c r="C22" s="822" t="n">
        <v>0</v>
      </c>
      <c r="D22" s="822" t="n">
        <v>0</v>
      </c>
      <c r="E22" s="511"/>
      <c r="F22" s="823" t="n">
        <v>0</v>
      </c>
      <c r="G22" s="799"/>
      <c r="H22" s="51" t="n">
        <v>0</v>
      </c>
      <c r="I22" s="553" t="n">
        <f aca="false">H22-E22</f>
        <v>0</v>
      </c>
      <c r="J22" s="656"/>
    </row>
    <row r="23" s="492" customFormat="true" ht="15" hidden="false" customHeight="false" outlineLevel="0" collapsed="false">
      <c r="A23" s="814" t="s">
        <v>464</v>
      </c>
      <c r="B23" s="815" t="n">
        <v>0</v>
      </c>
      <c r="C23" s="788" t="n">
        <v>0</v>
      </c>
      <c r="D23" s="816" t="n">
        <v>1</v>
      </c>
      <c r="E23" s="511" t="n">
        <f aca="false">SUM(B23:B24)+SUM(C23:C24)*2+SUM(D23:D24)*2</f>
        <v>2</v>
      </c>
      <c r="F23" s="824" t="n">
        <v>2</v>
      </c>
      <c r="G23" s="513" t="str">
        <f aca="false">'Lista braci - Reg. 2018'!D297</f>
        <v>Ceglarski Marcin i Beata</v>
      </c>
      <c r="H23" s="276" t="n">
        <v>2</v>
      </c>
      <c r="I23" s="794" t="n">
        <f aca="false">H23-E23</f>
        <v>0</v>
      </c>
      <c r="J23" s="652" t="str">
        <f aca="false">'Lista braci - Reg. 2018'!B297</f>
        <v>Lublin Św. Agnieszka 1</v>
      </c>
    </row>
    <row r="24" s="492" customFormat="true" ht="15.75" hidden="false" customHeight="false" outlineLevel="0" collapsed="false">
      <c r="A24" s="820"/>
      <c r="B24" s="821" t="n">
        <v>0</v>
      </c>
      <c r="C24" s="822" t="n">
        <v>0</v>
      </c>
      <c r="D24" s="822" t="n">
        <v>0</v>
      </c>
      <c r="E24" s="511"/>
      <c r="F24" s="825" t="n">
        <v>0</v>
      </c>
      <c r="G24" s="818"/>
      <c r="H24" s="32" t="n">
        <v>0</v>
      </c>
      <c r="I24" s="590" t="n">
        <f aca="false">H24-E24</f>
        <v>0</v>
      </c>
      <c r="J24" s="819"/>
    </row>
    <row r="25" s="492" customFormat="true" ht="15" hidden="false" customHeight="false" outlineLevel="0" collapsed="false">
      <c r="A25" s="814" t="s">
        <v>465</v>
      </c>
      <c r="B25" s="815" t="n">
        <v>0</v>
      </c>
      <c r="C25" s="788" t="n">
        <v>0</v>
      </c>
      <c r="D25" s="816" t="n">
        <v>1</v>
      </c>
      <c r="E25" s="511" t="n">
        <f aca="false">SUM(B25:B26)+SUM(C25:C26)*2+SUM(D25:D26)*2</f>
        <v>2</v>
      </c>
      <c r="F25" s="824" t="n">
        <v>2</v>
      </c>
      <c r="G25" s="800" t="str">
        <f aca="false">'Lista braci - Reg. 2018'!D299</f>
        <v>Pluta Andrzej i Ewa</v>
      </c>
      <c r="H25" s="276" t="n">
        <v>2</v>
      </c>
      <c r="I25" s="411" t="n">
        <f aca="false">H25-E25</f>
        <v>0</v>
      </c>
      <c r="J25" s="652" t="str">
        <f aca="false">'Lista braci - Reg. 2018'!B299</f>
        <v>Lublin Św. Agnieszka 1</v>
      </c>
    </row>
    <row r="26" s="492" customFormat="true" ht="15.75" hidden="false" customHeight="false" outlineLevel="0" collapsed="false">
      <c r="A26" s="820"/>
      <c r="B26" s="821" t="n">
        <v>0</v>
      </c>
      <c r="C26" s="822" t="n">
        <v>0</v>
      </c>
      <c r="D26" s="822" t="n">
        <v>0</v>
      </c>
      <c r="E26" s="511"/>
      <c r="F26" s="825" t="n">
        <v>0</v>
      </c>
      <c r="G26" s="799"/>
      <c r="H26" s="32" t="n">
        <v>0</v>
      </c>
      <c r="I26" s="553" t="n">
        <f aca="false">H26-E26</f>
        <v>0</v>
      </c>
      <c r="J26" s="656"/>
    </row>
    <row r="27" s="492" customFormat="true" ht="15" hidden="false" customHeight="false" outlineLevel="0" collapsed="false">
      <c r="A27" s="814" t="s">
        <v>466</v>
      </c>
      <c r="B27" s="815" t="n">
        <v>0</v>
      </c>
      <c r="C27" s="788" t="n">
        <v>0</v>
      </c>
      <c r="D27" s="816" t="n">
        <v>1</v>
      </c>
      <c r="E27" s="511" t="n">
        <f aca="false">SUM(B27:B28)+SUM(C27:C28)*2+SUM(D27:D28)*2</f>
        <v>2</v>
      </c>
      <c r="F27" s="824" t="n">
        <v>2</v>
      </c>
      <c r="G27" s="800" t="str">
        <f aca="false">'Lista braci - Reg. 2018'!D300</f>
        <v>Rybak Paweł i Agnieszka</v>
      </c>
      <c r="H27" s="276" t="n">
        <v>2</v>
      </c>
      <c r="I27" s="411" t="n">
        <f aca="false">H27-E27</f>
        <v>0</v>
      </c>
      <c r="J27" s="652" t="str">
        <f aca="false">'Lista braci - Reg. 2018'!B300</f>
        <v>Lublin Św. Agnieszka 1</v>
      </c>
    </row>
    <row r="28" s="492" customFormat="true" ht="15.75" hidden="false" customHeight="false" outlineLevel="0" collapsed="false">
      <c r="A28" s="820"/>
      <c r="B28" s="821" t="n">
        <v>0</v>
      </c>
      <c r="C28" s="822" t="n">
        <v>0</v>
      </c>
      <c r="D28" s="822" t="n">
        <v>0</v>
      </c>
      <c r="E28" s="511"/>
      <c r="F28" s="825" t="n">
        <v>0</v>
      </c>
      <c r="G28" s="799"/>
      <c r="H28" s="32" t="n">
        <v>0</v>
      </c>
      <c r="I28" s="553" t="n">
        <f aca="false">H28-E28</f>
        <v>0</v>
      </c>
      <c r="J28" s="656"/>
    </row>
    <row r="29" s="492" customFormat="true" ht="15" hidden="false" customHeight="false" outlineLevel="0" collapsed="false">
      <c r="A29" s="814" t="s">
        <v>467</v>
      </c>
      <c r="B29" s="815" t="n">
        <v>0</v>
      </c>
      <c r="C29" s="788" t="n">
        <v>0</v>
      </c>
      <c r="D29" s="816" t="n">
        <v>1</v>
      </c>
      <c r="E29" s="511" t="n">
        <f aca="false">SUM(B29:B30)+SUM(C29:C30)*2+SUM(D29:D30)*2</f>
        <v>2</v>
      </c>
      <c r="F29" s="824" t="n">
        <v>2</v>
      </c>
      <c r="G29" s="800" t="str">
        <f aca="false">'Lista braci - Reg. 2018'!D301</f>
        <v>Sędzielewski Robert i Monika</v>
      </c>
      <c r="H29" s="276" t="n">
        <v>2</v>
      </c>
      <c r="I29" s="411" t="n">
        <f aca="false">H29-E29</f>
        <v>0</v>
      </c>
      <c r="J29" s="652" t="str">
        <f aca="false">'Lista braci - Reg. 2018'!B301</f>
        <v>Lublin Św. Agnieszka 1</v>
      </c>
    </row>
    <row r="30" s="492" customFormat="true" ht="15.75" hidden="false" customHeight="false" outlineLevel="0" collapsed="false">
      <c r="A30" s="820"/>
      <c r="B30" s="821" t="n">
        <v>0</v>
      </c>
      <c r="C30" s="822" t="n">
        <v>0</v>
      </c>
      <c r="D30" s="822" t="n">
        <v>0</v>
      </c>
      <c r="E30" s="511"/>
      <c r="F30" s="825" t="n">
        <v>0</v>
      </c>
      <c r="G30" s="799"/>
      <c r="H30" s="32" t="n">
        <v>0</v>
      </c>
      <c r="I30" s="553" t="n">
        <f aca="false">H30-E30</f>
        <v>0</v>
      </c>
      <c r="J30" s="656"/>
    </row>
    <row r="31" s="492" customFormat="true" ht="15" hidden="false" customHeight="false" outlineLevel="0" collapsed="false">
      <c r="A31" s="814" t="s">
        <v>468</v>
      </c>
      <c r="B31" s="815" t="n">
        <v>0</v>
      </c>
      <c r="C31" s="788" t="n">
        <v>0</v>
      </c>
      <c r="D31" s="816" t="n">
        <v>1</v>
      </c>
      <c r="E31" s="511" t="n">
        <f aca="false">SUM(B31:B32)+SUM(C31:C32)*2+SUM(D31:D32)*2</f>
        <v>2</v>
      </c>
      <c r="F31" s="824" t="n">
        <v>2</v>
      </c>
      <c r="G31" s="800" t="str">
        <f aca="false">'Lista braci - Reg. 2018'!D303</f>
        <v>Wesołowski Jacek i Katarzyna</v>
      </c>
      <c r="H31" s="276" t="n">
        <v>2</v>
      </c>
      <c r="I31" s="411" t="n">
        <f aca="false">H31-E31</f>
        <v>0</v>
      </c>
      <c r="J31" s="652" t="str">
        <f aca="false">'Lista braci - Reg. 2018'!B303</f>
        <v>Lublin Św. Agnieszka 1</v>
      </c>
    </row>
    <row r="32" s="492" customFormat="true" ht="15.75" hidden="false" customHeight="false" outlineLevel="0" collapsed="false">
      <c r="A32" s="820"/>
      <c r="B32" s="821" t="n">
        <v>0</v>
      </c>
      <c r="C32" s="822" t="n">
        <v>0</v>
      </c>
      <c r="D32" s="822" t="n">
        <v>0</v>
      </c>
      <c r="E32" s="511"/>
      <c r="F32" s="825" t="n">
        <v>0</v>
      </c>
      <c r="G32" s="799"/>
      <c r="H32" s="32" t="n">
        <v>0</v>
      </c>
      <c r="I32" s="553" t="n">
        <f aca="false">H32-E32</f>
        <v>0</v>
      </c>
      <c r="J32" s="656"/>
    </row>
    <row r="33" s="492" customFormat="true" ht="15" hidden="false" customHeight="false" outlineLevel="0" collapsed="false">
      <c r="A33" s="814" t="s">
        <v>469</v>
      </c>
      <c r="B33" s="815" t="n">
        <v>0</v>
      </c>
      <c r="C33" s="788" t="n">
        <v>0</v>
      </c>
      <c r="D33" s="816" t="n">
        <v>1</v>
      </c>
      <c r="E33" s="511" t="n">
        <f aca="false">SUM(B33:B34)+SUM(C33:C34)*2+SUM(D33:D34)*2</f>
        <v>2</v>
      </c>
      <c r="F33" s="824" t="n">
        <v>2</v>
      </c>
      <c r="G33" s="826" t="str">
        <f aca="false">'Lista braci - Reg. 2018'!D304</f>
        <v>Żurek Adam i Dorota - od piątku</v>
      </c>
      <c r="H33" s="276" t="n">
        <v>2</v>
      </c>
      <c r="I33" s="411" t="n">
        <f aca="false">H33-E33</f>
        <v>0</v>
      </c>
      <c r="J33" s="652" t="str">
        <f aca="false">'Lista braci - Reg. 2018'!B304</f>
        <v>Lublin Św. Agnieszka 1</v>
      </c>
    </row>
    <row r="34" s="492" customFormat="true" ht="15.75" hidden="false" customHeight="false" outlineLevel="0" collapsed="false">
      <c r="A34" s="820"/>
      <c r="B34" s="821" t="n">
        <v>0</v>
      </c>
      <c r="C34" s="822" t="n">
        <v>0</v>
      </c>
      <c r="D34" s="822" t="n">
        <v>0</v>
      </c>
      <c r="E34" s="511"/>
      <c r="F34" s="825" t="n">
        <v>0</v>
      </c>
      <c r="G34" s="799"/>
      <c r="H34" s="32" t="n">
        <v>0</v>
      </c>
      <c r="I34" s="553" t="n">
        <f aca="false">H34-E34</f>
        <v>0</v>
      </c>
      <c r="J34" s="656"/>
    </row>
    <row r="35" s="492" customFormat="true" ht="15" hidden="false" customHeight="false" outlineLevel="0" collapsed="false">
      <c r="A35" s="814" t="s">
        <v>470</v>
      </c>
      <c r="B35" s="815" t="n">
        <v>0</v>
      </c>
      <c r="C35" s="788" t="n">
        <v>0</v>
      </c>
      <c r="D35" s="816" t="n">
        <v>1</v>
      </c>
      <c r="E35" s="511" t="n">
        <f aca="false">SUM(B35:B36)+SUM(C35:C36)*2+SUM(D35:D36)*2</f>
        <v>2</v>
      </c>
      <c r="F35" s="824" t="n">
        <v>2</v>
      </c>
      <c r="G35" s="800" t="str">
        <f aca="false">'Lista braci - Reg. 2018'!D315</f>
        <v>Wrona Robert i Anna</v>
      </c>
      <c r="H35" s="276" t="n">
        <v>2</v>
      </c>
      <c r="I35" s="411" t="n">
        <f aca="false">H35-E35</f>
        <v>0</v>
      </c>
      <c r="J35" s="652" t="str">
        <f aca="false">'Lista braci - Reg. 2018'!B315</f>
        <v>Lublin Św. Antoni</v>
      </c>
    </row>
    <row r="36" s="492" customFormat="true" ht="15.75" hidden="false" customHeight="false" outlineLevel="0" collapsed="false">
      <c r="A36" s="820"/>
      <c r="B36" s="821" t="n">
        <v>0</v>
      </c>
      <c r="C36" s="822" t="n">
        <v>0</v>
      </c>
      <c r="D36" s="822" t="n">
        <v>0</v>
      </c>
      <c r="E36" s="511"/>
      <c r="F36" s="825" t="n">
        <v>0</v>
      </c>
      <c r="G36" s="799"/>
      <c r="H36" s="32" t="n">
        <v>0</v>
      </c>
      <c r="I36" s="553" t="n">
        <f aca="false">H36-E36</f>
        <v>0</v>
      </c>
      <c r="J36" s="656"/>
    </row>
    <row r="37" s="492" customFormat="true" ht="15" hidden="false" customHeight="false" outlineLevel="0" collapsed="false">
      <c r="A37" s="814" t="s">
        <v>471</v>
      </c>
      <c r="B37" s="815" t="n">
        <v>0</v>
      </c>
      <c r="C37" s="788" t="n">
        <v>0</v>
      </c>
      <c r="D37" s="816" t="n">
        <v>1</v>
      </c>
      <c r="E37" s="511" t="n">
        <f aca="false">SUM(B37:B38)+SUM(C37:C38)*2+SUM(D37:D38)*2</f>
        <v>2</v>
      </c>
      <c r="F37" s="824" t="n">
        <v>2</v>
      </c>
      <c r="G37" s="800" t="str">
        <f aca="false">'Lista braci - Reg. 2018'!D316</f>
        <v>Borysiuk Paweł i Monika</v>
      </c>
      <c r="H37" s="276" t="n">
        <v>2</v>
      </c>
      <c r="I37" s="411" t="n">
        <f aca="false">H37-E37</f>
        <v>0</v>
      </c>
      <c r="J37" s="652" t="str">
        <f aca="false">'Lista braci - Reg. 2018'!B316</f>
        <v>Lublin Św. Antoni</v>
      </c>
    </row>
    <row r="38" s="492" customFormat="true" ht="15.75" hidden="false" customHeight="false" outlineLevel="0" collapsed="false">
      <c r="A38" s="820"/>
      <c r="B38" s="821" t="n">
        <v>0</v>
      </c>
      <c r="C38" s="822" t="n">
        <v>0</v>
      </c>
      <c r="D38" s="822" t="n">
        <v>0</v>
      </c>
      <c r="E38" s="511"/>
      <c r="F38" s="825" t="n">
        <v>0</v>
      </c>
      <c r="G38" s="799"/>
      <c r="H38" s="32" t="n">
        <v>0</v>
      </c>
      <c r="I38" s="553" t="n">
        <f aca="false">H38-E38</f>
        <v>0</v>
      </c>
      <c r="J38" s="656"/>
    </row>
    <row r="39" s="492" customFormat="true" ht="15" hidden="false" customHeight="false" outlineLevel="0" collapsed="false">
      <c r="A39" s="814" t="s">
        <v>472</v>
      </c>
      <c r="B39" s="815" t="n">
        <v>0</v>
      </c>
      <c r="C39" s="788" t="n">
        <v>0</v>
      </c>
      <c r="D39" s="816" t="n">
        <v>1</v>
      </c>
      <c r="E39" s="511" t="n">
        <f aca="false">SUM(B39:B40)+SUM(C39:C40)*2+SUM(D39:D40)*2</f>
        <v>2</v>
      </c>
      <c r="F39" s="824" t="n">
        <v>2</v>
      </c>
      <c r="G39" s="800" t="str">
        <f aca="false">'Lista braci - Reg. 2018'!D317</f>
        <v>Ryś Łukasz i Ewa</v>
      </c>
      <c r="H39" s="276" t="n">
        <v>2</v>
      </c>
      <c r="I39" s="411" t="n">
        <f aca="false">H39-E39</f>
        <v>0</v>
      </c>
      <c r="J39" s="652" t="str">
        <f aca="false">'Lista braci - Reg. 2018'!B317</f>
        <v>Lublin Św. Antoni</v>
      </c>
    </row>
    <row r="40" s="492" customFormat="true" ht="15.75" hidden="false" customHeight="false" outlineLevel="0" collapsed="false">
      <c r="A40" s="820"/>
      <c r="B40" s="821" t="n">
        <v>0</v>
      </c>
      <c r="C40" s="822" t="n">
        <v>0</v>
      </c>
      <c r="D40" s="822" t="n">
        <v>0</v>
      </c>
      <c r="E40" s="511"/>
      <c r="F40" s="825" t="n">
        <v>0</v>
      </c>
      <c r="G40" s="799"/>
      <c r="H40" s="32" t="n">
        <v>0</v>
      </c>
      <c r="I40" s="553" t="n">
        <f aca="false">H40-E40</f>
        <v>0</v>
      </c>
      <c r="J40" s="656"/>
    </row>
    <row r="41" s="492" customFormat="true" ht="15" hidden="false" customHeight="false" outlineLevel="0" collapsed="false">
      <c r="A41" s="814" t="s">
        <v>473</v>
      </c>
      <c r="B41" s="815" t="n">
        <v>0</v>
      </c>
      <c r="C41" s="788" t="n">
        <v>0</v>
      </c>
      <c r="D41" s="816" t="n">
        <v>1</v>
      </c>
      <c r="E41" s="511" t="n">
        <f aca="false">SUM(B41:B42)+SUM(C41:C42)*2+SUM(D41:D42)*2</f>
        <v>2</v>
      </c>
      <c r="F41" s="824" t="n">
        <v>2</v>
      </c>
      <c r="G41" s="800" t="str">
        <f aca="false">'Lista braci - Reg. 2018'!D328</f>
        <v>Kurpiel Andrzej i Elżbieta</v>
      </c>
      <c r="H41" s="276" t="n">
        <v>2</v>
      </c>
      <c r="I41" s="411" t="n">
        <f aca="false">H41-E41</f>
        <v>0</v>
      </c>
      <c r="J41" s="652" t="str">
        <f aca="false">'Lista braci - Reg. 2018'!B328</f>
        <v>Lublin Św. Krzyż</v>
      </c>
    </row>
    <row r="42" customFormat="false" ht="15.75" hidden="false" customHeight="false" outlineLevel="0" collapsed="false">
      <c r="A42" s="820"/>
      <c r="B42" s="821" t="n">
        <v>0</v>
      </c>
      <c r="C42" s="822" t="n">
        <v>0</v>
      </c>
      <c r="D42" s="822" t="n">
        <v>0</v>
      </c>
      <c r="E42" s="511"/>
      <c r="F42" s="825" t="n">
        <v>0</v>
      </c>
      <c r="G42" s="799"/>
      <c r="H42" s="32" t="n">
        <v>0</v>
      </c>
      <c r="I42" s="553" t="n">
        <f aca="false">H42-E42</f>
        <v>0</v>
      </c>
      <c r="J42" s="656"/>
    </row>
    <row r="43" s="828" customFormat="true" ht="25.5" hidden="false" customHeight="true" outlineLevel="0" collapsed="false">
      <c r="A43" s="814" t="s">
        <v>474</v>
      </c>
      <c r="B43" s="815" t="n">
        <v>0</v>
      </c>
      <c r="C43" s="788" t="n">
        <v>0</v>
      </c>
      <c r="D43" s="816" t="n">
        <v>1</v>
      </c>
      <c r="E43" s="511" t="n">
        <f aca="false">SUM(B43:B44)+SUM(C43:C44)*2+SUM(D43:D44)*2</f>
        <v>2</v>
      </c>
      <c r="F43" s="824" t="n">
        <v>2</v>
      </c>
      <c r="G43" s="800" t="str">
        <f aca="false">'Lista braci - Reg. 2018'!D330</f>
        <v>Bogacz Ryszard i Maria</v>
      </c>
      <c r="H43" s="276" t="n">
        <v>2</v>
      </c>
      <c r="I43" s="411" t="n">
        <f aca="false">H43-E43</f>
        <v>0</v>
      </c>
      <c r="J43" s="652" t="str">
        <f aca="false">'Lista braci - Reg. 2018'!B330</f>
        <v>Lublin Św. Krzyż</v>
      </c>
      <c r="K43" s="827"/>
    </row>
    <row r="44" s="828" customFormat="true" ht="15.75" hidden="false" customHeight="false" outlineLevel="0" collapsed="false">
      <c r="A44" s="820"/>
      <c r="B44" s="821" t="n">
        <v>0</v>
      </c>
      <c r="C44" s="822" t="n">
        <v>0</v>
      </c>
      <c r="D44" s="822" t="n">
        <v>0</v>
      </c>
      <c r="E44" s="511"/>
      <c r="F44" s="825" t="n">
        <v>0</v>
      </c>
      <c r="G44" s="829"/>
      <c r="H44" s="32" t="n">
        <v>0</v>
      </c>
      <c r="I44" s="632" t="n">
        <f aca="false">H44-E44</f>
        <v>0</v>
      </c>
      <c r="J44" s="830"/>
      <c r="K44" s="827"/>
    </row>
    <row r="45" s="828" customFormat="true" ht="15" hidden="false" customHeight="false" outlineLevel="0" collapsed="false">
      <c r="A45" s="814" t="s">
        <v>475</v>
      </c>
      <c r="B45" s="815" t="n">
        <v>0</v>
      </c>
      <c r="C45" s="788" t="n">
        <v>0</v>
      </c>
      <c r="D45" s="816" t="n">
        <v>1</v>
      </c>
      <c r="E45" s="511" t="n">
        <f aca="false">SUM(B45:B46)+SUM(C45:C46)*2+SUM(D45:D46)*2</f>
        <v>2</v>
      </c>
      <c r="F45" s="824" t="n">
        <v>2</v>
      </c>
      <c r="G45" s="800" t="str">
        <f aca="false">'Lista braci - Reg. 2018'!D414</f>
        <v>Janoszczyk Sławomir i Anna</v>
      </c>
      <c r="H45" s="276" t="n">
        <v>2</v>
      </c>
      <c r="I45" s="411" t="n">
        <f aca="false">H45-E45</f>
        <v>0</v>
      </c>
      <c r="J45" s="652" t="str">
        <f aca="false">'Lista braci - Reg. 2018'!B414</f>
        <v>Opole 1</v>
      </c>
      <c r="K45" s="827"/>
    </row>
    <row r="46" s="828" customFormat="true" ht="15.75" hidden="false" customHeight="false" outlineLevel="0" collapsed="false">
      <c r="A46" s="820"/>
      <c r="B46" s="821" t="n">
        <v>0</v>
      </c>
      <c r="C46" s="822" t="n">
        <v>0</v>
      </c>
      <c r="D46" s="822" t="n">
        <v>0</v>
      </c>
      <c r="E46" s="511"/>
      <c r="F46" s="825" t="n">
        <v>0</v>
      </c>
      <c r="G46" s="799"/>
      <c r="H46" s="32" t="n">
        <v>0</v>
      </c>
      <c r="I46" s="553" t="n">
        <f aca="false">H46-E46</f>
        <v>0</v>
      </c>
      <c r="J46" s="656"/>
      <c r="K46" s="827"/>
    </row>
    <row r="47" customFormat="false" ht="15" hidden="false" customHeight="false" outlineLevel="0" collapsed="false">
      <c r="A47" s="814" t="s">
        <v>476</v>
      </c>
      <c r="B47" s="815" t="n">
        <v>0</v>
      </c>
      <c r="C47" s="788" t="n">
        <v>0</v>
      </c>
      <c r="D47" s="816" t="n">
        <v>1</v>
      </c>
      <c r="E47" s="511" t="n">
        <f aca="false">SUM(B47:B48)+SUM(C47:C48)*2+SUM(D47:D48)*2</f>
        <v>2</v>
      </c>
      <c r="F47" s="824" t="n">
        <v>2</v>
      </c>
      <c r="G47" s="800" t="str">
        <f aca="false">'Lista braci - Reg. 2018'!D415</f>
        <v>Śledzik Andrzej i Dorota</v>
      </c>
      <c r="H47" s="276" t="n">
        <v>2</v>
      </c>
      <c r="I47" s="411" t="n">
        <f aca="false">H47-E47</f>
        <v>0</v>
      </c>
      <c r="J47" s="652" t="str">
        <f aca="false">'Lista braci - Reg. 2018'!B415</f>
        <v>Opole 1</v>
      </c>
    </row>
    <row r="48" customFormat="false" ht="15.75" hidden="false" customHeight="false" outlineLevel="0" collapsed="false">
      <c r="A48" s="820"/>
      <c r="B48" s="821" t="n">
        <v>0</v>
      </c>
      <c r="C48" s="822" t="n">
        <v>0</v>
      </c>
      <c r="D48" s="822" t="n">
        <v>0</v>
      </c>
      <c r="E48" s="511"/>
      <c r="F48" s="825" t="n">
        <v>0</v>
      </c>
      <c r="G48" s="799"/>
      <c r="H48" s="32" t="n">
        <v>0</v>
      </c>
      <c r="I48" s="553" t="n">
        <f aca="false">H48-E48</f>
        <v>0</v>
      </c>
      <c r="J48" s="656"/>
    </row>
    <row r="49" customFormat="false" ht="15" hidden="false" customHeight="false" outlineLevel="0" collapsed="false">
      <c r="A49" s="814" t="s">
        <v>477</v>
      </c>
      <c r="B49" s="815" t="n">
        <v>0</v>
      </c>
      <c r="C49" s="788" t="n">
        <v>0</v>
      </c>
      <c r="D49" s="816" t="n">
        <v>1</v>
      </c>
      <c r="E49" s="511" t="n">
        <f aca="false">SUM(B49:B50)+SUM(C49:C50)*2+SUM(D49:D50)*2</f>
        <v>2</v>
      </c>
      <c r="F49" s="824" t="n">
        <v>2</v>
      </c>
      <c r="G49" s="513" t="str">
        <f aca="false">'Lista braci - Reg. 2018'!D491</f>
        <v>Niećko Dariusz</v>
      </c>
      <c r="H49" s="276" t="n">
        <v>2</v>
      </c>
      <c r="I49" s="411" t="n">
        <f aca="false">H49-E49</f>
        <v>0</v>
      </c>
      <c r="J49" s="652" t="str">
        <f aca="false">'Lista braci - Reg. 2018'!B491</f>
        <v>Zamość Katedralna 2</v>
      </c>
    </row>
    <row r="50" customFormat="false" ht="15.75" hidden="false" customHeight="false" outlineLevel="0" collapsed="false">
      <c r="A50" s="820"/>
      <c r="B50" s="821" t="n">
        <v>0</v>
      </c>
      <c r="C50" s="822" t="n">
        <v>0</v>
      </c>
      <c r="D50" s="822" t="n">
        <v>0</v>
      </c>
      <c r="E50" s="511"/>
      <c r="F50" s="825" t="n">
        <v>0</v>
      </c>
      <c r="G50" s="799"/>
      <c r="H50" s="32" t="n">
        <v>0</v>
      </c>
      <c r="I50" s="553" t="n">
        <f aca="false">H50-E50</f>
        <v>0</v>
      </c>
      <c r="J50" s="656"/>
    </row>
    <row r="51" customFormat="false" ht="15" hidden="false" customHeight="false" outlineLevel="0" collapsed="false">
      <c r="A51" s="814" t="s">
        <v>478</v>
      </c>
      <c r="B51" s="815" t="n">
        <v>0</v>
      </c>
      <c r="C51" s="788" t="n">
        <v>0</v>
      </c>
      <c r="D51" s="816" t="n">
        <v>1</v>
      </c>
      <c r="E51" s="511" t="n">
        <f aca="false">SUM(B51:B52)+SUM(C51:C52)*2+SUM(D51:D52)*2</f>
        <v>2</v>
      </c>
      <c r="F51" s="824" t="n">
        <v>2</v>
      </c>
      <c r="G51" s="800" t="str">
        <f aca="false">'Lista braci - Reg. 2018'!D493</f>
        <v>Zawiślak Marek i Katarzyna</v>
      </c>
      <c r="H51" s="276" t="n">
        <v>2</v>
      </c>
      <c r="I51" s="411" t="n">
        <f aca="false">H51-E51</f>
        <v>0</v>
      </c>
      <c r="J51" s="652" t="str">
        <f aca="false">'Lista braci - Reg. 2018'!B493</f>
        <v>Zamość Katedralna 2</v>
      </c>
    </row>
    <row r="52" customFormat="false" ht="15.75" hidden="false" customHeight="false" outlineLevel="0" collapsed="false">
      <c r="A52" s="820"/>
      <c r="B52" s="821" t="n">
        <v>0</v>
      </c>
      <c r="C52" s="822" t="n">
        <v>0</v>
      </c>
      <c r="D52" s="822" t="n">
        <v>0</v>
      </c>
      <c r="E52" s="511"/>
      <c r="F52" s="825" t="n">
        <v>0</v>
      </c>
      <c r="G52" s="799"/>
      <c r="H52" s="32" t="n">
        <v>0</v>
      </c>
      <c r="I52" s="553" t="n">
        <f aca="false">H52-E52</f>
        <v>0</v>
      </c>
      <c r="J52" s="656"/>
    </row>
    <row r="53" customFormat="false" ht="25.5" hidden="false" customHeight="false" outlineLevel="0" collapsed="false">
      <c r="A53" s="814" t="s">
        <v>479</v>
      </c>
      <c r="B53" s="831" t="n">
        <v>0</v>
      </c>
      <c r="C53" s="832" t="n">
        <v>0</v>
      </c>
      <c r="D53" s="833" t="n">
        <v>1</v>
      </c>
      <c r="E53" s="834" t="n">
        <f aca="false">SUM(B53:B54)+SUM(C53:C54)*2+SUM(D53:D54)</f>
        <v>1</v>
      </c>
      <c r="F53" s="817" t="n">
        <v>2</v>
      </c>
      <c r="G53" s="734" t="str">
        <f aca="false">'Lista braci - Reg. 2018'!D505</f>
        <v>Ciebiera Sebastian i Weronika - od piątku</v>
      </c>
      <c r="H53" s="15" t="n">
        <v>2</v>
      </c>
      <c r="I53" s="542" t="n">
        <f aca="false">H53-E53</f>
        <v>1</v>
      </c>
      <c r="J53" s="819" t="str">
        <f aca="false">'Lista braci - Reg. 2018'!B505</f>
        <v>Bronowice 10</v>
      </c>
    </row>
    <row r="54" customFormat="false" ht="15.75" hidden="false" customHeight="false" outlineLevel="0" collapsed="false">
      <c r="A54" s="820"/>
      <c r="B54" s="835" t="n">
        <v>0</v>
      </c>
      <c r="C54" s="836" t="n">
        <v>0</v>
      </c>
      <c r="D54" s="836" t="n">
        <v>0</v>
      </c>
      <c r="E54" s="834"/>
      <c r="F54" s="823" t="n">
        <v>0</v>
      </c>
      <c r="G54" s="799"/>
      <c r="H54" s="51" t="n">
        <v>0</v>
      </c>
      <c r="I54" s="553" t="n">
        <f aca="false">H54-E54</f>
        <v>0</v>
      </c>
      <c r="J54" s="656"/>
    </row>
    <row r="55" customFormat="false" ht="15" hidden="false" customHeight="false" outlineLevel="0" collapsed="false">
      <c r="A55" s="814" t="s">
        <v>480</v>
      </c>
      <c r="B55" s="831" t="n">
        <v>1</v>
      </c>
      <c r="C55" s="832" t="n">
        <v>0</v>
      </c>
      <c r="D55" s="833" t="n">
        <v>0</v>
      </c>
      <c r="E55" s="834" t="n">
        <f aca="false">SUM(B55:B56)+SUM(C55:C56)*2+SUM(D55:D56)</f>
        <v>2</v>
      </c>
      <c r="F55" s="589" t="n">
        <v>1</v>
      </c>
      <c r="G55" s="569" t="str">
        <f aca="false">'Lista braci - Reg. 2018'!D506</f>
        <v>Zając Gabriela</v>
      </c>
      <c r="H55" s="15" t="n">
        <v>1</v>
      </c>
      <c r="I55" s="542" t="n">
        <f aca="false">H55-E55</f>
        <v>-1</v>
      </c>
      <c r="J55" s="819" t="str">
        <f aca="false">'Lista braci - Reg. 2018'!B506</f>
        <v>Bronowice 10</v>
      </c>
    </row>
    <row r="56" customFormat="false" ht="15.75" hidden="false" customHeight="false" outlineLevel="0" collapsed="false">
      <c r="A56" s="820"/>
      <c r="B56" s="835" t="n">
        <v>1</v>
      </c>
      <c r="C56" s="836" t="n">
        <v>0</v>
      </c>
      <c r="D56" s="836" t="n">
        <v>0</v>
      </c>
      <c r="E56" s="834"/>
      <c r="F56" s="823" t="n">
        <v>0</v>
      </c>
      <c r="G56" s="799"/>
      <c r="H56" s="51" t="n">
        <v>0</v>
      </c>
      <c r="I56" s="553" t="n">
        <f aca="false">H56-E56</f>
        <v>0</v>
      </c>
      <c r="J56" s="656"/>
    </row>
    <row r="57" customFormat="false" ht="25.5" hidden="false" customHeight="false" outlineLevel="0" collapsed="false">
      <c r="A57" s="814" t="s">
        <v>481</v>
      </c>
      <c r="B57" s="815" t="n">
        <v>0</v>
      </c>
      <c r="C57" s="788" t="n">
        <v>0</v>
      </c>
      <c r="D57" s="816" t="n">
        <v>1</v>
      </c>
      <c r="E57" s="511" t="n">
        <f aca="false">SUM(B57:B58)+SUM(C57:C58)*2+SUM(D57:D58)*2</f>
        <v>2</v>
      </c>
      <c r="F57" s="824" t="n">
        <v>2</v>
      </c>
      <c r="G57" s="586" t="str">
        <f aca="false">'Lista braci - Reg. 2018'!D504</f>
        <v>Serafin Marcin i Lilia - Marcin do piątku</v>
      </c>
      <c r="H57" s="187" t="n">
        <v>2</v>
      </c>
      <c r="I57" s="411" t="n">
        <f aca="false">H57-E57</f>
        <v>0</v>
      </c>
      <c r="J57" s="652" t="str">
        <f aca="false">'Lista braci - Reg. 2018'!B504</f>
        <v>Bronowice 10</v>
      </c>
    </row>
    <row r="58" customFormat="false" ht="15.75" hidden="false" customHeight="false" outlineLevel="0" collapsed="false">
      <c r="A58" s="820"/>
      <c r="B58" s="821" t="n">
        <v>0</v>
      </c>
      <c r="C58" s="822" t="n">
        <v>0</v>
      </c>
      <c r="D58" s="822" t="n">
        <v>0</v>
      </c>
      <c r="E58" s="511"/>
      <c r="F58" s="825" t="n">
        <v>0</v>
      </c>
      <c r="G58" s="799"/>
      <c r="H58" s="51" t="n">
        <v>0</v>
      </c>
      <c r="I58" s="553" t="n">
        <f aca="false">H58-E58</f>
        <v>0</v>
      </c>
      <c r="J58" s="656"/>
    </row>
    <row r="59" customFormat="false" ht="15" hidden="false" customHeight="false" outlineLevel="0" collapsed="false">
      <c r="A59" s="814" t="s">
        <v>482</v>
      </c>
      <c r="B59" s="815" t="n">
        <v>0</v>
      </c>
      <c r="C59" s="788" t="n">
        <v>0</v>
      </c>
      <c r="D59" s="816" t="n">
        <v>1</v>
      </c>
      <c r="E59" s="511" t="n">
        <f aca="false">SUM(B59:B60)+SUM(C59:C60)*2+SUM(D59:D60)*2</f>
        <v>2</v>
      </c>
      <c r="F59" s="824" t="n">
        <v>2</v>
      </c>
      <c r="G59" s="800" t="str">
        <f aca="false">'Lista braci - Reg. 2018'!D509</f>
        <v>Puzniak Damian i Paulina</v>
      </c>
      <c r="H59" s="187" t="n">
        <v>2</v>
      </c>
      <c r="I59" s="411" t="n">
        <f aca="false">H59-E59</f>
        <v>0</v>
      </c>
      <c r="J59" s="652" t="str">
        <f aca="false">'Lista braci - Reg. 2018'!B509</f>
        <v>LSM Lublin</v>
      </c>
    </row>
    <row r="60" customFormat="false" ht="15.75" hidden="false" customHeight="false" outlineLevel="0" collapsed="false">
      <c r="A60" s="820"/>
      <c r="B60" s="821" t="n">
        <v>0</v>
      </c>
      <c r="C60" s="822" t="n">
        <v>0</v>
      </c>
      <c r="D60" s="822" t="n">
        <v>0</v>
      </c>
      <c r="E60" s="511"/>
      <c r="F60" s="823"/>
      <c r="G60" s="799"/>
      <c r="H60" s="51"/>
      <c r="I60" s="553" t="n">
        <f aca="false">H60-E60</f>
        <v>0</v>
      </c>
      <c r="J60" s="656"/>
    </row>
    <row r="61" s="828" customFormat="true" ht="15" hidden="false" customHeight="false" outlineLevel="0" collapsed="false">
      <c r="A61" s="814" t="s">
        <v>483</v>
      </c>
      <c r="B61" s="837" t="n">
        <v>1</v>
      </c>
      <c r="C61" s="838" t="n">
        <v>0</v>
      </c>
      <c r="D61" s="839" t="n">
        <v>0</v>
      </c>
      <c r="E61" s="834" t="n">
        <f aca="false">SUM(B61:B62)+SUM(C61:C62)*2+SUM(D61:D62)</f>
        <v>2</v>
      </c>
      <c r="F61" s="589" t="n">
        <v>1</v>
      </c>
      <c r="G61" s="818" t="str">
        <f aca="false">'Lista braci - Reg. 2018'!D298</f>
        <v>Kusyk Ewa</v>
      </c>
      <c r="H61" s="15" t="n">
        <v>1</v>
      </c>
      <c r="I61" s="542" t="n">
        <f aca="false">H61-E61</f>
        <v>-1</v>
      </c>
      <c r="J61" s="819" t="str">
        <f aca="false">'Lista braci - Reg. 2018'!B298</f>
        <v>Lublin Św. Agnieszka 1</v>
      </c>
      <c r="K61" s="347"/>
    </row>
    <row r="62" s="828" customFormat="true" ht="15.75" hidden="false" customHeight="false" outlineLevel="0" collapsed="false">
      <c r="A62" s="820"/>
      <c r="B62" s="821" t="n">
        <v>1</v>
      </c>
      <c r="C62" s="822" t="n">
        <v>0</v>
      </c>
      <c r="D62" s="822" t="n">
        <v>0</v>
      </c>
      <c r="E62" s="834"/>
      <c r="F62" s="840" t="n">
        <v>1</v>
      </c>
      <c r="G62" s="799" t="str">
        <f aca="false">'Lista braci - Reg. 2018'!D302</f>
        <v>Świtacz Elżbieta</v>
      </c>
      <c r="H62" s="51" t="n">
        <v>1</v>
      </c>
      <c r="I62" s="553" t="n">
        <f aca="false">H62-E62</f>
        <v>1</v>
      </c>
      <c r="J62" s="656" t="str">
        <f aca="false">'Lista braci - Reg. 2018'!B302</f>
        <v>Lublin Św. Agnieszka 1</v>
      </c>
      <c r="K62" s="803" t="s">
        <v>394</v>
      </c>
    </row>
    <row r="63" s="828" customFormat="true" ht="15" hidden="false" customHeight="false" outlineLevel="0" collapsed="false">
      <c r="A63" s="814" t="s">
        <v>484</v>
      </c>
      <c r="B63" s="509" t="n">
        <v>1</v>
      </c>
      <c r="C63" s="788" t="n">
        <v>0</v>
      </c>
      <c r="D63" s="816" t="n">
        <v>0</v>
      </c>
      <c r="E63" s="511" t="n">
        <f aca="false">SUM(B63:B65)+SUM(C63:C65)*2+SUM(D63:D65)</f>
        <v>3</v>
      </c>
      <c r="F63" s="841" t="n">
        <v>1</v>
      </c>
      <c r="G63" s="800" t="str">
        <f aca="false">'Lista braci - Reg. 2018'!D275</f>
        <v>Podsiadło Kasia</v>
      </c>
      <c r="H63" s="20" t="n">
        <v>1</v>
      </c>
      <c r="I63" s="794" t="n">
        <f aca="false">H63-E63</f>
        <v>-2</v>
      </c>
      <c r="J63" s="652" t="str">
        <f aca="false">'Lista braci - Reg. 2018'!B275</f>
        <v>Lublin Salezjanie 1</v>
      </c>
      <c r="K63" s="805" t="s">
        <v>395</v>
      </c>
    </row>
    <row r="64" s="828" customFormat="true" ht="15" hidden="false" customHeight="false" outlineLevel="0" collapsed="false">
      <c r="A64" s="814"/>
      <c r="B64" s="842" t="n">
        <v>1</v>
      </c>
      <c r="C64" s="801" t="n">
        <v>0</v>
      </c>
      <c r="D64" s="843" t="n">
        <v>0</v>
      </c>
      <c r="E64" s="511"/>
      <c r="F64" s="844" t="n">
        <v>1</v>
      </c>
      <c r="G64" s="845" t="str">
        <f aca="false">'Lista braci - Reg. 2018'!D276</f>
        <v>Rojek Anna </v>
      </c>
      <c r="H64" s="33" t="n">
        <v>1</v>
      </c>
      <c r="I64" s="590" t="n">
        <f aca="false">H64-E64</f>
        <v>1</v>
      </c>
      <c r="J64" s="797" t="str">
        <f aca="false">'Lista braci - Reg. 2018'!B276</f>
        <v>Lublin Salezjanie 1</v>
      </c>
      <c r="K64" s="805" t="s">
        <v>397</v>
      </c>
    </row>
    <row r="65" s="828" customFormat="true" ht="15.75" hidden="false" customHeight="false" outlineLevel="0" collapsed="false">
      <c r="A65" s="820"/>
      <c r="B65" s="518" t="n">
        <v>1</v>
      </c>
      <c r="C65" s="822" t="n">
        <v>0</v>
      </c>
      <c r="D65" s="822" t="n">
        <v>0</v>
      </c>
      <c r="E65" s="511"/>
      <c r="F65" s="840" t="n">
        <v>1</v>
      </c>
      <c r="G65" s="846" t="str">
        <f aca="false">'Lista braci - Reg. 2018'!D510</f>
        <v>Borsuk Maria - od soboty</v>
      </c>
      <c r="H65" s="57" t="n">
        <v>1</v>
      </c>
      <c r="I65" s="553" t="n">
        <f aca="false">H65-E65</f>
        <v>1</v>
      </c>
      <c r="J65" s="656" t="str">
        <f aca="false">'Lista braci - Reg. 2018'!B510</f>
        <v>Królewska 13</v>
      </c>
      <c r="K65" s="805" t="s">
        <v>398</v>
      </c>
    </row>
    <row r="66" s="828" customFormat="true" ht="26.25" hidden="false" customHeight="false" outlineLevel="0" collapsed="false">
      <c r="A66" s="847" t="s">
        <v>485</v>
      </c>
      <c r="B66" s="612" t="n">
        <f aca="false">SUM(B21:B65)</f>
        <v>7</v>
      </c>
      <c r="C66" s="612" t="n">
        <f aca="false">SUM(C21:C65)</f>
        <v>0</v>
      </c>
      <c r="D66" s="612" t="n">
        <f aca="false">SUM(D21:D65)</f>
        <v>19</v>
      </c>
      <c r="E66" s="612" t="n">
        <f aca="false">SUM(E21:E65)</f>
        <v>44</v>
      </c>
      <c r="F66" s="612" t="n">
        <f aca="false">SUM(F21:F65)</f>
        <v>44</v>
      </c>
      <c r="G66" s="613" t="s">
        <v>486</v>
      </c>
      <c r="H66" s="614" t="n">
        <f aca="false">SUM(H21:H65)</f>
        <v>44</v>
      </c>
      <c r="I66" s="614" t="n">
        <f aca="false">SUM(I21:I65)</f>
        <v>0</v>
      </c>
      <c r="J66" s="615" t="n">
        <f aca="false">H66-E66</f>
        <v>0</v>
      </c>
      <c r="K66" s="807" t="s">
        <v>460</v>
      </c>
    </row>
    <row r="67" s="828" customFormat="true" ht="15" hidden="false" customHeight="false" outlineLevel="0" collapsed="false">
      <c r="A67" s="848"/>
      <c r="B67" s="849"/>
      <c r="C67" s="850"/>
      <c r="D67" s="851"/>
      <c r="E67" s="852"/>
      <c r="F67" s="14"/>
      <c r="G67" s="672"/>
      <c r="H67" s="96"/>
      <c r="I67" s="97"/>
      <c r="J67" s="87"/>
      <c r="K67" s="827"/>
    </row>
    <row r="68" s="853" customFormat="true" ht="15.75" hidden="false" customHeight="false" outlineLevel="0" collapsed="false">
      <c r="L68" s="491"/>
      <c r="M68" s="491"/>
      <c r="N68" s="491"/>
      <c r="O68" s="491"/>
    </row>
    <row r="69" customFormat="false" ht="15" hidden="false" customHeight="true" outlineLevel="0" collapsed="false">
      <c r="A69" s="779" t="s">
        <v>487</v>
      </c>
      <c r="B69" s="780" t="s">
        <v>488</v>
      </c>
      <c r="C69" s="780"/>
      <c r="D69" s="780"/>
      <c r="E69" s="780"/>
      <c r="F69" s="780"/>
      <c r="G69" s="780"/>
      <c r="H69" s="780"/>
      <c r="I69" s="854"/>
      <c r="J69" s="855" t="n">
        <v>35</v>
      </c>
      <c r="K69" s="776"/>
      <c r="L69" s="491"/>
      <c r="M69" s="491"/>
      <c r="N69" s="491"/>
      <c r="O69" s="491"/>
      <c r="P69" s="491"/>
      <c r="Q69" s="491"/>
      <c r="R69" s="856"/>
      <c r="S69" s="491"/>
    </row>
    <row r="70" s="492" customFormat="true" ht="15.75" hidden="false" customHeight="true" outlineLevel="0" collapsed="false">
      <c r="A70" s="779"/>
      <c r="B70" s="783" t="s">
        <v>489</v>
      </c>
      <c r="C70" s="783"/>
      <c r="D70" s="783"/>
      <c r="E70" s="783"/>
      <c r="F70" s="783"/>
      <c r="G70" s="783"/>
      <c r="H70" s="783"/>
      <c r="I70" s="854"/>
      <c r="J70" s="855"/>
      <c r="K70" s="776"/>
      <c r="P70" s="491"/>
      <c r="Q70" s="491"/>
      <c r="R70" s="856"/>
      <c r="S70" s="491"/>
    </row>
    <row r="71" s="492" customFormat="true" ht="51.75" hidden="false" customHeight="false" outlineLevel="0" collapsed="false">
      <c r="A71" s="857" t="s">
        <v>490</v>
      </c>
      <c r="B71" s="65" t="s">
        <v>355</v>
      </c>
      <c r="C71" s="65" t="s">
        <v>448</v>
      </c>
      <c r="D71" s="65" t="s">
        <v>491</v>
      </c>
      <c r="E71" s="65" t="s">
        <v>450</v>
      </c>
      <c r="F71" s="65" t="s">
        <v>358</v>
      </c>
      <c r="G71" s="65" t="s">
        <v>359</v>
      </c>
      <c r="H71" s="65" t="s">
        <v>360</v>
      </c>
      <c r="I71" s="65" t="s">
        <v>361</v>
      </c>
      <c r="J71" s="858" t="s">
        <v>362</v>
      </c>
      <c r="K71" s="495"/>
    </row>
    <row r="72" s="492" customFormat="true" ht="25.5" hidden="false" customHeight="false" outlineLevel="0" collapsed="false">
      <c r="A72" s="662" t="s">
        <v>492</v>
      </c>
      <c r="B72" s="859" t="n">
        <v>1</v>
      </c>
      <c r="C72" s="816" t="n">
        <v>0</v>
      </c>
      <c r="D72" s="860" t="n">
        <v>0</v>
      </c>
      <c r="E72" s="683" t="n">
        <f aca="false">SUM(B72:B74)+SUM(C72:C74)*2+SUM(D72:D74)</f>
        <v>3</v>
      </c>
      <c r="F72" s="861" t="n">
        <v>1</v>
      </c>
      <c r="G72" s="91" t="str">
        <f aca="false">'Lista braci - Reg. 2018'!D425</f>
        <v>Binięda Ewelina</v>
      </c>
      <c r="H72" s="15" t="n">
        <v>1</v>
      </c>
      <c r="I72" s="740" t="n">
        <f aca="false">H72-E72</f>
        <v>-2</v>
      </c>
      <c r="J72" s="819" t="str">
        <f aca="false">'Lista braci - Reg. 2018'!B425</f>
        <v>Opole 2</v>
      </c>
      <c r="K72" s="495"/>
    </row>
    <row r="73" s="492" customFormat="true" ht="15" hidden="false" customHeight="false" outlineLevel="0" collapsed="false">
      <c r="A73" s="663"/>
      <c r="B73" s="862" t="n">
        <v>1</v>
      </c>
      <c r="C73" s="863" t="n">
        <v>0</v>
      </c>
      <c r="D73" s="864" t="n">
        <v>0</v>
      </c>
      <c r="E73" s="683"/>
      <c r="F73" s="728" t="n">
        <v>1</v>
      </c>
      <c r="G73" s="40" t="str">
        <f aca="false">'Lista braci - Reg. 2018'!D427</f>
        <v>Ciostek Regina</v>
      </c>
      <c r="H73" s="93" t="n">
        <v>1</v>
      </c>
      <c r="I73" s="590" t="n">
        <f aca="false">H73-E73</f>
        <v>1</v>
      </c>
      <c r="J73" s="830" t="str">
        <f aca="false">'Lista braci - Reg. 2018'!B427</f>
        <v>Opole 2</v>
      </c>
      <c r="K73" s="347"/>
    </row>
    <row r="74" s="492" customFormat="true" ht="15.75" hidden="false" customHeight="false" outlineLevel="0" collapsed="false">
      <c r="A74" s="667"/>
      <c r="B74" s="865" t="n">
        <v>1</v>
      </c>
      <c r="C74" s="822" t="n">
        <v>0</v>
      </c>
      <c r="D74" s="866" t="n">
        <v>0</v>
      </c>
      <c r="E74" s="683"/>
      <c r="F74" s="728" t="n">
        <v>1</v>
      </c>
      <c r="G74" s="40" t="str">
        <f aca="false">'Lista braci - Reg. 2018'!D492</f>
        <v>Szłoda Nina</v>
      </c>
      <c r="H74" s="93" t="n">
        <v>1</v>
      </c>
      <c r="I74" s="522" t="n">
        <f aca="false">H74-E74</f>
        <v>1</v>
      </c>
      <c r="J74" s="830" t="str">
        <f aca="false">'Lista braci - Reg. 2018'!B492</f>
        <v>Zamość Katedralna 2</v>
      </c>
      <c r="K74" s="867" t="s">
        <v>394</v>
      </c>
    </row>
    <row r="75" s="492" customFormat="true" ht="26.25" hidden="false" customHeight="true" outlineLevel="0" collapsed="false">
      <c r="A75" s="868" t="s">
        <v>493</v>
      </c>
      <c r="B75" s="869" t="n">
        <v>1</v>
      </c>
      <c r="C75" s="870" t="n">
        <v>0</v>
      </c>
      <c r="D75" s="870" t="n">
        <v>0</v>
      </c>
      <c r="E75" s="359" t="n">
        <f aca="false">SUM(B75:B77)+SUM(C75:C77)*2+SUM(D75:D77)</f>
        <v>3</v>
      </c>
      <c r="F75" s="871" t="n">
        <v>0</v>
      </c>
      <c r="G75" s="872"/>
      <c r="H75" s="233" t="n">
        <v>0</v>
      </c>
      <c r="I75" s="794" t="n">
        <f aca="false">H75-E75</f>
        <v>-3</v>
      </c>
      <c r="J75" s="873"/>
      <c r="K75" s="805" t="s">
        <v>395</v>
      </c>
    </row>
    <row r="76" s="492" customFormat="true" ht="15" hidden="false" customHeight="false" outlineLevel="0" collapsed="false">
      <c r="A76" s="814"/>
      <c r="B76" s="862" t="n">
        <v>1</v>
      </c>
      <c r="C76" s="864" t="n">
        <v>0</v>
      </c>
      <c r="D76" s="864" t="n">
        <v>0</v>
      </c>
      <c r="E76" s="359"/>
      <c r="F76" s="746" t="n">
        <v>1</v>
      </c>
      <c r="G76" s="601" t="str">
        <f aca="false">'Lista braci - Reg. 2018'!D426</f>
        <v>Buza Sebastian</v>
      </c>
      <c r="H76" s="27" t="n">
        <v>1</v>
      </c>
      <c r="I76" s="590" t="n">
        <f aca="false">H76-E76</f>
        <v>1</v>
      </c>
      <c r="J76" s="874" t="str">
        <f aca="false">'Lista braci - Reg. 2018'!B426</f>
        <v>Opole 2</v>
      </c>
      <c r="K76" s="805" t="s">
        <v>397</v>
      </c>
      <c r="N76" s="777"/>
      <c r="O76" s="778"/>
    </row>
    <row r="77" customFormat="false" ht="15.75" hidden="false" customHeight="false" outlineLevel="0" collapsed="false">
      <c r="A77" s="667"/>
      <c r="B77" s="875" t="n">
        <v>1</v>
      </c>
      <c r="C77" s="876" t="n">
        <v>0</v>
      </c>
      <c r="D77" s="876" t="n">
        <v>0</v>
      </c>
      <c r="E77" s="359"/>
      <c r="F77" s="877" t="n">
        <v>1</v>
      </c>
      <c r="G77" s="575" t="str">
        <f aca="false">'Lista braci - Reg. 2018'!D368</f>
        <v>Topyła Mariusz</v>
      </c>
      <c r="H77" s="359" t="n">
        <v>1</v>
      </c>
      <c r="I77" s="740" t="n">
        <f aca="false">H77-E77</f>
        <v>1</v>
      </c>
      <c r="J77" s="878" t="str">
        <f aca="false">'Lista braci - Reg. 2018'!B368</f>
        <v>Lubartów 3</v>
      </c>
      <c r="K77" s="805" t="s">
        <v>398</v>
      </c>
      <c r="L77" s="495"/>
      <c r="M77" s="495"/>
      <c r="N77" s="495"/>
      <c r="O77" s="495"/>
    </row>
    <row r="78" s="495" customFormat="true" ht="26.25" hidden="false" customHeight="false" outlineLevel="0" collapsed="false">
      <c r="A78" s="806" t="s">
        <v>494</v>
      </c>
      <c r="B78" s="612" t="s">
        <v>458</v>
      </c>
      <c r="C78" s="612" t="s">
        <v>458</v>
      </c>
      <c r="D78" s="612" t="s">
        <v>458</v>
      </c>
      <c r="E78" s="614" t="n">
        <f aca="false">SUM(E72:E76)</f>
        <v>6</v>
      </c>
      <c r="F78" s="614" t="n">
        <f aca="false">SUM(F72:F77)</f>
        <v>5</v>
      </c>
      <c r="G78" s="642" t="s">
        <v>495</v>
      </c>
      <c r="H78" s="879" t="n">
        <f aca="false">SUM(H72:H77)</f>
        <v>5</v>
      </c>
      <c r="I78" s="879" t="n">
        <f aca="false">SUM(I72:I77)</f>
        <v>-1</v>
      </c>
      <c r="J78" s="880" t="n">
        <f aca="false">H78-E78</f>
        <v>-1</v>
      </c>
      <c r="K78" s="807" t="s">
        <v>460</v>
      </c>
      <c r="L78" s="492"/>
      <c r="M78" s="492"/>
      <c r="N78" s="492"/>
      <c r="O78" s="492"/>
    </row>
    <row r="79" s="491" customFormat="true" ht="15.75" hidden="false" customHeight="false" outlineLevel="0" collapsed="false">
      <c r="G79" s="493"/>
      <c r="H79" s="493"/>
      <c r="I79" s="493"/>
      <c r="J79" s="715"/>
      <c r="K79" s="582"/>
      <c r="P79" s="492"/>
      <c r="Q79" s="492"/>
      <c r="R79" s="492"/>
      <c r="S79" s="856"/>
      <c r="T79" s="856"/>
      <c r="U79" s="856"/>
      <c r="V79" s="856"/>
      <c r="W79" s="856"/>
      <c r="X79" s="856"/>
    </row>
    <row r="80" s="492" customFormat="true" ht="15" hidden="false" customHeight="true" outlineLevel="0" collapsed="false">
      <c r="A80" s="779" t="s">
        <v>496</v>
      </c>
      <c r="B80" s="881" t="s">
        <v>497</v>
      </c>
      <c r="C80" s="881"/>
      <c r="D80" s="881"/>
      <c r="E80" s="881"/>
      <c r="F80" s="881"/>
      <c r="G80" s="881"/>
      <c r="H80" s="881"/>
      <c r="I80" s="854"/>
      <c r="J80" s="782" t="n">
        <v>40</v>
      </c>
      <c r="K80" s="582"/>
      <c r="L80" s="778"/>
      <c r="O80" s="882"/>
      <c r="P80" s="491"/>
      <c r="Q80" s="856"/>
      <c r="R80" s="491"/>
    </row>
    <row r="81" customFormat="false" ht="15.75" hidden="false" customHeight="true" outlineLevel="0" collapsed="false">
      <c r="A81" s="779"/>
      <c r="B81" s="883" t="s">
        <v>498</v>
      </c>
      <c r="C81" s="883"/>
      <c r="D81" s="883"/>
      <c r="E81" s="883"/>
      <c r="F81" s="883"/>
      <c r="G81" s="883"/>
      <c r="H81" s="883"/>
      <c r="I81" s="854"/>
      <c r="J81" s="782"/>
      <c r="K81" s="884"/>
    </row>
    <row r="82" s="25" customFormat="true" ht="51.75" hidden="false" customHeight="false" outlineLevel="0" collapsed="false">
      <c r="A82" s="885" t="str">
        <f aca="false">A71</f>
        <v>kondygnacja - 
nr pokoju/il. pokojów</v>
      </c>
      <c r="B82" s="886" t="str">
        <f aca="false">B71</f>
        <v>ilość tapczanów 1-os.</v>
      </c>
      <c r="C82" s="886" t="str">
        <f aca="false">C71</f>
        <v>ilość tapczanów 2-os.</v>
      </c>
      <c r="D82" s="886" t="str">
        <f aca="false">D71</f>
        <v>wersalka/kanapa</v>
      </c>
      <c r="E82" s="886" t="str">
        <f aca="false">E71</f>
        <v>max il. osób w pokoju</v>
      </c>
      <c r="F82" s="886" t="str">
        <f aca="false">F71</f>
        <v>przydział</v>
      </c>
      <c r="G82" s="887" t="str">
        <f aca="false">G71</f>
        <v>nazwiska zakwaterowanych</v>
      </c>
      <c r="H82" s="887" t="str">
        <f aca="false">H71</f>
        <v>ilość os. zakwaterowana</v>
      </c>
      <c r="I82" s="887" t="str">
        <f aca="false">I71</f>
        <v>wolne łóżka</v>
      </c>
      <c r="J82" s="888" t="str">
        <f aca="false">J71</f>
        <v>wspólnota</v>
      </c>
      <c r="K82" s="491"/>
      <c r="L82" s="492"/>
      <c r="M82" s="777"/>
      <c r="N82" s="778"/>
      <c r="O82" s="492"/>
      <c r="P82" s="492"/>
      <c r="Q82" s="492"/>
      <c r="R82" s="492"/>
    </row>
    <row r="83" customFormat="false" ht="15" hidden="false" customHeight="false" outlineLevel="0" collapsed="false">
      <c r="A83" s="662" t="s">
        <v>499</v>
      </c>
      <c r="B83" s="509" t="n">
        <v>1</v>
      </c>
      <c r="C83" s="816" t="n">
        <v>0</v>
      </c>
      <c r="D83" s="816" t="n">
        <v>0</v>
      </c>
      <c r="E83" s="511" t="n">
        <f aca="false">SUM(B83:B84)+SUM(C83:C84)*2+SUM(D83:D84)</f>
        <v>3</v>
      </c>
      <c r="F83" s="651" t="n">
        <v>2</v>
      </c>
      <c r="G83" s="513" t="str">
        <f aca="false">'Lista braci - Reg. 2018'!D120</f>
        <v>Pakuła Piotr i Beata</v>
      </c>
      <c r="H83" s="187" t="n">
        <v>2</v>
      </c>
      <c r="I83" s="889" t="n">
        <f aca="false">H83-E83</f>
        <v>-1</v>
      </c>
      <c r="J83" s="804" t="str">
        <f aca="false">'Lista braci - Reg. 2018'!B120</f>
        <v>Lublin Poczekajka 2</v>
      </c>
    </row>
    <row r="84" customFormat="false" ht="15.75" hidden="false" customHeight="false" outlineLevel="0" collapsed="false">
      <c r="A84" s="667"/>
      <c r="B84" s="209" t="n">
        <v>0</v>
      </c>
      <c r="C84" s="890" t="n">
        <v>1</v>
      </c>
      <c r="D84" s="822" t="n">
        <v>0</v>
      </c>
      <c r="E84" s="511"/>
      <c r="F84" s="520" t="n">
        <v>0</v>
      </c>
      <c r="G84" s="552"/>
      <c r="H84" s="51" t="n">
        <v>0</v>
      </c>
      <c r="I84" s="891" t="n">
        <f aca="false">H84-E84</f>
        <v>0</v>
      </c>
      <c r="J84" s="892"/>
    </row>
    <row r="85" customFormat="false" ht="15" hidden="false" customHeight="false" outlineLevel="0" collapsed="false">
      <c r="A85" s="662" t="s">
        <v>500</v>
      </c>
      <c r="B85" s="893" t="n">
        <v>1</v>
      </c>
      <c r="C85" s="894" t="n">
        <v>0</v>
      </c>
      <c r="D85" s="894" t="n">
        <v>0</v>
      </c>
      <c r="E85" s="511" t="n">
        <f aca="false">SUM(B85:B87)+SUM(C85:C87)*2+SUM(D85:D87)</f>
        <v>3</v>
      </c>
      <c r="F85" s="651" t="n">
        <v>2</v>
      </c>
      <c r="G85" s="513" t="str">
        <f aca="false">'Lista braci - Reg. 2018'!D123</f>
        <v>Kudelski Jacek i Kamila</v>
      </c>
      <c r="H85" s="187" t="n">
        <v>2</v>
      </c>
      <c r="I85" s="889" t="n">
        <f aca="false">H85-E85</f>
        <v>-1</v>
      </c>
      <c r="J85" s="804" t="str">
        <f aca="false">'Lista braci - Reg. 2018'!B123</f>
        <v>Lublin Poczekajka 2</v>
      </c>
    </row>
    <row r="86" customFormat="false" ht="15" hidden="false" customHeight="false" outlineLevel="0" collapsed="false">
      <c r="A86" s="663"/>
      <c r="B86" s="895" t="n">
        <v>1</v>
      </c>
      <c r="C86" s="863" t="n">
        <v>0</v>
      </c>
      <c r="D86" s="863" t="n">
        <v>0</v>
      </c>
      <c r="E86" s="511"/>
      <c r="F86" s="896" t="n">
        <v>0</v>
      </c>
      <c r="G86" s="729"/>
      <c r="H86" s="212" t="n">
        <v>0</v>
      </c>
      <c r="I86" s="897" t="n">
        <f aca="false">H86-E86</f>
        <v>0</v>
      </c>
      <c r="J86" s="874"/>
    </row>
    <row r="87" customFormat="false" ht="15.75" hidden="false" customHeight="false" outlineLevel="0" collapsed="false">
      <c r="A87" s="667"/>
      <c r="B87" s="518" t="n">
        <v>1</v>
      </c>
      <c r="C87" s="822" t="n">
        <v>0</v>
      </c>
      <c r="D87" s="822" t="n">
        <v>0</v>
      </c>
      <c r="E87" s="511"/>
      <c r="F87" s="520" t="n">
        <v>0</v>
      </c>
      <c r="G87" s="552"/>
      <c r="H87" s="51" t="n">
        <v>0</v>
      </c>
      <c r="I87" s="891" t="n">
        <f aca="false">H87-E87</f>
        <v>0</v>
      </c>
      <c r="J87" s="892"/>
    </row>
    <row r="88" customFormat="false" ht="15" hidden="false" customHeight="true" outlineLevel="0" collapsed="false">
      <c r="A88" s="662" t="s">
        <v>501</v>
      </c>
      <c r="B88" s="893" t="n">
        <v>1</v>
      </c>
      <c r="C88" s="894" t="n">
        <v>0</v>
      </c>
      <c r="D88" s="894" t="n">
        <v>0</v>
      </c>
      <c r="E88" s="511" t="n">
        <f aca="false">SUM(B88:B90)+SUM(C88:C90)*2+SUM(D88:D90)</f>
        <v>3</v>
      </c>
      <c r="F88" s="651" t="n">
        <v>2</v>
      </c>
      <c r="G88" s="513" t="str">
        <f aca="false">'Lista braci - Reg. 2018'!D137</f>
        <v>Wojciechowscy Adam i Alicja</v>
      </c>
      <c r="H88" s="187" t="n">
        <v>2</v>
      </c>
      <c r="I88" s="889" t="n">
        <f aca="false">H88-E88</f>
        <v>-1</v>
      </c>
      <c r="J88" s="804" t="str">
        <f aca="false">'Lista braci - Reg. 2018'!B137</f>
        <v>Lublin Poczekajka 3</v>
      </c>
    </row>
    <row r="89" customFormat="false" ht="15" hidden="false" customHeight="false" outlineLevel="0" collapsed="false">
      <c r="A89" s="663"/>
      <c r="B89" s="895" t="n">
        <v>1</v>
      </c>
      <c r="C89" s="863" t="n">
        <v>0</v>
      </c>
      <c r="D89" s="863" t="n">
        <v>0</v>
      </c>
      <c r="E89" s="511"/>
      <c r="F89" s="896" t="n">
        <v>0</v>
      </c>
      <c r="G89" s="729"/>
      <c r="H89" s="27" t="n">
        <v>0</v>
      </c>
      <c r="I89" s="897" t="n">
        <f aca="false">H89-E89</f>
        <v>0</v>
      </c>
      <c r="J89" s="874"/>
    </row>
    <row r="90" customFormat="false" ht="15.75" hidden="false" customHeight="false" outlineLevel="0" collapsed="false">
      <c r="A90" s="667"/>
      <c r="B90" s="518" t="n">
        <v>1</v>
      </c>
      <c r="C90" s="822" t="n">
        <v>0</v>
      </c>
      <c r="D90" s="822" t="n">
        <v>0</v>
      </c>
      <c r="E90" s="511"/>
      <c r="F90" s="520" t="n">
        <v>0</v>
      </c>
      <c r="G90" s="552"/>
      <c r="H90" s="51" t="n">
        <v>0</v>
      </c>
      <c r="I90" s="891" t="n">
        <f aca="false">H90-E90</f>
        <v>0</v>
      </c>
      <c r="J90" s="892"/>
    </row>
    <row r="91" customFormat="false" ht="25.5" hidden="false" customHeight="false" outlineLevel="0" collapsed="false">
      <c r="A91" s="662" t="s">
        <v>502</v>
      </c>
      <c r="B91" s="509" t="n">
        <v>1</v>
      </c>
      <c r="C91" s="816" t="n">
        <v>0</v>
      </c>
      <c r="D91" s="816" t="n">
        <v>0</v>
      </c>
      <c r="E91" s="511" t="n">
        <f aca="false">SUM(B91:B93)+SUM(C91:C93)*2+SUM(D91:D93)</f>
        <v>3</v>
      </c>
      <c r="F91" s="651" t="n">
        <v>2</v>
      </c>
      <c r="G91" s="586" t="str">
        <f aca="false">'Lista braci - Reg. 2018'!D148</f>
        <v>Hypś Sławek i Magda - od piątku</v>
      </c>
      <c r="H91" s="187" t="n">
        <v>2</v>
      </c>
      <c r="I91" s="889" t="n">
        <f aca="false">H91-E91</f>
        <v>-1</v>
      </c>
      <c r="J91" s="804" t="str">
        <f aca="false">'Lista braci - Reg. 2018'!B148</f>
        <v>Lublin Poczekajka 4</v>
      </c>
      <c r="K91" s="491"/>
    </row>
    <row r="92" customFormat="false" ht="15" hidden="false" customHeight="false" outlineLevel="0" collapsed="false">
      <c r="A92" s="663"/>
      <c r="B92" s="895" t="n">
        <v>1</v>
      </c>
      <c r="C92" s="863" t="n">
        <v>0</v>
      </c>
      <c r="D92" s="863" t="n">
        <v>0</v>
      </c>
      <c r="E92" s="511"/>
      <c r="F92" s="26" t="n">
        <v>0</v>
      </c>
      <c r="G92" s="601"/>
      <c r="H92" s="27" t="n">
        <v>0</v>
      </c>
      <c r="I92" s="897" t="n">
        <f aca="false">H92-E92</f>
        <v>0</v>
      </c>
      <c r="J92" s="874"/>
      <c r="K92" s="491"/>
    </row>
    <row r="93" customFormat="false" ht="15.75" hidden="false" customHeight="false" outlineLevel="0" collapsed="false">
      <c r="A93" s="667"/>
      <c r="B93" s="518" t="n">
        <v>1</v>
      </c>
      <c r="C93" s="822" t="n">
        <v>0</v>
      </c>
      <c r="D93" s="822" t="n">
        <v>0</v>
      </c>
      <c r="E93" s="511"/>
      <c r="F93" s="520" t="n">
        <v>0</v>
      </c>
      <c r="G93" s="552"/>
      <c r="H93" s="51" t="n">
        <v>0</v>
      </c>
      <c r="I93" s="891" t="n">
        <f aca="false">H93-E93</f>
        <v>0</v>
      </c>
      <c r="J93" s="892"/>
      <c r="K93" s="491"/>
    </row>
    <row r="94" customFormat="false" ht="15" hidden="false" customHeight="false" outlineLevel="0" collapsed="false">
      <c r="A94" s="662" t="s">
        <v>503</v>
      </c>
      <c r="B94" s="509" t="n">
        <v>1</v>
      </c>
      <c r="C94" s="816" t="n">
        <v>0</v>
      </c>
      <c r="D94" s="816" t="n">
        <v>0</v>
      </c>
      <c r="E94" s="511" t="n">
        <f aca="false">SUM(B94:B96)+SUM(C94:C96)*2+SUM(D94:D96)</f>
        <v>3</v>
      </c>
      <c r="F94" s="651" t="n">
        <v>2</v>
      </c>
      <c r="G94" s="513" t="str">
        <f aca="false">'Lista braci - Reg. 2018'!D149</f>
        <v>Kołodziejczyk Adam i Kinga</v>
      </c>
      <c r="H94" s="187" t="n">
        <v>2</v>
      </c>
      <c r="I94" s="889" t="n">
        <f aca="false">H94-E94</f>
        <v>-1</v>
      </c>
      <c r="J94" s="804" t="str">
        <f aca="false">'Lista braci - Reg. 2018'!B149</f>
        <v>Lublin Poczekajka 4</v>
      </c>
      <c r="K94" s="491"/>
    </row>
    <row r="95" s="492" customFormat="true" ht="15" hidden="false" customHeight="false" outlineLevel="0" collapsed="false">
      <c r="A95" s="663"/>
      <c r="B95" s="895" t="n">
        <v>1</v>
      </c>
      <c r="C95" s="863" t="n">
        <v>0</v>
      </c>
      <c r="D95" s="863" t="n">
        <v>0</v>
      </c>
      <c r="E95" s="511"/>
      <c r="F95" s="26" t="n">
        <v>0</v>
      </c>
      <c r="G95" s="601"/>
      <c r="H95" s="27" t="n">
        <v>0</v>
      </c>
      <c r="I95" s="897" t="n">
        <f aca="false">H95-E95</f>
        <v>0</v>
      </c>
      <c r="J95" s="874"/>
      <c r="K95" s="491"/>
    </row>
    <row r="96" s="492" customFormat="true" ht="15.75" hidden="false" customHeight="false" outlineLevel="0" collapsed="false">
      <c r="A96" s="667"/>
      <c r="B96" s="518" t="n">
        <v>1</v>
      </c>
      <c r="C96" s="822" t="n">
        <v>0</v>
      </c>
      <c r="D96" s="822" t="n">
        <v>0</v>
      </c>
      <c r="E96" s="511"/>
      <c r="F96" s="520" t="n">
        <v>0</v>
      </c>
      <c r="G96" s="552"/>
      <c r="H96" s="51" t="n">
        <v>0</v>
      </c>
      <c r="I96" s="891" t="n">
        <f aca="false">H96-E96</f>
        <v>0</v>
      </c>
      <c r="J96" s="892"/>
      <c r="K96" s="491"/>
    </row>
    <row r="97" s="492" customFormat="true" ht="15" hidden="false" customHeight="false" outlineLevel="0" collapsed="false">
      <c r="A97" s="662" t="s">
        <v>504</v>
      </c>
      <c r="B97" s="509" t="n">
        <v>1</v>
      </c>
      <c r="C97" s="816" t="n">
        <v>0</v>
      </c>
      <c r="D97" s="816" t="n">
        <v>0</v>
      </c>
      <c r="E97" s="511" t="n">
        <f aca="false">SUM(B97:B99)+SUM(C97:C99)*2+SUM(D97:D99)</f>
        <v>3</v>
      </c>
      <c r="F97" s="651" t="n">
        <v>2</v>
      </c>
      <c r="G97" s="513" t="str">
        <f aca="false">'Lista braci - Reg. 2018'!D204</f>
        <v>Szwałek Adam i Katarzyna</v>
      </c>
      <c r="H97" s="187" t="n">
        <v>2</v>
      </c>
      <c r="I97" s="889" t="n">
        <f aca="false">H97-E97</f>
        <v>-1</v>
      </c>
      <c r="J97" s="804" t="str">
        <f aca="false">'Lista braci - Reg. 2018'!B204</f>
        <v>Lublin Poczekajka 7</v>
      </c>
      <c r="K97" s="491"/>
    </row>
    <row r="98" s="492" customFormat="true" ht="15" hidden="false" customHeight="false" outlineLevel="0" collapsed="false">
      <c r="A98" s="663"/>
      <c r="B98" s="895" t="n">
        <v>1</v>
      </c>
      <c r="C98" s="863" t="n">
        <v>0</v>
      </c>
      <c r="D98" s="863" t="n">
        <v>0</v>
      </c>
      <c r="E98" s="511"/>
      <c r="F98" s="26" t="n">
        <v>0</v>
      </c>
      <c r="G98" s="601"/>
      <c r="H98" s="27" t="n">
        <v>0</v>
      </c>
      <c r="I98" s="897" t="n">
        <f aca="false">H98-E98</f>
        <v>0</v>
      </c>
      <c r="J98" s="874"/>
      <c r="K98" s="491"/>
    </row>
    <row r="99" s="492" customFormat="true" ht="15.75" hidden="false" customHeight="false" outlineLevel="0" collapsed="false">
      <c r="A99" s="667"/>
      <c r="B99" s="518" t="n">
        <v>1</v>
      </c>
      <c r="C99" s="822" t="n">
        <v>0</v>
      </c>
      <c r="D99" s="822" t="n">
        <v>0</v>
      </c>
      <c r="E99" s="511"/>
      <c r="F99" s="520" t="n">
        <v>0</v>
      </c>
      <c r="G99" s="552"/>
      <c r="H99" s="51" t="n">
        <v>0</v>
      </c>
      <c r="I99" s="891" t="n">
        <f aca="false">H99-E99</f>
        <v>0</v>
      </c>
      <c r="J99" s="892"/>
      <c r="K99" s="491"/>
    </row>
    <row r="100" s="492" customFormat="true" ht="15" hidden="false" customHeight="false" outlineLevel="0" collapsed="false">
      <c r="A100" s="662" t="s">
        <v>505</v>
      </c>
      <c r="B100" s="509" t="n">
        <v>1</v>
      </c>
      <c r="C100" s="816" t="n">
        <v>0</v>
      </c>
      <c r="D100" s="816" t="n">
        <v>0</v>
      </c>
      <c r="E100" s="511" t="n">
        <f aca="false">SUM(B100:B102)+SUM(C100:C102)*2+SUM(D100:D102)</f>
        <v>3</v>
      </c>
      <c r="F100" s="651" t="n">
        <v>2</v>
      </c>
      <c r="G100" s="513" t="str">
        <f aca="false">'Lista braci - Reg. 2018'!D190</f>
        <v>Dziduch Mateusz i Martyna</v>
      </c>
      <c r="H100" s="187" t="n">
        <v>2</v>
      </c>
      <c r="I100" s="889" t="n">
        <f aca="false">H100-E100</f>
        <v>-1</v>
      </c>
      <c r="J100" s="804" t="str">
        <f aca="false">'Lista braci - Reg. 2018'!B190</f>
        <v>Lublin Poczekajka 6</v>
      </c>
      <c r="K100" s="491"/>
    </row>
    <row r="101" s="492" customFormat="true" ht="15" hidden="false" customHeight="false" outlineLevel="0" collapsed="false">
      <c r="A101" s="663"/>
      <c r="B101" s="895" t="n">
        <v>1</v>
      </c>
      <c r="C101" s="863" t="n">
        <v>0</v>
      </c>
      <c r="D101" s="863" t="n">
        <v>0</v>
      </c>
      <c r="E101" s="511"/>
      <c r="F101" s="26" t="n">
        <v>0</v>
      </c>
      <c r="G101" s="601"/>
      <c r="H101" s="27" t="n">
        <v>0</v>
      </c>
      <c r="I101" s="897" t="n">
        <f aca="false">H101-E101</f>
        <v>0</v>
      </c>
      <c r="J101" s="874"/>
      <c r="K101" s="491"/>
    </row>
    <row r="102" s="492" customFormat="true" ht="15.75" hidden="false" customHeight="false" outlineLevel="0" collapsed="false">
      <c r="A102" s="667"/>
      <c r="B102" s="518" t="n">
        <v>1</v>
      </c>
      <c r="C102" s="822" t="n">
        <v>0</v>
      </c>
      <c r="D102" s="822" t="n">
        <v>0</v>
      </c>
      <c r="E102" s="511"/>
      <c r="F102" s="658" t="n">
        <v>0</v>
      </c>
      <c r="G102" s="575"/>
      <c r="H102" s="51" t="n">
        <v>0</v>
      </c>
      <c r="I102" s="891" t="n">
        <f aca="false">H102-E102</f>
        <v>0</v>
      </c>
      <c r="J102" s="892"/>
      <c r="K102" s="491"/>
    </row>
    <row r="103" s="492" customFormat="true" ht="15" hidden="false" customHeight="false" outlineLevel="0" collapsed="false">
      <c r="A103" s="662" t="s">
        <v>506</v>
      </c>
      <c r="B103" s="509" t="n">
        <v>1</v>
      </c>
      <c r="C103" s="816" t="n">
        <v>0</v>
      </c>
      <c r="D103" s="816" t="n">
        <v>0</v>
      </c>
      <c r="E103" s="511" t="n">
        <f aca="false">SUM(B103:B104)+SUM(C103:C104)*2+SUM(D103:D104)</f>
        <v>3</v>
      </c>
      <c r="F103" s="651" t="n">
        <v>2</v>
      </c>
      <c r="G103" s="513" t="str">
        <f aca="false">'Lista braci - Reg. 2018'!D379</f>
        <v>Pluta Marek i Agnieszka</v>
      </c>
      <c r="H103" s="187" t="n">
        <v>2</v>
      </c>
      <c r="I103" s="889" t="n">
        <f aca="false">H103-E103</f>
        <v>-1</v>
      </c>
      <c r="J103" s="804" t="str">
        <f aca="false">'Lista braci - Reg. 2018'!B379</f>
        <v>Łęczna 1</v>
      </c>
      <c r="K103" s="491"/>
    </row>
    <row r="104" s="492" customFormat="true" ht="15.75" hidden="false" customHeight="false" outlineLevel="0" collapsed="false">
      <c r="A104" s="667"/>
      <c r="B104" s="209" t="n">
        <v>0</v>
      </c>
      <c r="C104" s="890" t="n">
        <v>1</v>
      </c>
      <c r="D104" s="822" t="n">
        <v>0</v>
      </c>
      <c r="E104" s="511"/>
      <c r="F104" s="520" t="n">
        <v>0</v>
      </c>
      <c r="G104" s="575"/>
      <c r="H104" s="359" t="n">
        <v>0</v>
      </c>
      <c r="I104" s="891" t="n">
        <f aca="false">H104-E104</f>
        <v>0</v>
      </c>
      <c r="J104" s="892"/>
      <c r="K104" s="491"/>
    </row>
    <row r="105" s="492" customFormat="true" ht="15" hidden="false" customHeight="false" outlineLevel="0" collapsed="false">
      <c r="A105" s="662" t="s">
        <v>507</v>
      </c>
      <c r="B105" s="509" t="n">
        <v>1</v>
      </c>
      <c r="C105" s="816" t="n">
        <v>0</v>
      </c>
      <c r="D105" s="816" t="n">
        <v>0</v>
      </c>
      <c r="E105" s="511" t="n">
        <f aca="false">SUM(B105:B107)+SUM(C105:C107)*2+SUM(D105:D107)</f>
        <v>4</v>
      </c>
      <c r="F105" s="651" t="n">
        <v>2</v>
      </c>
      <c r="G105" s="513" t="str">
        <f aca="false">'Lista braci - Reg. 2018'!D380</f>
        <v>Raczkowski Janusz i Irena</v>
      </c>
      <c r="H105" s="187" t="n">
        <v>2</v>
      </c>
      <c r="I105" s="889" t="n">
        <f aca="false">H105-E105</f>
        <v>-2</v>
      </c>
      <c r="J105" s="804" t="str">
        <f aca="false">'Lista braci - Reg. 2018'!B380</f>
        <v>Łęczna 1</v>
      </c>
      <c r="K105" s="491"/>
    </row>
    <row r="106" s="492" customFormat="true" ht="15" hidden="false" customHeight="false" outlineLevel="0" collapsed="false">
      <c r="A106" s="663"/>
      <c r="B106" s="895" t="n">
        <v>1</v>
      </c>
      <c r="C106" s="863" t="n">
        <v>0</v>
      </c>
      <c r="D106" s="863" t="n">
        <v>0</v>
      </c>
      <c r="E106" s="511"/>
      <c r="F106" s="529" t="n">
        <v>0</v>
      </c>
      <c r="G106" s="569"/>
      <c r="H106" s="15" t="n">
        <v>0</v>
      </c>
      <c r="I106" s="897" t="n">
        <f aca="false">H106-E106</f>
        <v>0</v>
      </c>
      <c r="J106" s="874"/>
      <c r="K106" s="491"/>
    </row>
    <row r="107" s="492" customFormat="true" ht="15.75" hidden="false" customHeight="false" outlineLevel="0" collapsed="false">
      <c r="A107" s="667"/>
      <c r="B107" s="209" t="n">
        <v>0</v>
      </c>
      <c r="C107" s="518" t="n">
        <v>1</v>
      </c>
      <c r="D107" s="822" t="n">
        <v>0</v>
      </c>
      <c r="E107" s="511"/>
      <c r="F107" s="658" t="n">
        <v>0</v>
      </c>
      <c r="G107" s="575"/>
      <c r="H107" s="359" t="n">
        <v>0</v>
      </c>
      <c r="I107" s="891" t="n">
        <f aca="false">H107-E107</f>
        <v>0</v>
      </c>
      <c r="J107" s="892"/>
      <c r="K107" s="491"/>
    </row>
    <row r="108" s="492" customFormat="true" ht="15" hidden="false" customHeight="false" outlineLevel="0" collapsed="false">
      <c r="A108" s="662" t="s">
        <v>508</v>
      </c>
      <c r="B108" s="509" t="n">
        <v>1</v>
      </c>
      <c r="C108" s="816" t="n">
        <v>0</v>
      </c>
      <c r="D108" s="816" t="n">
        <v>0</v>
      </c>
      <c r="E108" s="511" t="n">
        <f aca="false">SUM(B108:B110)+SUM(C108:C110)*2+SUM(D108:D110)</f>
        <v>4</v>
      </c>
      <c r="F108" s="651" t="n">
        <v>2</v>
      </c>
      <c r="G108" s="513" t="str">
        <f aca="false">'Lista braci - Reg. 2018'!D381</f>
        <v>Kędzierski Krysztof i Elżbieta</v>
      </c>
      <c r="H108" s="187" t="n">
        <v>2</v>
      </c>
      <c r="I108" s="889" t="n">
        <f aca="false">H108-E108</f>
        <v>-2</v>
      </c>
      <c r="J108" s="804" t="str">
        <f aca="false">'Lista braci - Reg. 2018'!B381</f>
        <v>Łęczna 1</v>
      </c>
      <c r="K108" s="491"/>
    </row>
    <row r="109" s="492" customFormat="true" ht="15" hidden="false" customHeight="false" outlineLevel="0" collapsed="false">
      <c r="A109" s="663"/>
      <c r="B109" s="895" t="n">
        <v>1</v>
      </c>
      <c r="C109" s="863" t="n">
        <v>0</v>
      </c>
      <c r="D109" s="898" t="n">
        <v>0</v>
      </c>
      <c r="E109" s="511"/>
      <c r="F109" s="529" t="n">
        <v>0</v>
      </c>
      <c r="G109" s="601"/>
      <c r="H109" s="15" t="n">
        <v>0</v>
      </c>
      <c r="I109" s="897" t="n">
        <f aca="false">H109-E109</f>
        <v>0</v>
      </c>
      <c r="J109" s="874"/>
      <c r="K109" s="491"/>
    </row>
    <row r="110" s="492" customFormat="true" ht="15.75" hidden="false" customHeight="false" outlineLevel="0" collapsed="false">
      <c r="A110" s="667"/>
      <c r="B110" s="209" t="n">
        <v>0</v>
      </c>
      <c r="C110" s="518" t="n">
        <v>1</v>
      </c>
      <c r="D110" s="822" t="n">
        <v>0</v>
      </c>
      <c r="E110" s="511"/>
      <c r="F110" s="658" t="n">
        <v>0</v>
      </c>
      <c r="G110" s="552"/>
      <c r="H110" s="359" t="n">
        <v>0</v>
      </c>
      <c r="I110" s="891" t="n">
        <f aca="false">H110-E110</f>
        <v>0</v>
      </c>
      <c r="J110" s="892"/>
      <c r="K110" s="899"/>
    </row>
    <row r="111" s="492" customFormat="true" ht="15" hidden="false" customHeight="false" outlineLevel="0" collapsed="false">
      <c r="A111" s="662" t="s">
        <v>509</v>
      </c>
      <c r="B111" s="509" t="n">
        <v>1</v>
      </c>
      <c r="C111" s="816" t="n">
        <v>0</v>
      </c>
      <c r="D111" s="816" t="n">
        <v>0</v>
      </c>
      <c r="E111" s="511" t="n">
        <f aca="false">SUM(B111:B114)+SUM(C111:C114)*2+SUM(D111:D114)</f>
        <v>4</v>
      </c>
      <c r="F111" s="588" t="n">
        <v>1</v>
      </c>
      <c r="G111" s="872" t="str">
        <f aca="false">'Lista braci - Reg. 2018'!D194</f>
        <v>Wójtowicz Magda</v>
      </c>
      <c r="H111" s="233" t="n">
        <v>1</v>
      </c>
      <c r="I111" s="900" t="n">
        <f aca="false">H111-E111</f>
        <v>-3</v>
      </c>
      <c r="J111" s="873" t="str">
        <f aca="false">'Lista braci - Reg. 2018'!B194</f>
        <v>Lublin Poczekajka 6</v>
      </c>
      <c r="K111" s="491"/>
    </row>
    <row r="112" s="492" customFormat="true" ht="15" hidden="false" customHeight="false" outlineLevel="0" collapsed="false">
      <c r="A112" s="663"/>
      <c r="B112" s="895" t="n">
        <v>1</v>
      </c>
      <c r="C112" s="863" t="n">
        <v>0</v>
      </c>
      <c r="D112" s="863" t="n">
        <v>0</v>
      </c>
      <c r="E112" s="511"/>
      <c r="F112" s="901" t="n">
        <v>1</v>
      </c>
      <c r="G112" s="601" t="str">
        <f aca="false">'Lista braci - Reg. 2018'!D205</f>
        <v>Sanko Marina</v>
      </c>
      <c r="H112" s="27" t="n">
        <v>1</v>
      </c>
      <c r="I112" s="897" t="n">
        <f aca="false">H112-E112</f>
        <v>1</v>
      </c>
      <c r="J112" s="666" t="str">
        <f aca="false">'Lista braci - Reg. 2018'!B205</f>
        <v>Lublin Poczekajka 7</v>
      </c>
      <c r="K112" s="491"/>
    </row>
    <row r="113" s="492" customFormat="true" ht="15" hidden="false" customHeight="false" outlineLevel="0" collapsed="false">
      <c r="A113" s="663"/>
      <c r="B113" s="895" t="n">
        <v>1</v>
      </c>
      <c r="C113" s="863" t="n">
        <v>0</v>
      </c>
      <c r="D113" s="863" t="n">
        <v>0</v>
      </c>
      <c r="E113" s="511"/>
      <c r="F113" s="762" t="n">
        <v>1</v>
      </c>
      <c r="G113" s="569" t="str">
        <f aca="false">'Lista braci - Reg. 2018'!D207</f>
        <v>Ścisło Anna</v>
      </c>
      <c r="H113" s="27" t="n">
        <v>1</v>
      </c>
      <c r="I113" s="897" t="n">
        <f aca="false">H113-E113</f>
        <v>1</v>
      </c>
      <c r="J113" s="665" t="str">
        <f aca="false">'Lista braci - Reg. 2018'!B207</f>
        <v>Lublin Poczekajka 7</v>
      </c>
      <c r="K113" s="491"/>
    </row>
    <row r="114" s="492" customFormat="true" ht="15.75" hidden="false" customHeight="false" outlineLevel="0" collapsed="false">
      <c r="A114" s="667"/>
      <c r="B114" s="518" t="n">
        <v>1</v>
      </c>
      <c r="C114" s="822" t="n">
        <v>0</v>
      </c>
      <c r="D114" s="822" t="n">
        <v>0</v>
      </c>
      <c r="E114" s="511"/>
      <c r="F114" s="902" t="n">
        <v>0</v>
      </c>
      <c r="G114" s="903"/>
      <c r="H114" s="51" t="n">
        <v>0</v>
      </c>
      <c r="I114" s="891" t="n">
        <f aca="false">H114-E114</f>
        <v>0</v>
      </c>
      <c r="J114" s="904"/>
      <c r="K114" s="491"/>
    </row>
    <row r="115" s="492" customFormat="true" ht="15" hidden="false" customHeight="false" outlineLevel="0" collapsed="false">
      <c r="A115" s="868" t="s">
        <v>510</v>
      </c>
      <c r="B115" s="509" t="n">
        <v>1</v>
      </c>
      <c r="C115" s="816" t="n">
        <v>0</v>
      </c>
      <c r="D115" s="816" t="n">
        <v>0</v>
      </c>
      <c r="E115" s="511" t="n">
        <f aca="false">SUM(B115:B117)+SUM(C115:C117)*2+SUM(D115:D117)</f>
        <v>4</v>
      </c>
      <c r="F115" s="651" t="n">
        <v>2</v>
      </c>
      <c r="G115" s="513" t="str">
        <f aca="false">'Lista braci - Reg. 2018'!D122</f>
        <v>Podłuski Jarosław i Iwona</v>
      </c>
      <c r="H115" s="187" t="n">
        <v>2</v>
      </c>
      <c r="I115" s="889" t="n">
        <f aca="false">H115-E115</f>
        <v>-2</v>
      </c>
      <c r="J115" s="804" t="str">
        <f aca="false">'Lista braci - Reg. 2018'!B122</f>
        <v>Lublin Poczekajka 2</v>
      </c>
      <c r="K115" s="491"/>
    </row>
    <row r="116" s="492" customFormat="true" ht="15" hidden="false" customHeight="false" outlineLevel="0" collapsed="false">
      <c r="A116" s="814"/>
      <c r="B116" s="895" t="n">
        <v>1</v>
      </c>
      <c r="C116" s="863" t="n">
        <v>0</v>
      </c>
      <c r="D116" s="863" t="n">
        <v>0</v>
      </c>
      <c r="E116" s="511"/>
      <c r="F116" s="529" t="n">
        <v>0</v>
      </c>
      <c r="G116" s="601"/>
      <c r="H116" s="27" t="n">
        <v>0</v>
      </c>
      <c r="I116" s="897" t="n">
        <f aca="false">H116-E116</f>
        <v>0</v>
      </c>
      <c r="J116" s="874"/>
      <c r="K116" s="491"/>
    </row>
    <row r="117" s="492" customFormat="true" ht="15.75" hidden="false" customHeight="false" outlineLevel="0" collapsed="false">
      <c r="A117" s="820"/>
      <c r="B117" s="209" t="n">
        <v>0</v>
      </c>
      <c r="C117" s="518" t="n">
        <v>1</v>
      </c>
      <c r="D117" s="822" t="n">
        <v>0</v>
      </c>
      <c r="E117" s="511"/>
      <c r="F117" s="658" t="n">
        <v>0</v>
      </c>
      <c r="G117" s="552"/>
      <c r="H117" s="51" t="n">
        <v>0</v>
      </c>
      <c r="I117" s="891" t="n">
        <f aca="false">H117-E117</f>
        <v>0</v>
      </c>
      <c r="J117" s="892"/>
      <c r="K117" s="491"/>
    </row>
    <row r="118" s="492" customFormat="true" ht="15" hidden="false" customHeight="false" outlineLevel="0" collapsed="false">
      <c r="A118" s="662" t="s">
        <v>511</v>
      </c>
      <c r="B118" s="509" t="n">
        <v>1</v>
      </c>
      <c r="C118" s="816" t="n">
        <v>0</v>
      </c>
      <c r="D118" s="816" t="n">
        <v>0</v>
      </c>
      <c r="E118" s="511" t="n">
        <f aca="false">SUM(B118:B120)+SUM(C118:C120)*2+SUM(D118:D120)</f>
        <v>4</v>
      </c>
      <c r="F118" s="651" t="n">
        <v>2</v>
      </c>
      <c r="G118" s="513" t="str">
        <f aca="false">'Lista braci - Reg. 2018'!D119</f>
        <v>Hołowiecki Stanisław i Beata </v>
      </c>
      <c r="H118" s="187" t="n">
        <v>2</v>
      </c>
      <c r="I118" s="889" t="n">
        <f aca="false">H118-E118</f>
        <v>-2</v>
      </c>
      <c r="J118" s="804" t="str">
        <f aca="false">'Lista braci - Reg. 2018'!B119</f>
        <v>Lublin Poczekajka 2</v>
      </c>
      <c r="K118" s="491"/>
    </row>
    <row r="119" s="492" customFormat="true" ht="15" hidden="false" customHeight="false" outlineLevel="0" collapsed="false">
      <c r="A119" s="663"/>
      <c r="B119" s="895" t="n">
        <v>1</v>
      </c>
      <c r="C119" s="863" t="n">
        <v>0</v>
      </c>
      <c r="D119" s="863" t="n">
        <v>0</v>
      </c>
      <c r="E119" s="511"/>
      <c r="F119" s="529" t="n">
        <v>0</v>
      </c>
      <c r="G119" s="569"/>
      <c r="H119" s="15" t="n">
        <v>0</v>
      </c>
      <c r="I119" s="897" t="n">
        <f aca="false">H119-E119</f>
        <v>0</v>
      </c>
      <c r="J119" s="874"/>
      <c r="K119" s="491"/>
    </row>
    <row r="120" s="492" customFormat="true" ht="15.75" hidden="false" customHeight="false" outlineLevel="0" collapsed="false">
      <c r="A120" s="667"/>
      <c r="B120" s="209" t="n">
        <v>0</v>
      </c>
      <c r="C120" s="518" t="n">
        <v>1</v>
      </c>
      <c r="D120" s="822" t="n">
        <v>0</v>
      </c>
      <c r="E120" s="511"/>
      <c r="F120" s="658" t="n">
        <v>0</v>
      </c>
      <c r="G120" s="575"/>
      <c r="H120" s="359" t="n">
        <v>0</v>
      </c>
      <c r="I120" s="891" t="n">
        <f aca="false">H120-E120</f>
        <v>0</v>
      </c>
      <c r="J120" s="892"/>
      <c r="K120" s="491"/>
    </row>
    <row r="121" s="492" customFormat="true" ht="15" hidden="false" customHeight="false" outlineLevel="0" collapsed="false">
      <c r="A121" s="662" t="s">
        <v>512</v>
      </c>
      <c r="B121" s="893" t="n">
        <v>1</v>
      </c>
      <c r="C121" s="894" t="n">
        <v>0</v>
      </c>
      <c r="D121" s="894" t="n">
        <v>0</v>
      </c>
      <c r="E121" s="511" t="n">
        <f aca="false">SUM(B121:B123)+SUM(C121:C123)*2+SUM(D121:D123)</f>
        <v>4</v>
      </c>
      <c r="F121" s="651" t="n">
        <v>2</v>
      </c>
      <c r="G121" s="513" t="str">
        <f aca="false">'Lista braci - Reg. 2018'!D104</f>
        <v>Łupina Tomasz i Dorota</v>
      </c>
      <c r="H121" s="187" t="n">
        <v>2</v>
      </c>
      <c r="I121" s="889" t="n">
        <f aca="false">H121-E121</f>
        <v>-2</v>
      </c>
      <c r="J121" s="804" t="str">
        <f aca="false">'Lista braci - Reg. 2018'!B104</f>
        <v>Lublin Poczekajka 1</v>
      </c>
      <c r="K121" s="491"/>
    </row>
    <row r="122" s="492" customFormat="true" ht="15" hidden="false" customHeight="false" outlineLevel="0" collapsed="false">
      <c r="A122" s="663"/>
      <c r="B122" s="895" t="n">
        <v>1</v>
      </c>
      <c r="C122" s="863" t="n">
        <v>0</v>
      </c>
      <c r="D122" s="863" t="n">
        <v>0</v>
      </c>
      <c r="E122" s="511"/>
      <c r="F122" s="26" t="n">
        <v>0</v>
      </c>
      <c r="G122" s="601"/>
      <c r="H122" s="27" t="n">
        <v>0</v>
      </c>
      <c r="I122" s="897" t="n">
        <f aca="false">H122-E122</f>
        <v>0</v>
      </c>
      <c r="J122" s="874"/>
      <c r="K122" s="491"/>
    </row>
    <row r="123" s="492" customFormat="true" ht="15.75" hidden="false" customHeight="false" outlineLevel="0" collapsed="false">
      <c r="A123" s="667"/>
      <c r="B123" s="209" t="n">
        <v>0</v>
      </c>
      <c r="C123" s="518" t="n">
        <v>1</v>
      </c>
      <c r="D123" s="822" t="n">
        <v>0</v>
      </c>
      <c r="E123" s="511"/>
      <c r="F123" s="658" t="n">
        <v>0</v>
      </c>
      <c r="G123" s="575"/>
      <c r="H123" s="359" t="n">
        <v>0</v>
      </c>
      <c r="I123" s="891" t="n">
        <f aca="false">H123-E123</f>
        <v>0</v>
      </c>
      <c r="J123" s="892"/>
      <c r="K123" s="491"/>
    </row>
    <row r="124" s="492" customFormat="true" ht="15" hidden="false" customHeight="false" outlineLevel="0" collapsed="false">
      <c r="A124" s="662" t="s">
        <v>513</v>
      </c>
      <c r="B124" s="509" t="n">
        <v>1</v>
      </c>
      <c r="C124" s="816" t="n">
        <v>0</v>
      </c>
      <c r="D124" s="816" t="n">
        <v>0</v>
      </c>
      <c r="E124" s="511" t="n">
        <f aca="false">SUM(B124:B125)+SUM(C124:C125)*2+SUM(D124:D125)</f>
        <v>2</v>
      </c>
      <c r="F124" s="651" t="n">
        <v>2</v>
      </c>
      <c r="G124" s="513" t="str">
        <f aca="false">'Lista braci - Reg. 2018'!D106</f>
        <v>Pietryga Jerzy i Genowefa</v>
      </c>
      <c r="H124" s="187" t="n">
        <v>2</v>
      </c>
      <c r="I124" s="889" t="n">
        <f aca="false">H124-E124</f>
        <v>0</v>
      </c>
      <c r="J124" s="804" t="str">
        <f aca="false">'Lista braci - Reg. 2018'!B106</f>
        <v>Lublin Poczekajka 1</v>
      </c>
      <c r="K124" s="491"/>
    </row>
    <row r="125" s="492" customFormat="true" ht="15.75" hidden="false" customHeight="false" outlineLevel="0" collapsed="false">
      <c r="A125" s="667"/>
      <c r="B125" s="518" t="n">
        <v>1</v>
      </c>
      <c r="C125" s="822" t="n">
        <v>0</v>
      </c>
      <c r="D125" s="822" t="n">
        <v>0</v>
      </c>
      <c r="E125" s="511"/>
      <c r="F125" s="520" t="n">
        <v>0</v>
      </c>
      <c r="G125" s="552"/>
      <c r="H125" s="51" t="n">
        <v>0</v>
      </c>
      <c r="I125" s="891" t="n">
        <f aca="false">H125-E125</f>
        <v>0</v>
      </c>
      <c r="J125" s="892"/>
      <c r="K125" s="491"/>
    </row>
    <row r="126" s="492" customFormat="true" ht="15" hidden="false" customHeight="false" outlineLevel="0" collapsed="false">
      <c r="A126" s="662" t="s">
        <v>514</v>
      </c>
      <c r="B126" s="509" t="n">
        <v>1</v>
      </c>
      <c r="C126" s="816" t="n">
        <v>0</v>
      </c>
      <c r="D126" s="816" t="n">
        <v>0</v>
      </c>
      <c r="E126" s="511" t="n">
        <f aca="false">SUM(B126:B127)+SUM(C126:C127)*2+SUM(D126:D127)</f>
        <v>2</v>
      </c>
      <c r="F126" s="651" t="n">
        <v>2</v>
      </c>
      <c r="G126" s="513" t="str">
        <f aca="false">'Lista braci - Reg. 2018'!D221</f>
        <v>Mazur Przemysław i Anna</v>
      </c>
      <c r="H126" s="187" t="n">
        <v>2</v>
      </c>
      <c r="I126" s="889" t="n">
        <f aca="false">H126-E126</f>
        <v>0</v>
      </c>
      <c r="J126" s="804" t="str">
        <f aca="false">'Lista braci - Reg. 2018'!B221</f>
        <v>Lublin Poczekajka 8</v>
      </c>
      <c r="K126" s="491"/>
    </row>
    <row r="127" s="492" customFormat="true" ht="15.75" hidden="false" customHeight="false" outlineLevel="0" collapsed="false">
      <c r="A127" s="667"/>
      <c r="B127" s="518" t="n">
        <v>1</v>
      </c>
      <c r="C127" s="822" t="n">
        <v>0</v>
      </c>
      <c r="D127" s="822" t="n">
        <v>0</v>
      </c>
      <c r="E127" s="511"/>
      <c r="F127" s="520"/>
      <c r="G127" s="905"/>
      <c r="H127" s="51"/>
      <c r="I127" s="891" t="n">
        <f aca="false">H127-E127</f>
        <v>0</v>
      </c>
      <c r="J127" s="906"/>
    </row>
    <row r="128" s="492" customFormat="true" ht="15" hidden="false" customHeight="false" outlineLevel="0" collapsed="false">
      <c r="A128" s="662" t="s">
        <v>515</v>
      </c>
      <c r="B128" s="893" t="n">
        <v>1</v>
      </c>
      <c r="C128" s="894" t="n">
        <v>0</v>
      </c>
      <c r="D128" s="894" t="n">
        <v>0</v>
      </c>
      <c r="E128" s="511" t="n">
        <f aca="false">SUM(B128:B130)+SUM(C128:C130)*2+SUM(D128:D130)</f>
        <v>4</v>
      </c>
      <c r="F128" s="743" t="n">
        <v>1</v>
      </c>
      <c r="G128" s="513" t="str">
        <f aca="false">'Lista braci - Reg. 2018'!D121</f>
        <v>Dąbrowski Piotr</v>
      </c>
      <c r="H128" s="187" t="n">
        <v>1</v>
      </c>
      <c r="I128" s="889" t="n">
        <f aca="false">H128-E128</f>
        <v>-3</v>
      </c>
      <c r="J128" s="804" t="str">
        <f aca="false">'Lista braci - Reg. 2018'!B121</f>
        <v>Lublin Poczekajka 2</v>
      </c>
      <c r="K128" s="491"/>
    </row>
    <row r="129" s="492" customFormat="true" ht="15" hidden="false" customHeight="false" outlineLevel="0" collapsed="false">
      <c r="A129" s="663"/>
      <c r="B129" s="895" t="n">
        <v>1</v>
      </c>
      <c r="C129" s="863" t="n">
        <v>0</v>
      </c>
      <c r="D129" s="863" t="n">
        <v>0</v>
      </c>
      <c r="E129" s="511"/>
      <c r="F129" s="907" t="n">
        <v>0</v>
      </c>
      <c r="G129" s="601"/>
      <c r="H129" s="27" t="n">
        <v>0</v>
      </c>
      <c r="I129" s="897" t="n">
        <f aca="false">H129-E129</f>
        <v>0</v>
      </c>
      <c r="J129" s="874"/>
      <c r="K129" s="491"/>
    </row>
    <row r="130" s="492" customFormat="true" ht="15.75" hidden="false" customHeight="false" outlineLevel="0" collapsed="false">
      <c r="A130" s="667"/>
      <c r="B130" s="209" t="n">
        <v>0</v>
      </c>
      <c r="C130" s="518" t="n">
        <v>1</v>
      </c>
      <c r="D130" s="822" t="n">
        <v>0</v>
      </c>
      <c r="E130" s="511"/>
      <c r="F130" s="908" t="n">
        <v>1</v>
      </c>
      <c r="G130" s="601" t="str">
        <f aca="false">'Lista braci - Reg. 2018'!D193</f>
        <v>Michalski Marek</v>
      </c>
      <c r="H130" s="359" t="n">
        <v>1</v>
      </c>
      <c r="I130" s="909" t="n">
        <f aca="false">H130-E130</f>
        <v>1</v>
      </c>
      <c r="J130" s="874" t="str">
        <f aca="false">'Lista braci - Reg. 2018'!B193</f>
        <v>Lublin Poczekajka 6</v>
      </c>
      <c r="K130" s="491"/>
    </row>
    <row r="131" s="492" customFormat="true" ht="15" hidden="false" customHeight="false" outlineLevel="0" collapsed="false">
      <c r="A131" s="662" t="s">
        <v>516</v>
      </c>
      <c r="B131" s="893" t="n">
        <v>1</v>
      </c>
      <c r="C131" s="894" t="n">
        <v>0</v>
      </c>
      <c r="D131" s="894" t="n">
        <v>0</v>
      </c>
      <c r="E131" s="511" t="n">
        <f aca="false">SUM(B131:B133)+SUM(C131:C133)*2+SUM(D131:D133)</f>
        <v>4</v>
      </c>
      <c r="F131" s="588" t="n">
        <v>1</v>
      </c>
      <c r="G131" s="513" t="str">
        <f aca="false">'Lista braci - Reg. 2018'!D382</f>
        <v>Romaniuk Barbara</v>
      </c>
      <c r="H131" s="187" t="n">
        <v>1</v>
      </c>
      <c r="I131" s="889" t="n">
        <f aca="false">H131-E131</f>
        <v>-3</v>
      </c>
      <c r="J131" s="804" t="str">
        <f aca="false">'Lista braci - Reg. 2018'!B382</f>
        <v>Łęczna 1</v>
      </c>
      <c r="K131" s="491"/>
    </row>
    <row r="132" s="492" customFormat="true" ht="15" hidden="false" customHeight="false" outlineLevel="0" collapsed="false">
      <c r="A132" s="663"/>
      <c r="B132" s="895" t="n">
        <v>1</v>
      </c>
      <c r="C132" s="863" t="n">
        <v>0</v>
      </c>
      <c r="D132" s="863" t="n">
        <v>0</v>
      </c>
      <c r="E132" s="511"/>
      <c r="F132" s="901" t="n">
        <v>1</v>
      </c>
      <c r="G132" s="569" t="str">
        <f aca="false">'Lista braci - Reg. 2018'!D383</f>
        <v>Kramek Maria</v>
      </c>
      <c r="H132" s="15" t="n">
        <v>1</v>
      </c>
      <c r="I132" s="897" t="n">
        <f aca="false">H132-E132</f>
        <v>1</v>
      </c>
      <c r="J132" s="874" t="str">
        <f aca="false">'Lista braci - Reg. 2018'!B383</f>
        <v>Łęczna 1</v>
      </c>
      <c r="K132" s="491"/>
    </row>
    <row r="133" s="492" customFormat="true" ht="15.75" hidden="false" customHeight="false" outlineLevel="0" collapsed="false">
      <c r="A133" s="667"/>
      <c r="B133" s="209" t="n">
        <v>0</v>
      </c>
      <c r="C133" s="518" t="n">
        <v>1</v>
      </c>
      <c r="D133" s="822" t="n">
        <v>0</v>
      </c>
      <c r="E133" s="511"/>
      <c r="F133" s="902" t="n">
        <v>1</v>
      </c>
      <c r="G133" s="575" t="str">
        <f aca="false">'Lista braci - Reg. 2018'!D392</f>
        <v>Świecak Irena</v>
      </c>
      <c r="H133" s="359" t="n">
        <v>1</v>
      </c>
      <c r="I133" s="891" t="n">
        <f aca="false">H133-E133</f>
        <v>1</v>
      </c>
      <c r="J133" s="892" t="str">
        <f aca="false">'Lista braci - Reg. 2018'!B392</f>
        <v>Łęczna 2</v>
      </c>
      <c r="K133" s="491"/>
    </row>
    <row r="134" s="492" customFormat="true" ht="15" hidden="false" customHeight="false" outlineLevel="0" collapsed="false">
      <c r="A134" s="662" t="s">
        <v>517</v>
      </c>
      <c r="B134" s="509" t="n">
        <v>1</v>
      </c>
      <c r="C134" s="816" t="n">
        <v>0</v>
      </c>
      <c r="D134" s="816" t="n">
        <v>0</v>
      </c>
      <c r="E134" s="511" t="n">
        <f aca="false">SUM(B134:B135)+SUM(C134:C135)*2+SUM(D134:D135)</f>
        <v>2</v>
      </c>
      <c r="F134" s="588" t="n">
        <v>1</v>
      </c>
      <c r="G134" s="513" t="str">
        <f aca="false">'Lista braci - Reg. 2018'!D220</f>
        <v>Kielar Beata</v>
      </c>
      <c r="H134" s="187" t="n">
        <v>1</v>
      </c>
      <c r="I134" s="889" t="n">
        <f aca="false">H134-E134</f>
        <v>-1</v>
      </c>
      <c r="J134" s="804" t="str">
        <f aca="false">'Lista braci - Reg. 2018'!B220</f>
        <v>Lublin Poczekajka 8</v>
      </c>
      <c r="K134" s="491"/>
    </row>
    <row r="135" s="492" customFormat="true" ht="15.75" hidden="false" customHeight="false" outlineLevel="0" collapsed="false">
      <c r="A135" s="667"/>
      <c r="B135" s="518" t="n">
        <v>1</v>
      </c>
      <c r="C135" s="822" t="n">
        <v>0</v>
      </c>
      <c r="D135" s="822" t="n">
        <v>0</v>
      </c>
      <c r="E135" s="511"/>
      <c r="F135" s="902" t="n">
        <v>1</v>
      </c>
      <c r="G135" s="575" t="str">
        <f aca="false">'Lista braci - Reg. 2018'!D369</f>
        <v>Drzewiecka Emilia</v>
      </c>
      <c r="H135" s="359" t="n">
        <v>1</v>
      </c>
      <c r="I135" s="891" t="n">
        <f aca="false">H135-E135</f>
        <v>1</v>
      </c>
      <c r="J135" s="892" t="str">
        <f aca="false">'Lista braci - Reg. 2018'!B369</f>
        <v>Lubartów 3</v>
      </c>
    </row>
    <row r="136" s="492" customFormat="true" ht="25.5" hidden="false" customHeight="false" outlineLevel="0" collapsed="false">
      <c r="A136" s="662" t="s">
        <v>518</v>
      </c>
      <c r="B136" s="509" t="n">
        <v>1</v>
      </c>
      <c r="C136" s="816" t="n">
        <v>0</v>
      </c>
      <c r="D136" s="816" t="n">
        <v>0</v>
      </c>
      <c r="E136" s="511" t="n">
        <f aca="false">SUM(B136:B137)+SUM(C136:C137)*2+SUM(D136:D137)</f>
        <v>2</v>
      </c>
      <c r="F136" s="651" t="n">
        <v>2</v>
      </c>
      <c r="G136" s="513" t="str">
        <f aca="false">'Lista braci - Reg. 2018'!D449</f>
        <v>Topolski Krzysztof i Bernadetta</v>
      </c>
      <c r="H136" s="187" t="n">
        <v>2</v>
      </c>
      <c r="I136" s="889" t="n">
        <f aca="false">H136-E136</f>
        <v>0</v>
      </c>
      <c r="J136" s="910" t="str">
        <f aca="false">'Lista braci - Reg. 2018'!B449</f>
        <v>Zamość Karolówka 1</v>
      </c>
      <c r="K136" s="802"/>
    </row>
    <row r="137" s="492" customFormat="true" ht="15.75" hidden="false" customHeight="false" outlineLevel="0" collapsed="false">
      <c r="A137" s="667"/>
      <c r="B137" s="518" t="n">
        <v>1</v>
      </c>
      <c r="C137" s="822" t="n">
        <v>0</v>
      </c>
      <c r="D137" s="822" t="n">
        <v>0</v>
      </c>
      <c r="E137" s="511"/>
      <c r="F137" s="658" t="n">
        <v>0</v>
      </c>
      <c r="G137" s="575"/>
      <c r="H137" s="359" t="n">
        <v>0</v>
      </c>
      <c r="I137" s="891" t="n">
        <f aca="false">H137-E137</f>
        <v>0</v>
      </c>
      <c r="J137" s="892"/>
      <c r="K137" s="867" t="s">
        <v>394</v>
      </c>
    </row>
    <row r="138" s="492" customFormat="true" ht="26.25" hidden="false" customHeight="false" outlineLevel="0" collapsed="false">
      <c r="A138" s="662" t="s">
        <v>519</v>
      </c>
      <c r="B138" s="509" t="n">
        <v>1</v>
      </c>
      <c r="C138" s="816" t="n">
        <v>0</v>
      </c>
      <c r="D138" s="816" t="n">
        <v>0</v>
      </c>
      <c r="E138" s="511" t="n">
        <f aca="false">SUM(B138:B140)+SUM(C138:C140)*2+SUM(D138:D140)</f>
        <v>3</v>
      </c>
      <c r="F138" s="743" t="n">
        <v>1</v>
      </c>
      <c r="G138" s="513" t="str">
        <f aca="false">'Lista braci - Reg. 2018'!D18</f>
        <v>Widławski Tomasz</v>
      </c>
      <c r="H138" s="187" t="n">
        <v>1</v>
      </c>
      <c r="I138" s="889" t="n">
        <f aca="false">H138-E138</f>
        <v>-2</v>
      </c>
      <c r="J138" s="804" t="str">
        <f aca="false">'Lista braci - Reg. 2018'!B18</f>
        <v>Hrubieszów parafia Św. Ducha</v>
      </c>
      <c r="K138" s="805" t="s">
        <v>395</v>
      </c>
    </row>
    <row r="139" s="492" customFormat="true" ht="15" hidden="false" customHeight="false" outlineLevel="0" collapsed="false">
      <c r="A139" s="663"/>
      <c r="B139" s="895" t="n">
        <v>1</v>
      </c>
      <c r="C139" s="863" t="n">
        <v>0</v>
      </c>
      <c r="D139" s="863" t="n">
        <v>0</v>
      </c>
      <c r="E139" s="511"/>
      <c r="F139" s="545" t="n">
        <v>1</v>
      </c>
      <c r="G139" s="97" t="str">
        <f aca="false">'Lista braci - Reg. 2018'!D196</f>
        <v>Mateja Tomasz</v>
      </c>
      <c r="H139" s="27" t="n">
        <v>1</v>
      </c>
      <c r="I139" s="897" t="n">
        <f aca="false">H139-E139</f>
        <v>1</v>
      </c>
      <c r="J139" s="685" t="str">
        <f aca="false">'Lista braci - Reg. 2018'!B196</f>
        <v>Lublin Poczekajka 6</v>
      </c>
      <c r="K139" s="805" t="s">
        <v>397</v>
      </c>
    </row>
    <row r="140" s="492" customFormat="true" ht="15.75" hidden="false" customHeight="false" outlineLevel="0" collapsed="false">
      <c r="A140" s="667"/>
      <c r="B140" s="518" t="n">
        <v>1</v>
      </c>
      <c r="C140" s="822" t="n">
        <v>0</v>
      </c>
      <c r="D140" s="822" t="n">
        <v>0</v>
      </c>
      <c r="E140" s="511"/>
      <c r="F140" s="748" t="n">
        <v>1</v>
      </c>
      <c r="G140" s="911" t="str">
        <f aca="false">'Lista braci - Reg. 2018'!D219</f>
        <v>Wośko Dominik - od piątku</v>
      </c>
      <c r="H140" s="51" t="n">
        <v>1</v>
      </c>
      <c r="I140" s="891" t="n">
        <f aca="false">H140-E140</f>
        <v>1</v>
      </c>
      <c r="J140" s="892" t="str">
        <f aca="false">'Lista braci - Reg. 2018'!B219</f>
        <v>Lublin Poczekajka 8</v>
      </c>
      <c r="K140" s="805" t="s">
        <v>398</v>
      </c>
    </row>
    <row r="141" s="492" customFormat="true" ht="26.25" hidden="false" customHeight="false" outlineLevel="0" collapsed="false">
      <c r="A141" s="611" t="s">
        <v>520</v>
      </c>
      <c r="B141" s="614" t="s">
        <v>458</v>
      </c>
      <c r="C141" s="614" t="s">
        <v>458</v>
      </c>
      <c r="D141" s="614" t="s">
        <v>458</v>
      </c>
      <c r="E141" s="912" t="n">
        <f aca="false">SUM(E83:E140)</f>
        <v>67</v>
      </c>
      <c r="F141" s="912" t="n">
        <f aca="false">SUM(F83:F140)+2</f>
        <v>47</v>
      </c>
      <c r="G141" s="642" t="s">
        <v>521</v>
      </c>
      <c r="H141" s="879" t="n">
        <f aca="false">SUM(H83:H140)+2</f>
        <v>47</v>
      </c>
      <c r="I141" s="879" t="n">
        <f aca="false">SUM(I83:I140)</f>
        <v>-22</v>
      </c>
      <c r="J141" s="880" t="n">
        <f aca="false">H141-E141</f>
        <v>-20</v>
      </c>
      <c r="K141" s="807" t="s">
        <v>460</v>
      </c>
    </row>
    <row r="142" customFormat="false" ht="15.75" hidden="false" customHeight="false" outlineLevel="0" collapsed="false">
      <c r="G142" s="776" t="s">
        <v>522</v>
      </c>
      <c r="K142" s="491"/>
      <c r="L142" s="491"/>
      <c r="M142" s="491"/>
      <c r="N142" s="491"/>
      <c r="O142" s="491"/>
      <c r="S142" s="491"/>
      <c r="T142" s="491"/>
      <c r="U142" s="491"/>
      <c r="V142" s="491"/>
      <c r="W142" s="491"/>
      <c r="X142" s="491"/>
    </row>
    <row r="143" s="491" customFormat="true" ht="15" hidden="false" customHeight="true" outlineLevel="0" collapsed="false">
      <c r="A143" s="913" t="s">
        <v>523</v>
      </c>
      <c r="B143" s="914" t="s">
        <v>524</v>
      </c>
      <c r="C143" s="914"/>
      <c r="D143" s="914"/>
      <c r="E143" s="914"/>
      <c r="F143" s="914"/>
      <c r="G143" s="914"/>
      <c r="H143" s="914"/>
      <c r="I143" s="808"/>
      <c r="J143" s="915" t="n">
        <v>35</v>
      </c>
      <c r="K143" s="916"/>
      <c r="P143" s="856"/>
      <c r="R143" s="856"/>
      <c r="S143" s="856"/>
      <c r="T143" s="856"/>
      <c r="U143" s="856"/>
      <c r="V143" s="856"/>
      <c r="W143" s="856"/>
    </row>
    <row r="144" s="491" customFormat="true" ht="15.75" hidden="false" customHeight="true" outlineLevel="0" collapsed="false">
      <c r="A144" s="913"/>
      <c r="B144" s="810" t="s">
        <v>525</v>
      </c>
      <c r="C144" s="810"/>
      <c r="D144" s="810"/>
      <c r="E144" s="810"/>
      <c r="F144" s="810"/>
      <c r="G144" s="810"/>
      <c r="H144" s="810"/>
      <c r="I144" s="808"/>
      <c r="J144" s="915"/>
      <c r="K144" s="916"/>
      <c r="P144" s="856"/>
      <c r="R144" s="856"/>
      <c r="S144" s="856"/>
      <c r="T144" s="856"/>
      <c r="U144" s="856"/>
      <c r="V144" s="856"/>
      <c r="W144" s="856"/>
    </row>
    <row r="145" s="491" customFormat="true" ht="51.75" hidden="false" customHeight="false" outlineLevel="0" collapsed="false">
      <c r="A145" s="811" t="str">
        <f aca="false">A3</f>
        <v>kondygnacja - 
nr pokoju/il. pokojów</v>
      </c>
      <c r="B145" s="812" t="str">
        <f aca="false">B3</f>
        <v>łóżko pojedyncze</v>
      </c>
      <c r="C145" s="812" t="str">
        <f aca="false">C3</f>
        <v>ilość tapczanów 2-os.</v>
      </c>
      <c r="D145" s="812" t="str">
        <f aca="false">D3</f>
        <v>łóżko duże</v>
      </c>
      <c r="E145" s="812" t="str">
        <f aca="false">E3</f>
        <v>max il. osób w pokoju</v>
      </c>
      <c r="F145" s="812" t="str">
        <f aca="false">F3</f>
        <v>przydział</v>
      </c>
      <c r="G145" s="812" t="str">
        <f aca="false">G3</f>
        <v>nazwiska zakwaterowanych</v>
      </c>
      <c r="H145" s="812" t="str">
        <f aca="false">H3</f>
        <v>ilość os. zakwaterowana</v>
      </c>
      <c r="I145" s="812" t="str">
        <f aca="false">I3</f>
        <v>wolne łóżka</v>
      </c>
      <c r="J145" s="813" t="str">
        <f aca="false">J3</f>
        <v>wspólnota</v>
      </c>
      <c r="L145" s="917"/>
      <c r="M145" s="917"/>
      <c r="N145" s="917"/>
      <c r="O145" s="917"/>
      <c r="P145" s="856"/>
      <c r="R145" s="856"/>
      <c r="S145" s="856"/>
      <c r="T145" s="856"/>
      <c r="U145" s="856"/>
      <c r="V145" s="856"/>
      <c r="W145" s="856"/>
    </row>
    <row r="146" s="917" customFormat="true" ht="15" hidden="false" customHeight="false" outlineLevel="0" collapsed="false">
      <c r="A146" s="662" t="s">
        <v>526</v>
      </c>
      <c r="B146" s="918" t="n">
        <v>1</v>
      </c>
      <c r="C146" s="919" t="n">
        <v>0</v>
      </c>
      <c r="D146" s="919" t="n">
        <v>0</v>
      </c>
      <c r="E146" s="920" t="n">
        <f aca="false">SUM(B146:D147)</f>
        <v>2</v>
      </c>
      <c r="F146" s="921" t="n">
        <v>2</v>
      </c>
      <c r="G146" s="258" t="str">
        <f aca="false">'Lista braci - Reg. 2018'!D135</f>
        <v>Chinek Tomasz i Jolanta</v>
      </c>
      <c r="H146" s="35" t="n">
        <v>2</v>
      </c>
      <c r="I146" s="922" t="n">
        <f aca="false">H146-E146</f>
        <v>0</v>
      </c>
      <c r="J146" s="923" t="str">
        <f aca="false">'Lista braci - Reg. 2018'!B135</f>
        <v>Lublin Poczekajka 3</v>
      </c>
      <c r="P146" s="856"/>
      <c r="R146" s="856"/>
      <c r="S146" s="856"/>
      <c r="T146" s="856"/>
      <c r="U146" s="856"/>
      <c r="V146" s="856"/>
      <c r="W146" s="856"/>
    </row>
    <row r="147" s="917" customFormat="true" ht="15.75" hidden="false" customHeight="false" outlineLevel="0" collapsed="false">
      <c r="A147" s="667"/>
      <c r="B147" s="924" t="n">
        <v>1</v>
      </c>
      <c r="C147" s="925" t="n">
        <v>0</v>
      </c>
      <c r="D147" s="925" t="n">
        <v>0</v>
      </c>
      <c r="E147" s="920"/>
      <c r="F147" s="926" t="n">
        <v>0</v>
      </c>
      <c r="G147" s="243"/>
      <c r="H147" s="125" t="n">
        <v>0</v>
      </c>
      <c r="I147" s="927"/>
      <c r="J147" s="928"/>
      <c r="K147" s="802"/>
      <c r="L147" s="491"/>
      <c r="M147" s="491"/>
      <c r="N147" s="491"/>
      <c r="O147" s="491"/>
      <c r="P147" s="856"/>
      <c r="R147" s="856"/>
      <c r="S147" s="856"/>
      <c r="T147" s="856"/>
      <c r="U147" s="856"/>
      <c r="V147" s="856"/>
      <c r="W147" s="856"/>
    </row>
    <row r="148" s="491" customFormat="true" ht="15" hidden="false" customHeight="false" outlineLevel="0" collapsed="false">
      <c r="A148" s="604" t="s">
        <v>527</v>
      </c>
      <c r="B148" s="509" t="n">
        <v>1</v>
      </c>
      <c r="C148" s="929" t="n">
        <v>0</v>
      </c>
      <c r="D148" s="929" t="n">
        <v>0</v>
      </c>
      <c r="E148" s="930" t="n">
        <f aca="false">SUM(B148:D149)</f>
        <v>2</v>
      </c>
      <c r="F148" s="651" t="n">
        <v>2</v>
      </c>
      <c r="G148" s="513" t="str">
        <f aca="false">'Lista braci - Reg. 2018'!D136</f>
        <v>Tłuczek Mariusz i Beata</v>
      </c>
      <c r="H148" s="187" t="n">
        <v>2</v>
      </c>
      <c r="I148" s="931" t="n">
        <f aca="false">H148-E148</f>
        <v>0</v>
      </c>
      <c r="J148" s="652" t="str">
        <f aca="false">'Lista braci - Reg. 2018'!B136</f>
        <v>Lublin Poczekajka 3</v>
      </c>
      <c r="K148" s="803" t="s">
        <v>394</v>
      </c>
      <c r="P148" s="856"/>
      <c r="R148" s="856"/>
      <c r="S148" s="856"/>
      <c r="T148" s="856"/>
      <c r="U148" s="856"/>
      <c r="V148" s="856"/>
      <c r="W148" s="856"/>
    </row>
    <row r="149" s="491" customFormat="true" ht="15.75" hidden="false" customHeight="false" outlineLevel="0" collapsed="false">
      <c r="A149" s="608"/>
      <c r="B149" s="924" t="n">
        <v>1</v>
      </c>
      <c r="C149" s="925" t="n">
        <v>0</v>
      </c>
      <c r="D149" s="925" t="n">
        <v>0</v>
      </c>
      <c r="E149" s="930"/>
      <c r="F149" s="932" t="n">
        <v>0</v>
      </c>
      <c r="G149" s="631"/>
      <c r="H149" s="93" t="n">
        <v>0</v>
      </c>
      <c r="I149" s="927"/>
      <c r="J149" s="830"/>
      <c r="K149" s="805" t="s">
        <v>395</v>
      </c>
      <c r="P149" s="856"/>
      <c r="R149" s="856"/>
      <c r="S149" s="856"/>
      <c r="T149" s="856"/>
      <c r="U149" s="856"/>
      <c r="V149" s="856"/>
      <c r="W149" s="856"/>
    </row>
    <row r="150" s="491" customFormat="true" ht="25.5" hidden="false" customHeight="false" outlineLevel="0" collapsed="false">
      <c r="A150" s="604" t="s">
        <v>528</v>
      </c>
      <c r="B150" s="509" t="n">
        <v>1</v>
      </c>
      <c r="C150" s="929" t="n">
        <v>0</v>
      </c>
      <c r="D150" s="929" t="n">
        <v>0</v>
      </c>
      <c r="E150" s="933" t="n">
        <f aca="false">SUM(B150:D151)</f>
        <v>2</v>
      </c>
      <c r="F150" s="651" t="n">
        <v>2</v>
      </c>
      <c r="G150" s="586" t="str">
        <f aca="false">'Lista braci - Reg. 2018'!D176</f>
        <v>Marcinek Michał i Magdalena - od piątku</v>
      </c>
      <c r="H150" s="187" t="n">
        <v>2</v>
      </c>
      <c r="I150" s="931" t="n">
        <f aca="false">H150-E150</f>
        <v>0</v>
      </c>
      <c r="J150" s="934" t="str">
        <f aca="false">'Lista braci - Reg. 2018'!B176</f>
        <v>Lublin Poczekajka 5</v>
      </c>
      <c r="K150" s="805" t="s">
        <v>397</v>
      </c>
      <c r="P150" s="856"/>
      <c r="R150" s="856"/>
      <c r="S150" s="856"/>
      <c r="T150" s="856"/>
      <c r="U150" s="856"/>
      <c r="V150" s="856"/>
      <c r="W150" s="856"/>
    </row>
    <row r="151" s="491" customFormat="true" ht="15.75" hidden="false" customHeight="false" outlineLevel="0" collapsed="false">
      <c r="A151" s="608"/>
      <c r="B151" s="518" t="n">
        <v>1</v>
      </c>
      <c r="C151" s="935" t="n">
        <v>0</v>
      </c>
      <c r="D151" s="935" t="n">
        <v>0</v>
      </c>
      <c r="E151" s="933"/>
      <c r="F151" s="520" t="n">
        <v>0</v>
      </c>
      <c r="G151" s="552"/>
      <c r="H151" s="51" t="n">
        <v>0</v>
      </c>
      <c r="I151" s="936" t="n">
        <f aca="false">H151-E151</f>
        <v>0</v>
      </c>
      <c r="J151" s="656"/>
      <c r="K151" s="805" t="s">
        <v>398</v>
      </c>
      <c r="L151" s="495"/>
      <c r="M151" s="937"/>
      <c r="N151" s="938"/>
      <c r="O151" s="939"/>
      <c r="P151" s="856"/>
      <c r="R151" s="856"/>
      <c r="S151" s="856"/>
      <c r="T151" s="856"/>
      <c r="U151" s="856"/>
      <c r="V151" s="856"/>
      <c r="W151" s="856"/>
    </row>
    <row r="152" s="495" customFormat="true" ht="26.25" hidden="false" customHeight="false" outlineLevel="0" collapsed="false">
      <c r="A152" s="806" t="s">
        <v>529</v>
      </c>
      <c r="B152" s="614" t="s">
        <v>458</v>
      </c>
      <c r="C152" s="614" t="s">
        <v>458</v>
      </c>
      <c r="D152" s="614" t="s">
        <v>458</v>
      </c>
      <c r="E152" s="879" t="n">
        <f aca="false">SUM(E146:E151)</f>
        <v>6</v>
      </c>
      <c r="F152" s="879" t="n">
        <f aca="false">SUM(F146:F151)</f>
        <v>6</v>
      </c>
      <c r="G152" s="642" t="s">
        <v>530</v>
      </c>
      <c r="H152" s="879" t="n">
        <f aca="false">SUM(H146:H151)</f>
        <v>6</v>
      </c>
      <c r="I152" s="879" t="n">
        <f aca="false">SUM(I146:I151)</f>
        <v>0</v>
      </c>
      <c r="J152" s="880" t="n">
        <f aca="false">H152-E152</f>
        <v>0</v>
      </c>
      <c r="K152" s="807" t="s">
        <v>460</v>
      </c>
      <c r="L152" s="492"/>
      <c r="M152" s="777"/>
      <c r="N152" s="778"/>
      <c r="O152" s="492"/>
      <c r="P152" s="939"/>
      <c r="Q152" s="940"/>
      <c r="R152" s="939"/>
    </row>
    <row r="153" customFormat="false" ht="15.75" hidden="false" customHeight="false" outlineLevel="0" collapsed="false">
      <c r="K153" s="495"/>
      <c r="M153" s="492"/>
      <c r="N153" s="492"/>
    </row>
    <row r="154" s="491" customFormat="true" ht="15" hidden="false" customHeight="true" outlineLevel="0" collapsed="false">
      <c r="A154" s="779" t="s">
        <v>531</v>
      </c>
      <c r="B154" s="941" t="s">
        <v>532</v>
      </c>
      <c r="C154" s="941"/>
      <c r="D154" s="941"/>
      <c r="E154" s="941"/>
      <c r="F154" s="941"/>
      <c r="G154" s="941"/>
      <c r="H154" s="942"/>
      <c r="I154" s="854"/>
      <c r="J154" s="943"/>
      <c r="K154" s="715"/>
      <c r="P154" s="492"/>
      <c r="R154" s="492"/>
      <c r="S154" s="856"/>
      <c r="T154" s="856"/>
      <c r="U154" s="856"/>
      <c r="V154" s="856"/>
      <c r="W154" s="856"/>
      <c r="X154" s="856"/>
    </row>
    <row r="155" s="491" customFormat="true" ht="15.75" hidden="false" customHeight="true" outlineLevel="0" collapsed="false">
      <c r="A155" s="779"/>
      <c r="B155" s="944" t="s">
        <v>533</v>
      </c>
      <c r="C155" s="944"/>
      <c r="D155" s="944"/>
      <c r="E155" s="944"/>
      <c r="F155" s="944"/>
      <c r="G155" s="944"/>
      <c r="H155" s="945"/>
      <c r="I155" s="854"/>
      <c r="J155" s="946" t="n">
        <v>35</v>
      </c>
      <c r="L155" s="715"/>
      <c r="M155" s="715"/>
      <c r="N155" s="715"/>
      <c r="O155" s="715"/>
      <c r="Q155" s="856"/>
      <c r="S155" s="856"/>
      <c r="T155" s="856"/>
      <c r="U155" s="856"/>
      <c r="V155" s="856"/>
      <c r="W155" s="856"/>
      <c r="X155" s="856"/>
    </row>
    <row r="156" s="715" customFormat="true" ht="51.75" hidden="false" customHeight="false" outlineLevel="0" collapsed="false">
      <c r="A156" s="811" t="str">
        <f aca="false">A71</f>
        <v>kondygnacja - 
nr pokoju/il. pokojów</v>
      </c>
      <c r="B156" s="812" t="str">
        <f aca="false">B71</f>
        <v>ilość tapczanów 1-os.</v>
      </c>
      <c r="C156" s="812" t="str">
        <f aca="false">C71</f>
        <v>ilość tapczanów 2-os.</v>
      </c>
      <c r="D156" s="812" t="str">
        <f aca="false">D71</f>
        <v>wersalka/kanapa</v>
      </c>
      <c r="E156" s="812" t="str">
        <f aca="false">E71</f>
        <v>max il. osób w pokoju</v>
      </c>
      <c r="F156" s="812" t="str">
        <f aca="false">F71</f>
        <v>przydział</v>
      </c>
      <c r="G156" s="812" t="str">
        <f aca="false">G71</f>
        <v>nazwiska zakwaterowanych</v>
      </c>
      <c r="H156" s="812" t="str">
        <f aca="false">H71</f>
        <v>ilość os. zakwaterowana</v>
      </c>
      <c r="I156" s="812" t="str">
        <f aca="false">I71</f>
        <v>wolne łóżka</v>
      </c>
      <c r="J156" s="813" t="str">
        <f aca="false">J71</f>
        <v>wspólnota</v>
      </c>
      <c r="K156" s="491"/>
      <c r="L156" s="491"/>
      <c r="M156" s="491"/>
      <c r="N156" s="491"/>
      <c r="O156" s="491"/>
      <c r="Q156" s="940"/>
      <c r="S156" s="940"/>
      <c r="T156" s="940"/>
      <c r="U156" s="940"/>
      <c r="V156" s="940"/>
      <c r="W156" s="940"/>
      <c r="X156" s="940"/>
    </row>
    <row r="157" s="491" customFormat="true" ht="15" hidden="false" customHeight="true" outlineLevel="0" collapsed="false">
      <c r="A157" s="604" t="s">
        <v>534</v>
      </c>
      <c r="B157" s="509" t="n">
        <v>1</v>
      </c>
      <c r="C157" s="788" t="n">
        <v>0</v>
      </c>
      <c r="D157" s="788" t="n">
        <v>0</v>
      </c>
      <c r="E157" s="511" t="n">
        <f aca="false">SUM(B157:B158)+SUM(C157:C158)*2+SUM(D157:D158)</f>
        <v>2</v>
      </c>
      <c r="F157" s="651" t="n">
        <v>2</v>
      </c>
      <c r="G157" s="513" t="str">
        <f aca="false">'Lista braci - Reg. 2018'!D340</f>
        <v>Kołodyński Wacław i Barbara</v>
      </c>
      <c r="H157" s="187" t="n">
        <v>2</v>
      </c>
      <c r="I157" s="411" t="n">
        <f aca="false">H157-E157</f>
        <v>0</v>
      </c>
      <c r="J157" s="652" t="str">
        <f aca="false">'Lista braci - Reg. 2018'!B340</f>
        <v>Lubartów 1</v>
      </c>
      <c r="Q157" s="856"/>
      <c r="S157" s="856"/>
      <c r="T157" s="856"/>
      <c r="U157" s="856"/>
      <c r="V157" s="856"/>
      <c r="W157" s="856"/>
      <c r="X157" s="856"/>
    </row>
    <row r="158" s="491" customFormat="true" ht="15.75" hidden="false" customHeight="false" outlineLevel="0" collapsed="false">
      <c r="A158" s="608"/>
      <c r="B158" s="209" t="n">
        <v>0</v>
      </c>
      <c r="C158" s="209" t="n">
        <v>0</v>
      </c>
      <c r="D158" s="890" t="n">
        <v>1</v>
      </c>
      <c r="E158" s="511"/>
      <c r="F158" s="520" t="n">
        <v>0</v>
      </c>
      <c r="G158" s="799"/>
      <c r="H158" s="51" t="n">
        <v>0</v>
      </c>
      <c r="I158" s="522" t="n">
        <f aca="false">H158-E158</f>
        <v>0</v>
      </c>
      <c r="J158" s="656"/>
      <c r="Q158" s="856"/>
      <c r="S158" s="856"/>
      <c r="T158" s="856"/>
      <c r="U158" s="856"/>
      <c r="V158" s="856"/>
      <c r="W158" s="856"/>
      <c r="X158" s="856"/>
    </row>
    <row r="159" s="491" customFormat="true" ht="15" hidden="false" customHeight="true" outlineLevel="0" collapsed="false">
      <c r="A159" s="604" t="s">
        <v>535</v>
      </c>
      <c r="B159" s="509" t="n">
        <v>1</v>
      </c>
      <c r="C159" s="788" t="n">
        <v>0</v>
      </c>
      <c r="D159" s="816" t="n">
        <v>0</v>
      </c>
      <c r="E159" s="511" t="n">
        <f aca="false">SUM(B159:B161)+SUM(C159:C161)*2+SUM(D159:D161)</f>
        <v>3</v>
      </c>
      <c r="F159" s="651" t="n">
        <v>2</v>
      </c>
      <c r="G159" s="513" t="str">
        <f aca="false">'Lista braci - Reg. 2018'!D343</f>
        <v>Wasak Leszek i Anna</v>
      </c>
      <c r="H159" s="187" t="n">
        <v>2</v>
      </c>
      <c r="I159" s="411" t="n">
        <f aca="false">H159-E159</f>
        <v>-1</v>
      </c>
      <c r="J159" s="652" t="str">
        <f aca="false">'Lista braci - Reg. 2018'!B343</f>
        <v>Lubartów 1</v>
      </c>
      <c r="Q159" s="856"/>
      <c r="S159" s="856"/>
      <c r="T159" s="856"/>
      <c r="U159" s="856"/>
      <c r="V159" s="856"/>
      <c r="W159" s="856"/>
      <c r="X159" s="856"/>
    </row>
    <row r="160" s="491" customFormat="true" ht="15" hidden="false" customHeight="false" outlineLevel="0" collapsed="false">
      <c r="A160" s="606"/>
      <c r="B160" s="895" t="n">
        <v>1</v>
      </c>
      <c r="C160" s="162" t="n">
        <v>0</v>
      </c>
      <c r="D160" s="863" t="n">
        <v>0</v>
      </c>
      <c r="E160" s="511"/>
      <c r="F160" s="26" t="n">
        <v>0</v>
      </c>
      <c r="G160" s="947"/>
      <c r="H160" s="27" t="n">
        <v>0</v>
      </c>
      <c r="I160" s="590" t="n">
        <f aca="false">H160-E160</f>
        <v>0</v>
      </c>
      <c r="J160" s="655"/>
      <c r="Q160" s="856"/>
      <c r="S160" s="856"/>
      <c r="T160" s="856"/>
      <c r="U160" s="856"/>
      <c r="V160" s="856"/>
      <c r="W160" s="856"/>
      <c r="X160" s="856"/>
    </row>
    <row r="161" s="491" customFormat="true" ht="15.75" hidden="false" customHeight="false" outlineLevel="0" collapsed="false">
      <c r="A161" s="608"/>
      <c r="B161" s="518" t="n">
        <v>1</v>
      </c>
      <c r="C161" s="822" t="n">
        <v>0</v>
      </c>
      <c r="D161" s="822" t="n">
        <v>0</v>
      </c>
      <c r="E161" s="511"/>
      <c r="F161" s="520" t="n">
        <v>0</v>
      </c>
      <c r="G161" s="799"/>
      <c r="H161" s="51"/>
      <c r="I161" s="553" t="n">
        <f aca="false">H161-E161</f>
        <v>0</v>
      </c>
      <c r="J161" s="656"/>
      <c r="K161" s="582"/>
      <c r="Q161" s="856"/>
      <c r="S161" s="856"/>
      <c r="T161" s="856"/>
      <c r="U161" s="856"/>
      <c r="V161" s="856"/>
      <c r="W161" s="856"/>
      <c r="X161" s="856"/>
    </row>
    <row r="162" s="491" customFormat="true" ht="15" hidden="false" customHeight="true" outlineLevel="0" collapsed="false">
      <c r="A162" s="604" t="s">
        <v>536</v>
      </c>
      <c r="B162" s="509" t="n">
        <v>1</v>
      </c>
      <c r="C162" s="788" t="n">
        <v>0</v>
      </c>
      <c r="D162" s="816" t="n">
        <v>0</v>
      </c>
      <c r="E162" s="511" t="n">
        <f aca="false">SUM(B162:B164)+SUM(C162:C164)*2+SUM(D162:D164)</f>
        <v>3</v>
      </c>
      <c r="F162" s="651" t="n">
        <v>2</v>
      </c>
      <c r="G162" s="800" t="str">
        <f aca="false">'Lista braci - Reg. 2018'!D351</f>
        <v>Budzyński Jerzy i Ilona</v>
      </c>
      <c r="H162" s="187" t="n">
        <v>2</v>
      </c>
      <c r="I162" s="411" t="n">
        <f aca="false">H162-E162</f>
        <v>-1</v>
      </c>
      <c r="J162" s="652" t="str">
        <f aca="false">'Lista braci - Reg. 2018'!B351</f>
        <v>Lubartów 2</v>
      </c>
      <c r="K162" s="948"/>
      <c r="Q162" s="856"/>
      <c r="S162" s="856"/>
      <c r="T162" s="856"/>
      <c r="U162" s="856"/>
      <c r="V162" s="856"/>
      <c r="W162" s="856"/>
      <c r="X162" s="856"/>
    </row>
    <row r="163" s="491" customFormat="true" ht="15" hidden="false" customHeight="false" outlineLevel="0" collapsed="false">
      <c r="A163" s="606"/>
      <c r="B163" s="895" t="n">
        <v>1</v>
      </c>
      <c r="C163" s="162" t="n">
        <v>0</v>
      </c>
      <c r="D163" s="863" t="n">
        <v>0</v>
      </c>
      <c r="E163" s="511"/>
      <c r="F163" s="26" t="n">
        <v>0</v>
      </c>
      <c r="G163" s="947"/>
      <c r="H163" s="216" t="n">
        <v>0</v>
      </c>
      <c r="I163" s="590" t="n">
        <f aca="false">H163-E163</f>
        <v>0</v>
      </c>
      <c r="J163" s="655"/>
      <c r="K163" s="948"/>
      <c r="Q163" s="856"/>
      <c r="S163" s="856"/>
      <c r="T163" s="856"/>
      <c r="U163" s="856"/>
      <c r="V163" s="856"/>
      <c r="W163" s="856"/>
      <c r="X163" s="856"/>
    </row>
    <row r="164" s="491" customFormat="true" ht="15.75" hidden="false" customHeight="false" outlineLevel="0" collapsed="false">
      <c r="A164" s="608"/>
      <c r="B164" s="822" t="n">
        <v>0</v>
      </c>
      <c r="C164" s="822" t="n">
        <v>0</v>
      </c>
      <c r="D164" s="518" t="n">
        <v>1</v>
      </c>
      <c r="E164" s="511"/>
      <c r="F164" s="520" t="n">
        <v>0</v>
      </c>
      <c r="G164" s="799"/>
      <c r="H164" s="51" t="n">
        <v>0</v>
      </c>
      <c r="I164" s="553" t="n">
        <f aca="false">H164-E164</f>
        <v>0</v>
      </c>
      <c r="J164" s="656"/>
      <c r="K164" s="715"/>
      <c r="Q164" s="856"/>
      <c r="S164" s="856"/>
      <c r="T164" s="856"/>
      <c r="U164" s="856"/>
      <c r="V164" s="856"/>
      <c r="W164" s="856"/>
      <c r="X164" s="856"/>
    </row>
    <row r="165" s="491" customFormat="true" ht="25.5" hidden="false" customHeight="false" outlineLevel="0" collapsed="false">
      <c r="A165" s="604" t="s">
        <v>537</v>
      </c>
      <c r="B165" s="509" t="n">
        <v>1</v>
      </c>
      <c r="C165" s="788" t="n">
        <v>0</v>
      </c>
      <c r="D165" s="816" t="n">
        <v>0</v>
      </c>
      <c r="E165" s="511" t="n">
        <f aca="false">SUM(B165:B166)+SUM(C165:C166)*2+SUM(D165:D166)</f>
        <v>3</v>
      </c>
      <c r="F165" s="949" t="n">
        <v>0</v>
      </c>
      <c r="G165" s="950"/>
      <c r="H165" s="187" t="n">
        <v>0</v>
      </c>
      <c r="I165" s="411" t="n">
        <f aca="false">H165-E165</f>
        <v>-3</v>
      </c>
      <c r="J165" s="652"/>
      <c r="K165" s="951"/>
      <c r="Q165" s="856"/>
      <c r="S165" s="856"/>
      <c r="T165" s="856"/>
      <c r="U165" s="856"/>
      <c r="V165" s="856"/>
      <c r="W165" s="856"/>
      <c r="X165" s="856"/>
    </row>
    <row r="166" s="491" customFormat="true" ht="15.75" hidden="false" customHeight="false" outlineLevel="0" collapsed="false">
      <c r="A166" s="608"/>
      <c r="B166" s="822" t="n">
        <v>0</v>
      </c>
      <c r="C166" s="518" t="n">
        <v>1</v>
      </c>
      <c r="D166" s="822" t="n">
        <v>0</v>
      </c>
      <c r="E166" s="511"/>
      <c r="F166" s="520" t="n">
        <v>0</v>
      </c>
      <c r="G166" s="799"/>
      <c r="H166" s="51" t="n">
        <v>0</v>
      </c>
      <c r="I166" s="553" t="n">
        <f aca="false">H166-E166</f>
        <v>0</v>
      </c>
      <c r="J166" s="656"/>
      <c r="K166" s="952" t="s">
        <v>394</v>
      </c>
      <c r="Q166" s="856"/>
      <c r="S166" s="856"/>
      <c r="T166" s="856"/>
      <c r="U166" s="856"/>
      <c r="V166" s="856"/>
      <c r="W166" s="856"/>
      <c r="X166" s="856"/>
    </row>
    <row r="167" s="491" customFormat="true" ht="15" hidden="false" customHeight="true" outlineLevel="0" collapsed="false">
      <c r="A167" s="604" t="s">
        <v>538</v>
      </c>
      <c r="B167" s="509" t="n">
        <v>1</v>
      </c>
      <c r="C167" s="788" t="n">
        <v>0</v>
      </c>
      <c r="D167" s="816" t="n">
        <v>0</v>
      </c>
      <c r="E167" s="511" t="n">
        <f aca="false">SUM(B167:B169)+SUM(C167:C169)*2+SUM(D167:D169)</f>
        <v>3</v>
      </c>
      <c r="F167" s="651" t="n">
        <v>2</v>
      </c>
      <c r="G167" s="800" t="str">
        <f aca="false">'Lista braci - Reg. 2018'!D478</f>
        <v>Kowalczyk Adam i Agnieszka</v>
      </c>
      <c r="H167" s="187" t="n">
        <v>2</v>
      </c>
      <c r="I167" s="411" t="n">
        <f aca="false">H167-E167</f>
        <v>-1</v>
      </c>
      <c r="J167" s="652" t="str">
        <f aca="false">'Lista braci - Reg. 2018'!B478</f>
        <v>Zamość Katedralna 1</v>
      </c>
      <c r="K167" s="953" t="s">
        <v>395</v>
      </c>
      <c r="Q167" s="856"/>
      <c r="S167" s="856"/>
      <c r="T167" s="856"/>
      <c r="U167" s="856"/>
      <c r="V167" s="856"/>
      <c r="W167" s="856"/>
      <c r="X167" s="856"/>
    </row>
    <row r="168" s="491" customFormat="true" ht="15" hidden="false" customHeight="false" outlineLevel="0" collapsed="false">
      <c r="A168" s="606"/>
      <c r="B168" s="895" t="n">
        <v>1</v>
      </c>
      <c r="C168" s="162" t="n">
        <v>0</v>
      </c>
      <c r="D168" s="863" t="n">
        <v>0</v>
      </c>
      <c r="E168" s="511"/>
      <c r="F168" s="26" t="n">
        <v>0</v>
      </c>
      <c r="G168" s="601"/>
      <c r="H168" s="27" t="n">
        <v>0</v>
      </c>
      <c r="I168" s="590" t="n">
        <f aca="false">H168-E168</f>
        <v>0</v>
      </c>
      <c r="J168" s="655"/>
      <c r="K168" s="953" t="s">
        <v>397</v>
      </c>
      <c r="Q168" s="856"/>
      <c r="S168" s="856"/>
      <c r="T168" s="856"/>
      <c r="U168" s="856"/>
      <c r="V168" s="856"/>
      <c r="W168" s="856"/>
      <c r="X168" s="856"/>
    </row>
    <row r="169" s="491" customFormat="true" ht="15.75" hidden="false" customHeight="false" outlineLevel="0" collapsed="false">
      <c r="A169" s="608"/>
      <c r="B169" s="518" t="n">
        <v>1</v>
      </c>
      <c r="C169" s="822" t="n">
        <v>0</v>
      </c>
      <c r="D169" s="822" t="n">
        <v>0</v>
      </c>
      <c r="E169" s="511"/>
      <c r="F169" s="520" t="n">
        <v>0</v>
      </c>
      <c r="G169" s="799"/>
      <c r="H169" s="51" t="n">
        <v>0</v>
      </c>
      <c r="I169" s="553" t="n">
        <f aca="false">H169-E169</f>
        <v>0</v>
      </c>
      <c r="J169" s="656"/>
      <c r="K169" s="953" t="s">
        <v>398</v>
      </c>
      <c r="L169" s="492"/>
      <c r="M169" s="777"/>
      <c r="N169" s="778"/>
      <c r="O169" s="492"/>
      <c r="Q169" s="856"/>
      <c r="S169" s="856"/>
      <c r="T169" s="856"/>
      <c r="U169" s="856"/>
      <c r="V169" s="856"/>
      <c r="W169" s="856"/>
      <c r="X169" s="856"/>
    </row>
    <row r="170" s="491" customFormat="true" ht="26.25" hidden="false" customHeight="false" outlineLevel="0" collapsed="false">
      <c r="A170" s="806" t="s">
        <v>539</v>
      </c>
      <c r="B170" s="614" t="s">
        <v>458</v>
      </c>
      <c r="C170" s="614" t="s">
        <v>458</v>
      </c>
      <c r="D170" s="614" t="s">
        <v>458</v>
      </c>
      <c r="E170" s="612" t="n">
        <f aca="false">SUM(E157:E169)</f>
        <v>14</v>
      </c>
      <c r="F170" s="612" t="n">
        <f aca="false">SUM(F157:F169)</f>
        <v>8</v>
      </c>
      <c r="G170" s="613" t="s">
        <v>540</v>
      </c>
      <c r="H170" s="614" t="n">
        <f aca="false">SUM(H157:H169)</f>
        <v>8</v>
      </c>
      <c r="I170" s="614" t="n">
        <f aca="false">SUM(I157:I169)</f>
        <v>-6</v>
      </c>
      <c r="J170" s="615" t="n">
        <f aca="false">H170-E170</f>
        <v>-6</v>
      </c>
      <c r="K170" s="954" t="s">
        <v>460</v>
      </c>
      <c r="L170" s="492"/>
      <c r="M170" s="492"/>
      <c r="N170" s="492"/>
      <c r="O170" s="492"/>
      <c r="P170" s="492"/>
      <c r="Q170" s="492"/>
      <c r="R170" s="492"/>
      <c r="S170" s="856"/>
      <c r="T170" s="856"/>
      <c r="U170" s="856"/>
      <c r="V170" s="856"/>
      <c r="W170" s="856"/>
      <c r="X170" s="856"/>
    </row>
    <row r="171" s="491" customFormat="true" ht="15.75" hidden="false" customHeight="false" outlineLevel="0" collapsed="false">
      <c r="G171" s="493"/>
      <c r="H171" s="493"/>
      <c r="I171" s="493"/>
      <c r="J171" s="715"/>
      <c r="K171" s="495"/>
      <c r="P171" s="492"/>
      <c r="R171" s="492"/>
      <c r="S171" s="856"/>
      <c r="T171" s="856"/>
      <c r="U171" s="856"/>
      <c r="V171" s="856"/>
      <c r="W171" s="856"/>
      <c r="X171" s="856"/>
    </row>
    <row r="172" s="491" customFormat="true" ht="15" hidden="false" customHeight="true" outlineLevel="0" collapsed="false">
      <c r="A172" s="779" t="s">
        <v>541</v>
      </c>
      <c r="B172" s="914" t="s">
        <v>542</v>
      </c>
      <c r="C172" s="914"/>
      <c r="D172" s="914"/>
      <c r="E172" s="914"/>
      <c r="F172" s="914"/>
      <c r="G172" s="914"/>
      <c r="H172" s="914"/>
      <c r="I172" s="955"/>
      <c r="J172" s="956" t="n">
        <v>35</v>
      </c>
      <c r="K172" s="492"/>
      <c r="Q172" s="856"/>
      <c r="S172" s="856"/>
      <c r="T172" s="856"/>
      <c r="U172" s="856"/>
      <c r="V172" s="856"/>
      <c r="W172" s="856"/>
      <c r="X172" s="856"/>
    </row>
    <row r="173" s="491" customFormat="true" ht="15.75" hidden="false" customHeight="true" outlineLevel="0" collapsed="false">
      <c r="A173" s="779"/>
      <c r="B173" s="957" t="s">
        <v>543</v>
      </c>
      <c r="C173" s="957"/>
      <c r="D173" s="957"/>
      <c r="E173" s="957"/>
      <c r="F173" s="957"/>
      <c r="G173" s="957"/>
      <c r="H173" s="957"/>
      <c r="I173" s="955"/>
      <c r="J173" s="956"/>
      <c r="K173" s="492"/>
      <c r="Q173" s="856"/>
      <c r="S173" s="856"/>
      <c r="T173" s="856"/>
      <c r="U173" s="856"/>
      <c r="V173" s="856"/>
      <c r="W173" s="856"/>
      <c r="X173" s="856"/>
    </row>
    <row r="174" s="491" customFormat="true" ht="51.75" hidden="false" customHeight="false" outlineLevel="0" collapsed="false">
      <c r="A174" s="958" t="str">
        <f aca="false">A71</f>
        <v>kondygnacja - 
nr pokoju/il. pokojów</v>
      </c>
      <c r="B174" s="959" t="str">
        <f aca="false">B71</f>
        <v>ilość tapczanów 1-os.</v>
      </c>
      <c r="C174" s="959" t="str">
        <f aca="false">C71</f>
        <v>ilość tapczanów 2-os.</v>
      </c>
      <c r="D174" s="959" t="str">
        <f aca="false">D71</f>
        <v>wersalka/kanapa</v>
      </c>
      <c r="E174" s="959" t="str">
        <f aca="false">E71</f>
        <v>max il. osób w pokoju</v>
      </c>
      <c r="F174" s="959" t="str">
        <f aca="false">F71</f>
        <v>przydział</v>
      </c>
      <c r="G174" s="812" t="str">
        <f aca="false">G71</f>
        <v>nazwiska zakwaterowanych</v>
      </c>
      <c r="H174" s="812" t="str">
        <f aca="false">H71</f>
        <v>ilość os. zakwaterowana</v>
      </c>
      <c r="I174" s="812" t="str">
        <f aca="false">I71</f>
        <v>wolne łóżka</v>
      </c>
      <c r="J174" s="813" t="str">
        <f aca="false">J71</f>
        <v>wspólnota</v>
      </c>
      <c r="K174" s="492"/>
      <c r="Q174" s="856"/>
      <c r="S174" s="856"/>
      <c r="T174" s="856"/>
      <c r="U174" s="856"/>
      <c r="V174" s="856"/>
      <c r="W174" s="856"/>
      <c r="X174" s="856"/>
    </row>
    <row r="175" s="491" customFormat="true" ht="25.5" hidden="false" customHeight="false" outlineLevel="0" collapsed="false">
      <c r="A175" s="662" t="s">
        <v>544</v>
      </c>
      <c r="B175" s="509" t="n">
        <v>1</v>
      </c>
      <c r="C175" s="788" t="n">
        <v>0</v>
      </c>
      <c r="D175" s="816" t="n">
        <v>0</v>
      </c>
      <c r="E175" s="511" t="n">
        <f aca="false">SUM(B175:B177)+SUM(C175:C177)*2+SUM(D175:D177)</f>
        <v>3</v>
      </c>
      <c r="F175" s="960" t="n">
        <v>1</v>
      </c>
      <c r="G175" s="800" t="str">
        <f aca="false">'Lista braci - Reg. 2018'!D428</f>
        <v>Drański Piotr</v>
      </c>
      <c r="H175" s="187" t="n">
        <v>1</v>
      </c>
      <c r="I175" s="411" t="n">
        <f aca="false">H175-E175</f>
        <v>-2</v>
      </c>
      <c r="J175" s="688" t="str">
        <f aca="false">'Lista braci - Reg. 2018'!B428</f>
        <v>Opole 2</v>
      </c>
      <c r="K175" s="492"/>
      <c r="Q175" s="856"/>
      <c r="S175" s="856"/>
      <c r="T175" s="856"/>
      <c r="U175" s="856"/>
      <c r="V175" s="856"/>
      <c r="W175" s="856"/>
      <c r="X175" s="856"/>
    </row>
    <row r="176" s="491" customFormat="true" ht="15" hidden="false" customHeight="false" outlineLevel="0" collapsed="false">
      <c r="A176" s="606"/>
      <c r="B176" s="895" t="n">
        <v>1</v>
      </c>
      <c r="C176" s="162" t="n">
        <v>0</v>
      </c>
      <c r="D176" s="863" t="n">
        <v>0</v>
      </c>
      <c r="E176" s="511"/>
      <c r="F176" s="26" t="n">
        <v>0</v>
      </c>
      <c r="G176" s="947"/>
      <c r="H176" s="27" t="n">
        <v>0</v>
      </c>
      <c r="I176" s="590" t="n">
        <f aca="false">H176-E176</f>
        <v>0</v>
      </c>
      <c r="J176" s="655"/>
      <c r="K176" s="492"/>
      <c r="Q176" s="856"/>
      <c r="S176" s="856"/>
      <c r="T176" s="856"/>
      <c r="U176" s="856"/>
      <c r="V176" s="856"/>
      <c r="W176" s="856"/>
      <c r="X176" s="856"/>
    </row>
    <row r="177" s="491" customFormat="true" ht="15.75" hidden="false" customHeight="false" outlineLevel="0" collapsed="false">
      <c r="A177" s="608"/>
      <c r="B177" s="822" t="n">
        <v>0</v>
      </c>
      <c r="C177" s="822" t="n">
        <v>0</v>
      </c>
      <c r="D177" s="518" t="n">
        <v>1</v>
      </c>
      <c r="E177" s="511"/>
      <c r="F177" s="520" t="n">
        <v>0</v>
      </c>
      <c r="G177" s="799"/>
      <c r="H177" s="51" t="n">
        <v>0</v>
      </c>
      <c r="I177" s="553" t="n">
        <f aca="false">H177-E177</f>
        <v>0</v>
      </c>
      <c r="J177" s="656"/>
      <c r="K177" s="492"/>
      <c r="Q177" s="856"/>
      <c r="S177" s="856"/>
      <c r="T177" s="856"/>
      <c r="U177" s="856"/>
      <c r="V177" s="856"/>
      <c r="W177" s="856"/>
      <c r="X177" s="856"/>
    </row>
    <row r="178" s="491" customFormat="true" ht="25.5" hidden="false" customHeight="false" outlineLevel="0" collapsed="false">
      <c r="A178" s="604" t="s">
        <v>545</v>
      </c>
      <c r="B178" s="509" t="n">
        <v>1</v>
      </c>
      <c r="C178" s="788" t="n">
        <v>0</v>
      </c>
      <c r="D178" s="788" t="n">
        <v>0</v>
      </c>
      <c r="E178" s="511" t="n">
        <f aca="false">SUM(B178:B179)+SUM(C178:C179)*2+SUM(D178:D179)</f>
        <v>2</v>
      </c>
      <c r="F178" s="961" t="n">
        <v>2</v>
      </c>
      <c r="G178" s="513" t="str">
        <f aca="false">'Lista braci - Reg. 2018'!D79</f>
        <v>Gębala Stanisław i Wioletta</v>
      </c>
      <c r="H178" s="187" t="n">
        <v>2</v>
      </c>
      <c r="I178" s="411" t="n">
        <f aca="false">H178-E178</f>
        <v>0</v>
      </c>
      <c r="J178" s="652" t="str">
        <f aca="false">'Lista braci - Reg. 2018'!B79</f>
        <v>Lublin Pallotyni 2</v>
      </c>
      <c r="K178" s="25"/>
      <c r="Q178" s="856"/>
      <c r="S178" s="856"/>
      <c r="T178" s="856"/>
      <c r="U178" s="856"/>
      <c r="V178" s="856"/>
      <c r="W178" s="856"/>
      <c r="X178" s="856"/>
    </row>
    <row r="179" s="491" customFormat="true" ht="15.75" hidden="false" customHeight="false" outlineLevel="0" collapsed="false">
      <c r="A179" s="608"/>
      <c r="B179" s="209" t="n">
        <v>0</v>
      </c>
      <c r="C179" s="209" t="n">
        <v>0</v>
      </c>
      <c r="D179" s="890" t="n">
        <v>1</v>
      </c>
      <c r="E179" s="511"/>
      <c r="F179" s="520" t="n">
        <v>0</v>
      </c>
      <c r="G179" s="799"/>
      <c r="H179" s="51" t="n">
        <v>0</v>
      </c>
      <c r="I179" s="522" t="n">
        <f aca="false">H179-E179</f>
        <v>0</v>
      </c>
      <c r="J179" s="656"/>
      <c r="K179" s="492"/>
      <c r="Q179" s="856"/>
      <c r="S179" s="856"/>
      <c r="T179" s="856"/>
      <c r="U179" s="856"/>
      <c r="V179" s="856"/>
      <c r="W179" s="856"/>
      <c r="X179" s="856"/>
    </row>
    <row r="180" s="491" customFormat="true" ht="25.5" hidden="false" customHeight="false" outlineLevel="0" collapsed="false">
      <c r="A180" s="604" t="s">
        <v>546</v>
      </c>
      <c r="B180" s="412" t="n">
        <v>1</v>
      </c>
      <c r="C180" s="788" t="n">
        <v>0</v>
      </c>
      <c r="D180" s="816" t="n">
        <v>0</v>
      </c>
      <c r="E180" s="683" t="n">
        <f aca="false">SUM(B180:B182)+SUM(C180:C182)*2+SUM(D180:D182)</f>
        <v>3</v>
      </c>
      <c r="F180" s="962" t="n">
        <v>2</v>
      </c>
      <c r="G180" s="601" t="str">
        <f aca="false">'Lista braci - Reg. 2018'!D81</f>
        <v>Łebek Jakub i Bibiana</v>
      </c>
      <c r="H180" s="187" t="n">
        <v>2</v>
      </c>
      <c r="I180" s="411" t="n">
        <f aca="false">H180-E180</f>
        <v>-1</v>
      </c>
      <c r="J180" s="652" t="str">
        <f aca="false">'Lista braci - Reg. 2018'!B81</f>
        <v>Lublin Pallotyni 2</v>
      </c>
      <c r="K180" s="492"/>
      <c r="Q180" s="856"/>
      <c r="S180" s="856"/>
      <c r="T180" s="856"/>
      <c r="U180" s="856"/>
      <c r="V180" s="856"/>
      <c r="W180" s="856"/>
      <c r="X180" s="856"/>
    </row>
    <row r="181" s="491" customFormat="true" ht="15" hidden="false" customHeight="false" outlineLevel="0" collapsed="false">
      <c r="A181" s="606"/>
      <c r="B181" s="161" t="n">
        <v>1</v>
      </c>
      <c r="C181" s="162" t="n">
        <v>0</v>
      </c>
      <c r="D181" s="863" t="n">
        <v>0</v>
      </c>
      <c r="E181" s="683"/>
      <c r="F181" s="161" t="n">
        <v>0</v>
      </c>
      <c r="G181" s="947"/>
      <c r="H181" s="27" t="n">
        <v>0</v>
      </c>
      <c r="I181" s="590" t="n">
        <f aca="false">H181-E181</f>
        <v>0</v>
      </c>
      <c r="J181" s="655"/>
      <c r="K181" s="492"/>
      <c r="Q181" s="856"/>
      <c r="S181" s="856"/>
      <c r="T181" s="856"/>
      <c r="U181" s="856"/>
      <c r="V181" s="856"/>
      <c r="W181" s="856"/>
      <c r="X181" s="856"/>
    </row>
    <row r="182" s="491" customFormat="true" ht="15.75" hidden="false" customHeight="false" outlineLevel="0" collapsed="false">
      <c r="A182" s="608"/>
      <c r="B182" s="822" t="n">
        <v>0</v>
      </c>
      <c r="C182" s="822" t="n">
        <v>0</v>
      </c>
      <c r="D182" s="366" t="n">
        <v>1</v>
      </c>
      <c r="E182" s="683"/>
      <c r="F182" s="366" t="n">
        <v>0</v>
      </c>
      <c r="G182" s="799"/>
      <c r="H182" s="51" t="n">
        <v>0</v>
      </c>
      <c r="I182" s="553" t="n">
        <f aca="false">H182-E182</f>
        <v>0</v>
      </c>
      <c r="J182" s="656"/>
      <c r="K182" s="492"/>
      <c r="Q182" s="856"/>
      <c r="S182" s="856"/>
      <c r="T182" s="856"/>
      <c r="U182" s="856"/>
      <c r="V182" s="856"/>
      <c r="W182" s="856"/>
      <c r="X182" s="856"/>
    </row>
    <row r="183" customFormat="false" ht="25.5" hidden="false" customHeight="false" outlineLevel="0" collapsed="false">
      <c r="A183" s="868" t="s">
        <v>547</v>
      </c>
      <c r="B183" s="963" t="n">
        <v>1</v>
      </c>
      <c r="C183" s="596" t="n">
        <v>0</v>
      </c>
      <c r="D183" s="596" t="n">
        <v>0</v>
      </c>
      <c r="E183" s="511" t="n">
        <f aca="false">SUM(B183:B186)+SUM(C183:C186)*2+SUM(D183:D186)</f>
        <v>4</v>
      </c>
      <c r="F183" s="964" t="n">
        <v>1</v>
      </c>
      <c r="G183" s="513" t="str">
        <f aca="false">'Lista braci - Reg. 2018'!D77</f>
        <v>Abramowicz Sergiej</v>
      </c>
      <c r="H183" s="965" t="n">
        <v>1</v>
      </c>
      <c r="I183" s="411" t="n">
        <f aca="false">H183-E183</f>
        <v>-3</v>
      </c>
      <c r="J183" s="966" t="str">
        <f aca="false">'Lista braci - Reg. 2018'!B77</f>
        <v>Lublin Pallotyni 2</v>
      </c>
      <c r="L183" s="491"/>
      <c r="M183" s="491"/>
      <c r="N183" s="491"/>
      <c r="O183" s="491"/>
      <c r="P183" s="491"/>
      <c r="Q183" s="856"/>
      <c r="R183" s="491"/>
    </row>
    <row r="184" s="492" customFormat="true" ht="25.5" hidden="false" customHeight="false" outlineLevel="0" collapsed="false">
      <c r="A184" s="814"/>
      <c r="B184" s="967" t="n">
        <v>1</v>
      </c>
      <c r="C184" s="732" t="n">
        <v>0</v>
      </c>
      <c r="D184" s="732" t="n">
        <v>0</v>
      </c>
      <c r="E184" s="511"/>
      <c r="F184" s="968" t="n">
        <v>1</v>
      </c>
      <c r="G184" s="734" t="str">
        <f aca="false">'Lista braci - Reg. 2018'!D80</f>
        <v>Kłopotowski Andrzej - od piątku</v>
      </c>
      <c r="H184" s="969" t="n">
        <v>1</v>
      </c>
      <c r="I184" s="590" t="n">
        <f aca="false">H184-E184</f>
        <v>1</v>
      </c>
      <c r="J184" s="666" t="str">
        <f aca="false">'Lista braci - Reg. 2018'!B80</f>
        <v>Lublin Pallotyni 2</v>
      </c>
      <c r="P184" s="491"/>
      <c r="Q184" s="856"/>
      <c r="R184" s="491"/>
    </row>
    <row r="185" s="492" customFormat="true" ht="15" hidden="false" customHeight="false" outlineLevel="0" collapsed="false">
      <c r="A185" s="814"/>
      <c r="B185" s="970" t="n">
        <v>1</v>
      </c>
      <c r="C185" s="599" t="n">
        <v>0</v>
      </c>
      <c r="D185" s="599" t="n">
        <v>0</v>
      </c>
      <c r="E185" s="511"/>
      <c r="F185" s="971" t="n">
        <v>1</v>
      </c>
      <c r="G185" s="601" t="str">
        <f aca="false">'Lista braci - Reg. 2018'!D245</f>
        <v>Drozd Mirosław</v>
      </c>
      <c r="H185" s="972" t="n">
        <v>1</v>
      </c>
      <c r="I185" s="590" t="n">
        <f aca="false">H185-E185</f>
        <v>1</v>
      </c>
      <c r="J185" s="666" t="str">
        <f aca="false">'Lista braci - Reg. 2018'!B245</f>
        <v>Lublin Różańcowa 1</v>
      </c>
    </row>
    <row r="186" s="492" customFormat="true" ht="15.75" hidden="false" customHeight="false" outlineLevel="0" collapsed="false">
      <c r="A186" s="820"/>
      <c r="B186" s="592" t="n">
        <v>1</v>
      </c>
      <c r="C186" s="573" t="n">
        <v>0</v>
      </c>
      <c r="D186" s="573" t="n">
        <v>0</v>
      </c>
      <c r="E186" s="511"/>
      <c r="F186" s="973" t="n">
        <v>1</v>
      </c>
      <c r="G186" s="575" t="str">
        <f aca="false">'Lista braci - Reg. 2018'!D287</f>
        <v>Niedźwiedź Andrzej</v>
      </c>
      <c r="H186" s="974" t="n">
        <v>1</v>
      </c>
      <c r="I186" s="553" t="n">
        <f aca="false">H186-E186</f>
        <v>1</v>
      </c>
      <c r="J186" s="669" t="str">
        <f aca="false">'Lista braci - Reg. 2018'!B287</f>
        <v>Lublin Salezjanie 2</v>
      </c>
    </row>
    <row r="187" s="491" customFormat="true" ht="25.5" hidden="false" customHeight="false" outlineLevel="0" collapsed="false">
      <c r="A187" s="604" t="s">
        <v>548</v>
      </c>
      <c r="B187" s="509" t="n">
        <v>1</v>
      </c>
      <c r="C187" s="788" t="n">
        <v>0</v>
      </c>
      <c r="D187" s="816" t="n">
        <v>0</v>
      </c>
      <c r="E187" s="511" t="n">
        <f aca="false">SUM(B187:B189)+SUM(C187:C189)*2+SUM(D187:D189)</f>
        <v>3</v>
      </c>
      <c r="F187" s="961" t="n">
        <v>2</v>
      </c>
      <c r="G187" s="800" t="str">
        <f aca="false">'Lista braci - Reg. 2018'!D91</f>
        <v>Wasilewscy Jan i  Joanna</v>
      </c>
      <c r="H187" s="187" t="n">
        <v>2</v>
      </c>
      <c r="I187" s="411" t="n">
        <f aca="false">H187-E187</f>
        <v>-1</v>
      </c>
      <c r="J187" s="652" t="str">
        <f aca="false">'Lista braci - Reg. 2018'!B91</f>
        <v>Lublin Pallotyni 3</v>
      </c>
      <c r="K187" s="975"/>
      <c r="L187" s="492"/>
      <c r="M187" s="777"/>
      <c r="N187" s="778"/>
      <c r="O187" s="492"/>
      <c r="P187" s="492"/>
      <c r="Q187" s="492"/>
      <c r="R187" s="492"/>
      <c r="S187" s="856"/>
      <c r="T187" s="856"/>
      <c r="U187" s="856"/>
      <c r="V187" s="856"/>
      <c r="W187" s="856"/>
      <c r="X187" s="856"/>
    </row>
    <row r="188" s="491" customFormat="true" ht="15" hidden="false" customHeight="false" outlineLevel="0" collapsed="false">
      <c r="A188" s="606"/>
      <c r="B188" s="895" t="n">
        <v>1</v>
      </c>
      <c r="C188" s="162" t="n">
        <v>0</v>
      </c>
      <c r="D188" s="863" t="n">
        <v>0</v>
      </c>
      <c r="E188" s="511"/>
      <c r="F188" s="26" t="n">
        <v>0</v>
      </c>
      <c r="G188" s="976"/>
      <c r="H188" s="27"/>
      <c r="I188" s="590" t="n">
        <f aca="false">H188-E188</f>
        <v>0</v>
      </c>
      <c r="J188" s="655"/>
      <c r="K188" s="492"/>
      <c r="P188" s="492"/>
      <c r="Q188" s="492"/>
      <c r="R188" s="492"/>
      <c r="S188" s="856"/>
      <c r="T188" s="856"/>
      <c r="U188" s="856"/>
      <c r="V188" s="856"/>
      <c r="W188" s="856"/>
      <c r="X188" s="856"/>
    </row>
    <row r="189" s="491" customFormat="true" ht="15.75" hidden="false" customHeight="false" outlineLevel="0" collapsed="false">
      <c r="A189" s="608"/>
      <c r="B189" s="822" t="n">
        <v>0</v>
      </c>
      <c r="C189" s="822" t="n">
        <v>0</v>
      </c>
      <c r="D189" s="518" t="n">
        <v>1</v>
      </c>
      <c r="E189" s="511"/>
      <c r="F189" s="520" t="n">
        <v>0</v>
      </c>
      <c r="G189" s="977"/>
      <c r="H189" s="51"/>
      <c r="I189" s="553" t="n">
        <f aca="false">H189-E189</f>
        <v>0</v>
      </c>
      <c r="J189" s="656"/>
      <c r="K189" s="492"/>
      <c r="Q189" s="856"/>
      <c r="S189" s="856"/>
      <c r="T189" s="856"/>
      <c r="U189" s="856"/>
      <c r="V189" s="856"/>
      <c r="W189" s="856"/>
      <c r="X189" s="856"/>
    </row>
    <row r="190" s="491" customFormat="true" ht="25.5" hidden="false" customHeight="false" outlineLevel="0" collapsed="false">
      <c r="A190" s="604" t="s">
        <v>549</v>
      </c>
      <c r="B190" s="509" t="n">
        <v>1</v>
      </c>
      <c r="C190" s="788" t="n">
        <v>0</v>
      </c>
      <c r="D190" s="816" t="n">
        <v>0</v>
      </c>
      <c r="E190" s="627" t="n">
        <f aca="false">SUM(B190:B192)+SUM(C190:C192)*2+SUM(D190:D192)</f>
        <v>3</v>
      </c>
      <c r="F190" s="961" t="n">
        <v>2</v>
      </c>
      <c r="G190" s="800" t="str">
        <f aca="false">'Lista braci - Reg. 2018'!D92</f>
        <v>Pulińscy Ryszard i Jadwiga</v>
      </c>
      <c r="H190" s="187" t="n">
        <v>2</v>
      </c>
      <c r="I190" s="411" t="n">
        <f aca="false">H190-E190</f>
        <v>-1</v>
      </c>
      <c r="J190" s="652" t="str">
        <f aca="false">'Lista braci - Reg. 2018'!B92</f>
        <v>Lublin Pallotyni 3</v>
      </c>
      <c r="K190" s="492"/>
      <c r="Q190" s="856"/>
      <c r="S190" s="856"/>
      <c r="T190" s="856"/>
      <c r="U190" s="856"/>
      <c r="V190" s="856"/>
      <c r="W190" s="856"/>
      <c r="X190" s="856"/>
    </row>
    <row r="191" s="491" customFormat="true" ht="15" hidden="false" customHeight="false" outlineLevel="0" collapsed="false">
      <c r="A191" s="606"/>
      <c r="B191" s="895" t="n">
        <v>1</v>
      </c>
      <c r="C191" s="162" t="n">
        <v>0</v>
      </c>
      <c r="D191" s="863" t="n">
        <v>0</v>
      </c>
      <c r="E191" s="627"/>
      <c r="F191" s="26" t="n">
        <v>0</v>
      </c>
      <c r="G191" s="947"/>
      <c r="H191" s="27"/>
      <c r="I191" s="590" t="n">
        <f aca="false">H191-E191</f>
        <v>0</v>
      </c>
      <c r="J191" s="655"/>
      <c r="K191" s="492"/>
      <c r="Q191" s="856"/>
      <c r="S191" s="856"/>
      <c r="T191" s="856"/>
      <c r="U191" s="856"/>
      <c r="V191" s="856"/>
      <c r="W191" s="856"/>
      <c r="X191" s="856"/>
    </row>
    <row r="192" s="491" customFormat="true" ht="15.75" hidden="false" customHeight="false" outlineLevel="0" collapsed="false">
      <c r="A192" s="608"/>
      <c r="B192" s="978" t="n">
        <v>0</v>
      </c>
      <c r="C192" s="978" t="n">
        <v>0</v>
      </c>
      <c r="D192" s="924" t="n">
        <v>1</v>
      </c>
      <c r="E192" s="627"/>
      <c r="F192" s="520" t="n">
        <v>0</v>
      </c>
      <c r="G192" s="829"/>
      <c r="H192" s="51"/>
      <c r="I192" s="632" t="n">
        <f aca="false">H192-E192</f>
        <v>0</v>
      </c>
      <c r="J192" s="830"/>
      <c r="K192" s="492"/>
      <c r="Q192" s="856"/>
      <c r="S192" s="856"/>
      <c r="T192" s="856"/>
      <c r="U192" s="856"/>
      <c r="V192" s="856"/>
      <c r="W192" s="856"/>
      <c r="X192" s="856"/>
    </row>
    <row r="193" s="491" customFormat="true" ht="23.25" hidden="false" customHeight="true" outlineLevel="0" collapsed="false">
      <c r="A193" s="604" t="s">
        <v>550</v>
      </c>
      <c r="B193" s="816" t="n">
        <v>0</v>
      </c>
      <c r="C193" s="816" t="n">
        <v>0</v>
      </c>
      <c r="D193" s="509" t="n">
        <v>1</v>
      </c>
      <c r="E193" s="511" t="n">
        <f aca="false">SUM(B193:B194)+SUM(C193:C194)*2+SUM(D193:D194)</f>
        <v>2</v>
      </c>
      <c r="F193" s="651" t="n">
        <v>2</v>
      </c>
      <c r="G193" s="800" t="str">
        <f aca="false">'Lista braci - Reg. 2018'!D246</f>
        <v>Sieńko Józef i Ewa</v>
      </c>
      <c r="H193" s="187" t="n">
        <v>2</v>
      </c>
      <c r="I193" s="411" t="n">
        <f aca="false">H193-E193</f>
        <v>0</v>
      </c>
      <c r="J193" s="652" t="str">
        <f aca="false">'Lista braci - Reg. 2018'!B246</f>
        <v>Lublin Różańcowa 1</v>
      </c>
      <c r="K193" s="492"/>
      <c r="Q193" s="856"/>
      <c r="S193" s="856"/>
      <c r="T193" s="856"/>
      <c r="U193" s="856"/>
      <c r="V193" s="856"/>
      <c r="W193" s="856"/>
      <c r="X193" s="856"/>
    </row>
    <row r="194" s="491" customFormat="true" ht="15.75" hidden="false" customHeight="false" outlineLevel="0" collapsed="false">
      <c r="A194" s="608"/>
      <c r="B194" s="822" t="n">
        <v>0</v>
      </c>
      <c r="C194" s="822" t="n">
        <v>0</v>
      </c>
      <c r="D194" s="518" t="n">
        <v>1</v>
      </c>
      <c r="E194" s="511"/>
      <c r="F194" s="520" t="n">
        <v>0</v>
      </c>
      <c r="G194" s="799"/>
      <c r="H194" s="51"/>
      <c r="I194" s="553" t="n">
        <f aca="false">H194-E194</f>
        <v>0</v>
      </c>
      <c r="J194" s="656"/>
      <c r="K194" s="492"/>
      <c r="Q194" s="856"/>
      <c r="S194" s="856"/>
      <c r="T194" s="856"/>
      <c r="U194" s="856"/>
      <c r="V194" s="856"/>
      <c r="W194" s="856"/>
      <c r="X194" s="856"/>
    </row>
    <row r="195" s="491" customFormat="true" ht="15" hidden="false" customHeight="false" outlineLevel="0" collapsed="false">
      <c r="A195" s="662" t="s">
        <v>551</v>
      </c>
      <c r="B195" s="979" t="n">
        <v>1</v>
      </c>
      <c r="C195" s="816" t="n">
        <v>0</v>
      </c>
      <c r="D195" s="412" t="n">
        <v>0</v>
      </c>
      <c r="E195" s="511" t="n">
        <f aca="false">SUM(B195:B197)+SUM(C195:C197)*2+SUM(D195:D197)</f>
        <v>3</v>
      </c>
      <c r="F195" s="980"/>
      <c r="G195" s="981" t="s">
        <v>552</v>
      </c>
      <c r="H195" s="187"/>
      <c r="I195" s="794" t="n">
        <f aca="false">H195-E195</f>
        <v>-3</v>
      </c>
      <c r="J195" s="982"/>
      <c r="Q195" s="856"/>
      <c r="S195" s="856"/>
      <c r="T195" s="856"/>
      <c r="U195" s="856"/>
      <c r="V195" s="856"/>
      <c r="W195" s="856"/>
      <c r="X195" s="856"/>
    </row>
    <row r="196" s="491" customFormat="true" ht="15" hidden="false" customHeight="false" outlineLevel="0" collapsed="false">
      <c r="A196" s="663"/>
      <c r="B196" s="983" t="n">
        <v>1</v>
      </c>
      <c r="C196" s="843" t="n">
        <v>0</v>
      </c>
      <c r="D196" s="796" t="n">
        <v>0</v>
      </c>
      <c r="E196" s="511"/>
      <c r="F196" s="762"/>
      <c r="G196" s="947"/>
      <c r="H196" s="212"/>
      <c r="I196" s="590" t="n">
        <f aca="false">H196-E196</f>
        <v>0</v>
      </c>
      <c r="J196" s="655"/>
      <c r="K196" s="802"/>
      <c r="Q196" s="856"/>
      <c r="S196" s="856"/>
      <c r="T196" s="856"/>
      <c r="U196" s="856"/>
      <c r="V196" s="856"/>
      <c r="W196" s="856"/>
      <c r="X196" s="856"/>
    </row>
    <row r="197" s="491" customFormat="true" ht="15.75" hidden="false" customHeight="false" outlineLevel="0" collapsed="false">
      <c r="A197" s="667"/>
      <c r="B197" s="984" t="n">
        <v>1</v>
      </c>
      <c r="C197" s="822" t="n">
        <v>0</v>
      </c>
      <c r="D197" s="366" t="n">
        <v>0</v>
      </c>
      <c r="E197" s="511"/>
      <c r="F197" s="658" t="n">
        <v>0</v>
      </c>
      <c r="G197" s="575"/>
      <c r="H197" s="51"/>
      <c r="I197" s="553" t="n">
        <f aca="false">H197-E197</f>
        <v>0</v>
      </c>
      <c r="J197" s="985"/>
      <c r="K197" s="803" t="s">
        <v>394</v>
      </c>
      <c r="Q197" s="856"/>
      <c r="S197" s="856"/>
      <c r="T197" s="856"/>
      <c r="U197" s="856"/>
      <c r="V197" s="856"/>
      <c r="W197" s="856"/>
      <c r="X197" s="856"/>
    </row>
    <row r="198" s="491" customFormat="true" ht="15" hidden="false" customHeight="false" outlineLevel="0" collapsed="false">
      <c r="A198" s="662" t="s">
        <v>553</v>
      </c>
      <c r="B198" s="979" t="n">
        <v>1</v>
      </c>
      <c r="C198" s="816" t="n">
        <v>0</v>
      </c>
      <c r="D198" s="412" t="n">
        <v>0</v>
      </c>
      <c r="E198" s="511" t="n">
        <f aca="false">SUM(B198:B200)+SUM(C198:C200)*2+SUM(D198:D200)</f>
        <v>3</v>
      </c>
      <c r="F198" s="651" t="n">
        <v>2</v>
      </c>
      <c r="G198" s="800" t="str">
        <f aca="false">'Lista braci - Reg. 2018'!D244</f>
        <v>Dzioch Ryszard i Iwona</v>
      </c>
      <c r="H198" s="187" t="n">
        <v>2</v>
      </c>
      <c r="I198" s="794" t="n">
        <f aca="false">H198-E198</f>
        <v>-1</v>
      </c>
      <c r="J198" s="652" t="str">
        <f aca="false">'Lista braci - Reg. 2018'!B244</f>
        <v>Lublin Różańcowa 1</v>
      </c>
      <c r="K198" s="805" t="s">
        <v>395</v>
      </c>
      <c r="Q198" s="856"/>
      <c r="S198" s="856"/>
      <c r="T198" s="856"/>
      <c r="U198" s="856"/>
      <c r="V198" s="856"/>
      <c r="W198" s="856"/>
      <c r="X198" s="856"/>
    </row>
    <row r="199" s="491" customFormat="true" ht="15" hidden="false" customHeight="false" outlineLevel="0" collapsed="false">
      <c r="A199" s="663"/>
      <c r="B199" s="983" t="n">
        <v>1</v>
      </c>
      <c r="C199" s="843" t="n">
        <v>0</v>
      </c>
      <c r="D199" s="796" t="n">
        <v>0</v>
      </c>
      <c r="E199" s="511"/>
      <c r="F199" s="896" t="n">
        <v>0</v>
      </c>
      <c r="G199" s="845"/>
      <c r="H199" s="212" t="n">
        <v>0</v>
      </c>
      <c r="I199" s="590" t="n">
        <f aca="false">H199-E199</f>
        <v>0</v>
      </c>
      <c r="J199" s="797"/>
      <c r="K199" s="805" t="s">
        <v>397</v>
      </c>
      <c r="Q199" s="856"/>
      <c r="S199" s="856"/>
      <c r="T199" s="856"/>
      <c r="U199" s="856"/>
      <c r="V199" s="856"/>
      <c r="W199" s="856"/>
      <c r="X199" s="856"/>
    </row>
    <row r="200" s="491" customFormat="true" ht="15.75" hidden="false" customHeight="false" outlineLevel="0" collapsed="false">
      <c r="A200" s="667"/>
      <c r="B200" s="984" t="n">
        <v>1</v>
      </c>
      <c r="C200" s="822" t="n">
        <v>0</v>
      </c>
      <c r="D200" s="366" t="n">
        <v>0</v>
      </c>
      <c r="E200" s="511"/>
      <c r="F200" s="520" t="n">
        <v>0</v>
      </c>
      <c r="G200" s="799"/>
      <c r="H200" s="51" t="n">
        <v>0</v>
      </c>
      <c r="I200" s="553" t="n">
        <f aca="false">H200-E200</f>
        <v>0</v>
      </c>
      <c r="J200" s="656"/>
      <c r="K200" s="805" t="s">
        <v>398</v>
      </c>
      <c r="Q200" s="856"/>
      <c r="S200" s="856"/>
      <c r="T200" s="856"/>
      <c r="U200" s="856"/>
      <c r="V200" s="856"/>
      <c r="W200" s="856"/>
      <c r="X200" s="856"/>
    </row>
    <row r="201" s="491" customFormat="true" ht="39" hidden="false" customHeight="false" outlineLevel="0" collapsed="false">
      <c r="A201" s="806" t="s">
        <v>554</v>
      </c>
      <c r="B201" s="614" t="s">
        <v>458</v>
      </c>
      <c r="C201" s="614" t="s">
        <v>458</v>
      </c>
      <c r="D201" s="614" t="s">
        <v>458</v>
      </c>
      <c r="E201" s="612" t="n">
        <f aca="false">SUM(E175:E200)</f>
        <v>26</v>
      </c>
      <c r="F201" s="612" t="n">
        <f aca="false">SUM(F175:F200)</f>
        <v>17</v>
      </c>
      <c r="G201" s="613" t="s">
        <v>555</v>
      </c>
      <c r="H201" s="614" t="n">
        <f aca="false">SUM(H175:H200)</f>
        <v>17</v>
      </c>
      <c r="I201" s="614" t="n">
        <f aca="false">SUM(I175:I200)</f>
        <v>-9</v>
      </c>
      <c r="J201" s="615" t="n">
        <f aca="false">H201-E201</f>
        <v>-9</v>
      </c>
      <c r="K201" s="807" t="s">
        <v>460</v>
      </c>
      <c r="L201" s="492"/>
      <c r="M201" s="492"/>
      <c r="N201" s="492"/>
      <c r="O201" s="492"/>
      <c r="Q201" s="856"/>
      <c r="S201" s="856"/>
      <c r="T201" s="856"/>
      <c r="U201" s="856"/>
      <c r="V201" s="856"/>
      <c r="W201" s="856"/>
      <c r="X201" s="856"/>
    </row>
    <row r="202" customFormat="false" ht="15.75" hidden="false" customHeight="false" outlineLevel="0" collapsed="false">
      <c r="K202" s="491"/>
      <c r="L202" s="491"/>
      <c r="M202" s="491"/>
      <c r="N202" s="491"/>
      <c r="O202" s="491"/>
      <c r="S202" s="491"/>
      <c r="T202" s="491"/>
      <c r="U202" s="491"/>
      <c r="V202" s="491"/>
      <c r="W202" s="491"/>
      <c r="X202" s="491"/>
    </row>
    <row r="203" s="491" customFormat="true" ht="30" hidden="false" customHeight="true" outlineLevel="0" collapsed="false">
      <c r="A203" s="779" t="s">
        <v>556</v>
      </c>
      <c r="B203" s="914" t="s">
        <v>557</v>
      </c>
      <c r="C203" s="914"/>
      <c r="D203" s="914"/>
      <c r="E203" s="914"/>
      <c r="F203" s="914"/>
      <c r="G203" s="914"/>
      <c r="H203" s="914"/>
      <c r="I203" s="808"/>
      <c r="J203" s="915" t="n">
        <v>35</v>
      </c>
      <c r="K203" s="917" t="s">
        <v>558</v>
      </c>
      <c r="P203" s="856"/>
      <c r="R203" s="856"/>
      <c r="S203" s="856"/>
      <c r="T203" s="856"/>
      <c r="U203" s="856"/>
      <c r="V203" s="856"/>
      <c r="W203" s="856"/>
    </row>
    <row r="204" s="491" customFormat="true" ht="15.75" hidden="false" customHeight="true" outlineLevel="0" collapsed="false">
      <c r="A204" s="779"/>
      <c r="B204" s="986" t="s">
        <v>559</v>
      </c>
      <c r="C204" s="986"/>
      <c r="D204" s="986"/>
      <c r="E204" s="986"/>
      <c r="F204" s="986"/>
      <c r="G204" s="986"/>
      <c r="H204" s="986"/>
      <c r="I204" s="808"/>
      <c r="J204" s="915"/>
      <c r="P204" s="856"/>
      <c r="R204" s="856"/>
      <c r="S204" s="856"/>
      <c r="T204" s="856"/>
      <c r="U204" s="856"/>
      <c r="V204" s="856"/>
      <c r="W204" s="856"/>
    </row>
    <row r="205" s="491" customFormat="true" ht="51.75" hidden="false" customHeight="false" outlineLevel="0" collapsed="false">
      <c r="A205" s="811" t="str">
        <f aca="false">A3</f>
        <v>kondygnacja - 
nr pokoju/il. pokojów</v>
      </c>
      <c r="B205" s="812" t="str">
        <f aca="false">B3</f>
        <v>łóżko pojedyncze</v>
      </c>
      <c r="C205" s="812" t="str">
        <f aca="false">C3</f>
        <v>ilość tapczanów 2-os.</v>
      </c>
      <c r="D205" s="812" t="str">
        <f aca="false">D3</f>
        <v>łóżko duże</v>
      </c>
      <c r="E205" s="812" t="str">
        <f aca="false">E3</f>
        <v>max il. osób w pokoju</v>
      </c>
      <c r="F205" s="812" t="str">
        <f aca="false">F3</f>
        <v>przydział</v>
      </c>
      <c r="G205" s="812" t="str">
        <f aca="false">G3</f>
        <v>nazwiska zakwaterowanych</v>
      </c>
      <c r="H205" s="812" t="str">
        <f aca="false">H3</f>
        <v>ilość os. zakwaterowana</v>
      </c>
      <c r="I205" s="812" t="str">
        <f aca="false">I3</f>
        <v>wolne łóżka</v>
      </c>
      <c r="J205" s="813" t="str">
        <f aca="false">J3</f>
        <v>wspólnota</v>
      </c>
      <c r="L205" s="917"/>
      <c r="M205" s="917"/>
      <c r="N205" s="917"/>
      <c r="O205" s="917"/>
      <c r="P205" s="856"/>
      <c r="R205" s="856"/>
      <c r="S205" s="856"/>
      <c r="T205" s="856"/>
      <c r="U205" s="856"/>
      <c r="V205" s="856"/>
      <c r="W205" s="856"/>
    </row>
    <row r="206" s="917" customFormat="true" ht="25.5" hidden="false" customHeight="false" outlineLevel="0" collapsed="false">
      <c r="A206" s="662" t="s">
        <v>560</v>
      </c>
      <c r="B206" s="918" t="n">
        <v>1</v>
      </c>
      <c r="C206" s="839" t="n">
        <v>0</v>
      </c>
      <c r="D206" s="839" t="n">
        <v>0</v>
      </c>
      <c r="E206" s="834" t="n">
        <f aca="false">SUM(B206:B207)+SUM(C206:C207)*2+SUM(D206:D207)</f>
        <v>2</v>
      </c>
      <c r="F206" s="540" t="n">
        <v>1</v>
      </c>
      <c r="G206" s="818" t="str">
        <f aca="false">'Lista braci - Reg. 2018'!D260</f>
        <v>Grabowski Andrzej</v>
      </c>
      <c r="H206" s="15" t="n">
        <v>1</v>
      </c>
      <c r="I206" s="542" t="n">
        <f aca="false">H206-E206</f>
        <v>-1</v>
      </c>
      <c r="J206" s="819" t="str">
        <f aca="false">'Lista braci - Reg. 2018'!B260</f>
        <v>Lublin Różańcowa 2</v>
      </c>
      <c r="K206" s="491"/>
      <c r="P206" s="856"/>
      <c r="R206" s="856"/>
      <c r="S206" s="856"/>
      <c r="T206" s="856"/>
      <c r="U206" s="856"/>
      <c r="V206" s="856"/>
      <c r="W206" s="856"/>
    </row>
    <row r="207" s="917" customFormat="true" ht="15.75" hidden="false" customHeight="false" outlineLevel="0" collapsed="false">
      <c r="A207" s="667"/>
      <c r="B207" s="209" t="n">
        <v>0</v>
      </c>
      <c r="C207" s="209" t="n">
        <v>0</v>
      </c>
      <c r="D207" s="518" t="n">
        <v>1</v>
      </c>
      <c r="E207" s="834"/>
      <c r="F207" s="748" t="n">
        <v>1</v>
      </c>
      <c r="G207" s="799" t="str">
        <f aca="false">'Lista braci - Reg. 2018'!D261</f>
        <v>Juchniewicz Grzegorz</v>
      </c>
      <c r="H207" s="51" t="n">
        <v>1</v>
      </c>
      <c r="I207" s="553" t="n">
        <f aca="false">H207-E207</f>
        <v>1</v>
      </c>
      <c r="J207" s="656" t="str">
        <f aca="false">'Lista braci - Reg. 2018'!B261</f>
        <v>Lublin Różańcowa 2</v>
      </c>
      <c r="K207" s="491"/>
      <c r="P207" s="856"/>
      <c r="R207" s="856"/>
      <c r="S207" s="856"/>
      <c r="T207" s="856"/>
      <c r="U207" s="856"/>
      <c r="V207" s="856"/>
      <c r="W207" s="856"/>
    </row>
    <row r="208" s="917" customFormat="true" ht="25.5" hidden="false" customHeight="false" outlineLevel="0" collapsed="false">
      <c r="A208" s="662" t="s">
        <v>561</v>
      </c>
      <c r="B208" s="509" t="n">
        <v>1</v>
      </c>
      <c r="C208" s="816" t="n">
        <v>0</v>
      </c>
      <c r="D208" s="816" t="n">
        <v>0</v>
      </c>
      <c r="E208" s="511" t="n">
        <f aca="false">SUM(B208:B209)+SUM(C208:C209)*2+SUM(D208:D209)</f>
        <v>2</v>
      </c>
      <c r="F208" s="743" t="n">
        <v>1</v>
      </c>
      <c r="G208" s="800" t="str">
        <f aca="false">'Lista braci - Reg. 2018'!D262</f>
        <v>Wrona Robert</v>
      </c>
      <c r="H208" s="187" t="n">
        <v>1</v>
      </c>
      <c r="I208" s="411" t="n">
        <f aca="false">H208-E208</f>
        <v>-1</v>
      </c>
      <c r="J208" s="652" t="str">
        <f aca="false">'Lista braci - Reg. 2018'!B262</f>
        <v>Lublin Różańcowa 2</v>
      </c>
      <c r="P208" s="856"/>
      <c r="R208" s="856"/>
      <c r="S208" s="856"/>
      <c r="T208" s="856"/>
      <c r="U208" s="856"/>
      <c r="V208" s="856"/>
      <c r="W208" s="856"/>
    </row>
    <row r="209" s="917" customFormat="true" ht="15.75" hidden="false" customHeight="false" outlineLevel="0" collapsed="false">
      <c r="A209" s="667"/>
      <c r="B209" s="209" t="n">
        <v>0</v>
      </c>
      <c r="C209" s="209" t="n">
        <v>0</v>
      </c>
      <c r="D209" s="518" t="n">
        <v>1</v>
      </c>
      <c r="E209" s="511"/>
      <c r="F209" s="987" t="n">
        <v>0</v>
      </c>
      <c r="G209" s="799"/>
      <c r="H209" s="51" t="n">
        <v>0</v>
      </c>
      <c r="I209" s="553" t="n">
        <f aca="false">H209-E209</f>
        <v>0</v>
      </c>
      <c r="J209" s="656"/>
      <c r="K209" s="802"/>
      <c r="L209" s="491"/>
      <c r="M209" s="491"/>
      <c r="N209" s="491"/>
      <c r="O209" s="491"/>
      <c r="P209" s="856"/>
      <c r="R209" s="856"/>
      <c r="S209" s="856"/>
      <c r="T209" s="856"/>
      <c r="U209" s="856"/>
      <c r="V209" s="856"/>
      <c r="W209" s="856"/>
    </row>
    <row r="210" s="491" customFormat="true" ht="25.5" hidden="false" customHeight="false" outlineLevel="0" collapsed="false">
      <c r="A210" s="662" t="s">
        <v>562</v>
      </c>
      <c r="B210" s="816" t="n">
        <v>0</v>
      </c>
      <c r="C210" s="509" t="n">
        <v>1</v>
      </c>
      <c r="D210" s="816" t="n">
        <v>0</v>
      </c>
      <c r="E210" s="511" t="n">
        <f aca="false">SUM(B210:B211)+SUM(C210:C211)*2+SUM(D210:D211)</f>
        <v>2</v>
      </c>
      <c r="F210" s="743" t="n">
        <v>1</v>
      </c>
      <c r="G210" s="800" t="str">
        <f aca="false">'Lista braci - Reg. 2018'!D233</f>
        <v>Szczęch Jan</v>
      </c>
      <c r="H210" s="187" t="n">
        <v>1</v>
      </c>
      <c r="I210" s="411" t="n">
        <f aca="false">H210-E210</f>
        <v>-1</v>
      </c>
      <c r="J210" s="652" t="str">
        <f aca="false">'Lista braci - Reg. 2018'!B233</f>
        <v>Lublin Poczekajka 9</v>
      </c>
      <c r="K210" s="803" t="s">
        <v>394</v>
      </c>
      <c r="P210" s="856"/>
      <c r="R210" s="856"/>
      <c r="S210" s="856"/>
      <c r="T210" s="856"/>
      <c r="U210" s="856"/>
      <c r="V210" s="856"/>
      <c r="W210" s="856"/>
    </row>
    <row r="211" s="491" customFormat="true" ht="15.75" hidden="false" customHeight="false" outlineLevel="0" collapsed="false">
      <c r="A211" s="667"/>
      <c r="B211" s="209" t="n">
        <v>0</v>
      </c>
      <c r="C211" s="209" t="n">
        <v>0</v>
      </c>
      <c r="D211" s="209" t="n">
        <v>0</v>
      </c>
      <c r="E211" s="511"/>
      <c r="F211" s="748" t="n">
        <v>1</v>
      </c>
      <c r="G211" s="799" t="str">
        <f aca="false">'Lista braci - Reg. 2018'!D234</f>
        <v>Domurad Filip</v>
      </c>
      <c r="H211" s="51" t="n">
        <v>1</v>
      </c>
      <c r="I211" s="553" t="n">
        <f aca="false">H211-E211</f>
        <v>1</v>
      </c>
      <c r="J211" s="656" t="str">
        <f aca="false">'Lista braci - Reg. 2018'!B234</f>
        <v>Lublin Poczekajka 9</v>
      </c>
      <c r="K211" s="805" t="s">
        <v>395</v>
      </c>
      <c r="P211" s="856"/>
      <c r="R211" s="856"/>
      <c r="S211" s="856"/>
      <c r="T211" s="856"/>
      <c r="U211" s="856"/>
      <c r="V211" s="856"/>
      <c r="W211" s="856"/>
    </row>
    <row r="212" s="491" customFormat="true" ht="25.5" hidden="false" customHeight="false" outlineLevel="0" collapsed="false">
      <c r="A212" s="662" t="s">
        <v>563</v>
      </c>
      <c r="B212" s="816" t="n">
        <v>0</v>
      </c>
      <c r="C212" s="509" t="n">
        <v>1</v>
      </c>
      <c r="D212" s="816" t="n">
        <v>0</v>
      </c>
      <c r="E212" s="988" t="n">
        <f aca="false">SUM(B212:B213)+SUM(C212:C213)*2+SUM(D212:D213)</f>
        <v>2</v>
      </c>
      <c r="F212" s="651" t="n">
        <v>2</v>
      </c>
      <c r="G212" s="513" t="str">
        <f aca="false">'Lista braci - Reg. 2018'!D285</f>
        <v>Kopyciński Henryk i Elżbieta</v>
      </c>
      <c r="H212" s="187" t="n">
        <v>2</v>
      </c>
      <c r="I212" s="411" t="n">
        <f aca="false">H212-E212</f>
        <v>0</v>
      </c>
      <c r="J212" s="652" t="str">
        <f aca="false">'Lista braci - Reg. 2018'!B285</f>
        <v>Lublin Salezjanie 2</v>
      </c>
      <c r="K212" s="805" t="s">
        <v>397</v>
      </c>
      <c r="P212" s="856"/>
      <c r="R212" s="856"/>
      <c r="S212" s="856"/>
      <c r="T212" s="856"/>
      <c r="U212" s="856"/>
      <c r="V212" s="856"/>
      <c r="W212" s="856"/>
    </row>
    <row r="213" s="491" customFormat="true" ht="15.75" hidden="false" customHeight="false" outlineLevel="0" collapsed="false">
      <c r="A213" s="667"/>
      <c r="B213" s="209" t="n">
        <v>0</v>
      </c>
      <c r="C213" s="209" t="n">
        <v>0</v>
      </c>
      <c r="D213" s="209" t="n">
        <v>0</v>
      </c>
      <c r="E213" s="988"/>
      <c r="F213" s="520" t="n">
        <v>0</v>
      </c>
      <c r="G213" s="799"/>
      <c r="H213" s="51" t="n">
        <v>0</v>
      </c>
      <c r="I213" s="553" t="n">
        <f aca="false">H213-E213</f>
        <v>0</v>
      </c>
      <c r="J213" s="656"/>
      <c r="K213" s="805" t="s">
        <v>398</v>
      </c>
      <c r="L213" s="495"/>
      <c r="M213" s="937"/>
      <c r="N213" s="938"/>
      <c r="O213" s="939"/>
      <c r="P213" s="856"/>
      <c r="R213" s="856"/>
      <c r="S213" s="856"/>
      <c r="T213" s="856"/>
      <c r="U213" s="856"/>
      <c r="V213" s="856"/>
      <c r="W213" s="856"/>
    </row>
    <row r="214" s="495" customFormat="true" ht="26.25" hidden="false" customHeight="false" outlineLevel="0" collapsed="false">
      <c r="A214" s="806" t="s">
        <v>564</v>
      </c>
      <c r="B214" s="614" t="s">
        <v>458</v>
      </c>
      <c r="C214" s="614" t="s">
        <v>458</v>
      </c>
      <c r="D214" s="614" t="s">
        <v>458</v>
      </c>
      <c r="E214" s="879" t="n">
        <f aca="false">SUM(E206:E213)</f>
        <v>8</v>
      </c>
      <c r="F214" s="879" t="n">
        <f aca="false">SUM(F206:F213)</f>
        <v>7</v>
      </c>
      <c r="G214" s="642" t="s">
        <v>565</v>
      </c>
      <c r="H214" s="879" t="n">
        <f aca="false">SUM(H206:H213)</f>
        <v>7</v>
      </c>
      <c r="I214" s="879" t="n">
        <f aca="false">SUM(I206:I213)</f>
        <v>-1</v>
      </c>
      <c r="J214" s="880" t="n">
        <f aca="false">H214-E214</f>
        <v>-1</v>
      </c>
      <c r="K214" s="807" t="s">
        <v>460</v>
      </c>
      <c r="M214" s="937"/>
      <c r="N214" s="938"/>
      <c r="O214" s="939"/>
      <c r="P214" s="939"/>
      <c r="Q214" s="940"/>
      <c r="R214" s="939"/>
    </row>
    <row r="215" s="495" customFormat="true" ht="15" hidden="false" customHeight="false" outlineLevel="0" collapsed="false">
      <c r="A215" s="951"/>
      <c r="B215" s="989"/>
      <c r="C215" s="989"/>
      <c r="D215" s="989"/>
      <c r="E215" s="989"/>
      <c r="F215" s="989"/>
      <c r="G215" s="951"/>
      <c r="H215" s="989"/>
      <c r="I215" s="989"/>
      <c r="J215" s="951"/>
      <c r="K215" s="491"/>
      <c r="M215" s="937"/>
      <c r="N215" s="938"/>
      <c r="O215" s="939"/>
      <c r="P215" s="939"/>
      <c r="Q215" s="940"/>
      <c r="R215" s="939"/>
    </row>
    <row r="216" s="495" customFormat="true" ht="15" hidden="true" customHeight="true" outlineLevel="0" collapsed="false">
      <c r="A216" s="913" t="s">
        <v>444</v>
      </c>
      <c r="B216" s="780" t="s">
        <v>462</v>
      </c>
      <c r="C216" s="780"/>
      <c r="D216" s="780"/>
      <c r="E216" s="780"/>
      <c r="F216" s="780"/>
      <c r="G216" s="780"/>
      <c r="H216" s="780"/>
      <c r="I216" s="808"/>
      <c r="J216" s="990"/>
      <c r="K216" s="491"/>
      <c r="M216" s="937"/>
      <c r="N216" s="938"/>
      <c r="O216" s="939"/>
      <c r="P216" s="939"/>
      <c r="Q216" s="940"/>
      <c r="R216" s="939"/>
    </row>
    <row r="217" s="495" customFormat="true" ht="15" hidden="true" customHeight="true" outlineLevel="0" collapsed="false">
      <c r="A217" s="913"/>
      <c r="B217" s="810" t="s">
        <v>566</v>
      </c>
      <c r="C217" s="810"/>
      <c r="D217" s="810"/>
      <c r="E217" s="810"/>
      <c r="F217" s="810"/>
      <c r="G217" s="810"/>
      <c r="H217" s="810"/>
      <c r="I217" s="808"/>
      <c r="J217" s="990"/>
      <c r="K217" s="491"/>
      <c r="M217" s="937"/>
      <c r="N217" s="938"/>
      <c r="O217" s="939"/>
      <c r="P217" s="939"/>
      <c r="Q217" s="940"/>
      <c r="R217" s="939"/>
    </row>
    <row r="218" s="495" customFormat="true" ht="51.75" hidden="true" customHeight="false" outlineLevel="0" collapsed="false">
      <c r="A218" s="811" t="str">
        <f aca="false">A3</f>
        <v>kondygnacja - 
nr pokoju/il. pokojów</v>
      </c>
      <c r="B218" s="812" t="str">
        <f aca="false">B3</f>
        <v>łóżko pojedyncze</v>
      </c>
      <c r="C218" s="812" t="str">
        <f aca="false">C3</f>
        <v>ilość tapczanów 2-os.</v>
      </c>
      <c r="D218" s="812" t="str">
        <f aca="false">D3</f>
        <v>łóżko duże</v>
      </c>
      <c r="E218" s="812" t="str">
        <f aca="false">E3</f>
        <v>max il. osób w pokoju</v>
      </c>
      <c r="F218" s="812" t="str">
        <f aca="false">F3</f>
        <v>przydział</v>
      </c>
      <c r="G218" s="812" t="str">
        <f aca="false">G3</f>
        <v>nazwiska zakwaterowanych</v>
      </c>
      <c r="H218" s="812" t="str">
        <f aca="false">H3</f>
        <v>ilość os. zakwaterowana</v>
      </c>
      <c r="I218" s="812" t="str">
        <f aca="false">I3</f>
        <v>wolne łóżka</v>
      </c>
      <c r="J218" s="813" t="str">
        <f aca="false">J3</f>
        <v>wspólnota</v>
      </c>
      <c r="K218" s="491"/>
      <c r="M218" s="937"/>
      <c r="N218" s="938"/>
      <c r="O218" s="939"/>
      <c r="P218" s="939"/>
      <c r="Q218" s="940"/>
      <c r="R218" s="939"/>
    </row>
    <row r="219" s="495" customFormat="true" ht="15" hidden="true" customHeight="false" outlineLevel="0" collapsed="false">
      <c r="A219" s="604" t="s">
        <v>567</v>
      </c>
      <c r="B219" s="918" t="n">
        <v>1</v>
      </c>
      <c r="C219" s="838" t="n">
        <v>0</v>
      </c>
      <c r="D219" s="839" t="n">
        <v>0</v>
      </c>
      <c r="E219" s="834" t="n">
        <f aca="false">SUM(B221:B222)+SUM(C221:C222)*2+SUM(D221:D222)</f>
        <v>2</v>
      </c>
      <c r="F219" s="825"/>
      <c r="G219" s="818"/>
      <c r="H219" s="32"/>
      <c r="I219" s="542" t="n">
        <f aca="false">H219-E219</f>
        <v>-2</v>
      </c>
      <c r="J219" s="819" t="n">
        <f aca="false">'[1]Lista braci - Reg. 2015'!B203</f>
        <v>0</v>
      </c>
      <c r="K219" s="491"/>
      <c r="M219" s="937"/>
      <c r="N219" s="938"/>
      <c r="O219" s="939"/>
      <c r="P219" s="939"/>
      <c r="Q219" s="940"/>
      <c r="R219" s="939"/>
    </row>
    <row r="220" s="495" customFormat="true" ht="15.75" hidden="true" customHeight="false" outlineLevel="0" collapsed="false">
      <c r="A220" s="608"/>
      <c r="B220" s="518" t="n">
        <v>1</v>
      </c>
      <c r="C220" s="822" t="n">
        <v>0</v>
      </c>
      <c r="D220" s="822" t="n">
        <v>0</v>
      </c>
      <c r="E220" s="834"/>
      <c r="F220" s="823"/>
      <c r="G220" s="799"/>
      <c r="H220" s="51"/>
      <c r="I220" s="553" t="n">
        <f aca="false">H220-E220</f>
        <v>0</v>
      </c>
      <c r="J220" s="656"/>
      <c r="K220" s="491"/>
      <c r="M220" s="937"/>
      <c r="N220" s="938"/>
      <c r="O220" s="939"/>
      <c r="P220" s="939"/>
      <c r="Q220" s="940"/>
      <c r="R220" s="939"/>
    </row>
    <row r="221" s="495" customFormat="true" ht="15" hidden="true" customHeight="false" outlineLevel="0" collapsed="false">
      <c r="A221" s="604" t="s">
        <v>568</v>
      </c>
      <c r="B221" s="509" t="n">
        <v>1</v>
      </c>
      <c r="C221" s="788" t="n">
        <v>0</v>
      </c>
      <c r="D221" s="816" t="n">
        <v>0</v>
      </c>
      <c r="E221" s="988" t="n">
        <f aca="false">SUM(B221:B222)+SUM(C221:C222)*2+SUM(D221:D222)</f>
        <v>2</v>
      </c>
      <c r="F221" s="991"/>
      <c r="G221" s="513"/>
      <c r="H221" s="276"/>
      <c r="I221" s="794" t="n">
        <f aca="false">H221-E221</f>
        <v>-2</v>
      </c>
      <c r="J221" s="652"/>
      <c r="K221" s="491"/>
      <c r="M221" s="937"/>
      <c r="N221" s="938"/>
      <c r="O221" s="939"/>
      <c r="P221" s="939"/>
      <c r="Q221" s="940"/>
      <c r="R221" s="939"/>
    </row>
    <row r="222" s="495" customFormat="true" ht="15.75" hidden="true" customHeight="false" outlineLevel="0" collapsed="false">
      <c r="A222" s="608"/>
      <c r="B222" s="918" t="n">
        <v>1</v>
      </c>
      <c r="C222" s="838" t="n">
        <v>0</v>
      </c>
      <c r="D222" s="839" t="n">
        <v>0</v>
      </c>
      <c r="E222" s="988"/>
      <c r="F222" s="825"/>
      <c r="G222" s="818"/>
      <c r="H222" s="32"/>
      <c r="I222" s="590" t="n">
        <f aca="false">H222-E222</f>
        <v>0</v>
      </c>
      <c r="J222" s="819"/>
      <c r="K222" s="491"/>
      <c r="M222" s="937"/>
      <c r="N222" s="938"/>
      <c r="O222" s="939"/>
      <c r="P222" s="939"/>
      <c r="Q222" s="940"/>
      <c r="R222" s="939"/>
    </row>
    <row r="223" s="495" customFormat="true" ht="15" hidden="true" customHeight="false" outlineLevel="0" collapsed="false">
      <c r="A223" s="604" t="s">
        <v>569</v>
      </c>
      <c r="B223" s="509" t="n">
        <v>1</v>
      </c>
      <c r="C223" s="788" t="n">
        <v>0</v>
      </c>
      <c r="D223" s="816" t="n">
        <v>0</v>
      </c>
      <c r="E223" s="511" t="n">
        <f aca="false">SUM(B223:B224)+SUM(C223:C224)*2+SUM(D223:D224)</f>
        <v>2</v>
      </c>
      <c r="F223" s="991"/>
      <c r="G223" s="800"/>
      <c r="H223" s="20"/>
      <c r="I223" s="411" t="n">
        <f aca="false">H223-E223</f>
        <v>-2</v>
      </c>
      <c r="J223" s="652"/>
      <c r="K223" s="491"/>
      <c r="M223" s="937"/>
      <c r="N223" s="938"/>
      <c r="O223" s="939"/>
      <c r="P223" s="939"/>
      <c r="Q223" s="940"/>
      <c r="R223" s="939"/>
    </row>
    <row r="224" s="495" customFormat="true" ht="15.75" hidden="true" customHeight="false" outlineLevel="0" collapsed="false">
      <c r="A224" s="608"/>
      <c r="B224" s="518" t="n">
        <v>1</v>
      </c>
      <c r="C224" s="822" t="n">
        <v>0</v>
      </c>
      <c r="D224" s="822" t="n">
        <v>0</v>
      </c>
      <c r="E224" s="511"/>
      <c r="F224" s="823"/>
      <c r="G224" s="799"/>
      <c r="H224" s="57"/>
      <c r="I224" s="553" t="n">
        <f aca="false">H224-E224</f>
        <v>0</v>
      </c>
      <c r="J224" s="656"/>
      <c r="K224" s="492"/>
      <c r="M224" s="937"/>
      <c r="N224" s="938"/>
      <c r="O224" s="939"/>
      <c r="P224" s="939"/>
      <c r="Q224" s="940"/>
      <c r="R224" s="939"/>
    </row>
    <row r="225" s="495" customFormat="true" ht="15" hidden="true" customHeight="false" outlineLevel="0" collapsed="false">
      <c r="A225" s="604" t="s">
        <v>570</v>
      </c>
      <c r="B225" s="509" t="n">
        <v>1</v>
      </c>
      <c r="C225" s="788" t="n">
        <v>0</v>
      </c>
      <c r="D225" s="816" t="n">
        <v>0</v>
      </c>
      <c r="E225" s="511" t="n">
        <f aca="false">SUM(B225:B226)+SUM(C225:C226)*2+SUM(D225:D226)</f>
        <v>2</v>
      </c>
      <c r="F225" s="991"/>
      <c r="G225" s="800"/>
      <c r="H225" s="20"/>
      <c r="I225" s="411" t="n">
        <f aca="false">H225-E225</f>
        <v>-2</v>
      </c>
      <c r="J225" s="652"/>
      <c r="K225" s="497"/>
      <c r="M225" s="937"/>
      <c r="N225" s="938"/>
      <c r="O225" s="939"/>
      <c r="P225" s="939"/>
      <c r="Q225" s="940"/>
      <c r="R225" s="939"/>
    </row>
    <row r="226" s="495" customFormat="true" ht="15.75" hidden="true" customHeight="false" outlineLevel="0" collapsed="false">
      <c r="A226" s="608"/>
      <c r="B226" s="518" t="n">
        <v>1</v>
      </c>
      <c r="C226" s="822" t="n">
        <v>0</v>
      </c>
      <c r="D226" s="822" t="n">
        <v>0</v>
      </c>
      <c r="E226" s="511"/>
      <c r="F226" s="823"/>
      <c r="G226" s="799"/>
      <c r="H226" s="57"/>
      <c r="I226" s="553" t="n">
        <f aca="false">H226-E226</f>
        <v>0</v>
      </c>
      <c r="J226" s="656"/>
      <c r="K226" s="491"/>
      <c r="M226" s="937"/>
      <c r="N226" s="938"/>
      <c r="O226" s="939"/>
      <c r="P226" s="939"/>
      <c r="Q226" s="940"/>
      <c r="R226" s="939"/>
    </row>
    <row r="227" s="495" customFormat="true" ht="15" hidden="true" customHeight="false" outlineLevel="0" collapsed="false">
      <c r="A227" s="604" t="s">
        <v>571</v>
      </c>
      <c r="B227" s="509" t="n">
        <v>1</v>
      </c>
      <c r="C227" s="788" t="n">
        <v>0</v>
      </c>
      <c r="D227" s="816" t="n">
        <v>0</v>
      </c>
      <c r="E227" s="511" t="n">
        <f aca="false">SUM(B227:B228)+SUM(C227:C228)*2+SUM(D227:D228)</f>
        <v>2</v>
      </c>
      <c r="F227" s="991"/>
      <c r="G227" s="800"/>
      <c r="H227" s="20"/>
      <c r="I227" s="411" t="n">
        <f aca="false">H227-E227</f>
        <v>-2</v>
      </c>
      <c r="J227" s="652"/>
      <c r="K227" s="492"/>
      <c r="M227" s="937"/>
      <c r="N227" s="938"/>
      <c r="O227" s="939"/>
      <c r="P227" s="939"/>
      <c r="Q227" s="940"/>
      <c r="R227" s="939"/>
    </row>
    <row r="228" s="495" customFormat="true" ht="15.75" hidden="true" customHeight="false" outlineLevel="0" collapsed="false">
      <c r="A228" s="608"/>
      <c r="B228" s="518" t="n">
        <v>1</v>
      </c>
      <c r="C228" s="822" t="n">
        <v>0</v>
      </c>
      <c r="D228" s="822" t="n">
        <v>0</v>
      </c>
      <c r="E228" s="511"/>
      <c r="F228" s="823"/>
      <c r="G228" s="799"/>
      <c r="H228" s="57"/>
      <c r="I228" s="553" t="n">
        <f aca="false">H228-E228</f>
        <v>0</v>
      </c>
      <c r="J228" s="656"/>
      <c r="K228" s="492"/>
      <c r="M228" s="937"/>
      <c r="N228" s="938"/>
      <c r="O228" s="939"/>
      <c r="P228" s="939"/>
      <c r="Q228" s="940"/>
      <c r="R228" s="939"/>
    </row>
    <row r="229" s="495" customFormat="true" ht="15" hidden="true" customHeight="false" outlineLevel="0" collapsed="false">
      <c r="A229" s="604" t="s">
        <v>572</v>
      </c>
      <c r="B229" s="509" t="n">
        <v>1</v>
      </c>
      <c r="C229" s="788" t="n">
        <v>0</v>
      </c>
      <c r="D229" s="816" t="n">
        <v>0</v>
      </c>
      <c r="E229" s="511" t="n">
        <f aca="false">SUM(B229:B230)+SUM(C229:C230)*2+SUM(D229:D230)</f>
        <v>2</v>
      </c>
      <c r="F229" s="991"/>
      <c r="G229" s="800"/>
      <c r="H229" s="20"/>
      <c r="I229" s="411" t="n">
        <f aca="false">H229-E229</f>
        <v>-2</v>
      </c>
      <c r="J229" s="652"/>
      <c r="K229" s="492"/>
      <c r="M229" s="937"/>
      <c r="N229" s="938"/>
      <c r="O229" s="939"/>
      <c r="P229" s="939"/>
      <c r="Q229" s="940"/>
      <c r="R229" s="939"/>
    </row>
    <row r="230" s="495" customFormat="true" ht="15.75" hidden="true" customHeight="false" outlineLevel="0" collapsed="false">
      <c r="A230" s="608"/>
      <c r="B230" s="518" t="n">
        <v>1</v>
      </c>
      <c r="C230" s="822" t="n">
        <v>0</v>
      </c>
      <c r="D230" s="822" t="n">
        <v>0</v>
      </c>
      <c r="E230" s="511"/>
      <c r="F230" s="823"/>
      <c r="G230" s="799"/>
      <c r="H230" s="57"/>
      <c r="I230" s="553" t="n">
        <f aca="false">H230-E230</f>
        <v>0</v>
      </c>
      <c r="J230" s="656"/>
      <c r="K230" s="492"/>
      <c r="M230" s="937"/>
      <c r="N230" s="938"/>
      <c r="O230" s="939"/>
      <c r="P230" s="939"/>
      <c r="Q230" s="940"/>
      <c r="R230" s="939"/>
    </row>
    <row r="231" s="495" customFormat="true" ht="15" hidden="true" customHeight="false" outlineLevel="0" collapsed="false">
      <c r="A231" s="604" t="s">
        <v>573</v>
      </c>
      <c r="B231" s="509" t="n">
        <v>1</v>
      </c>
      <c r="C231" s="788" t="n">
        <v>0</v>
      </c>
      <c r="D231" s="816" t="n">
        <v>0</v>
      </c>
      <c r="E231" s="511" t="n">
        <f aca="false">SUM(B231:B232)+SUM(C231:C232)*2+SUM(D231:D232)</f>
        <v>2</v>
      </c>
      <c r="F231" s="991"/>
      <c r="G231" s="800"/>
      <c r="H231" s="20"/>
      <c r="I231" s="411" t="n">
        <f aca="false">H231-E231</f>
        <v>-2</v>
      </c>
      <c r="J231" s="652"/>
      <c r="K231" s="492"/>
      <c r="M231" s="937"/>
      <c r="N231" s="938"/>
      <c r="O231" s="939"/>
      <c r="P231" s="939"/>
      <c r="Q231" s="940"/>
      <c r="R231" s="939"/>
    </row>
    <row r="232" s="495" customFormat="true" ht="15.75" hidden="true" customHeight="false" outlineLevel="0" collapsed="false">
      <c r="A232" s="608"/>
      <c r="B232" s="518" t="n">
        <v>1</v>
      </c>
      <c r="C232" s="822" t="n">
        <v>0</v>
      </c>
      <c r="D232" s="822" t="n">
        <v>0</v>
      </c>
      <c r="E232" s="511"/>
      <c r="F232" s="823"/>
      <c r="G232" s="799"/>
      <c r="H232" s="57"/>
      <c r="I232" s="553" t="n">
        <f aca="false">H232-E232</f>
        <v>0</v>
      </c>
      <c r="J232" s="656"/>
      <c r="K232" s="492"/>
      <c r="M232" s="937"/>
      <c r="N232" s="938"/>
      <c r="O232" s="939"/>
      <c r="P232" s="939"/>
      <c r="Q232" s="940"/>
      <c r="R232" s="939"/>
    </row>
    <row r="233" s="495" customFormat="true" ht="15" hidden="true" customHeight="false" outlineLevel="0" collapsed="false">
      <c r="A233" s="604" t="s">
        <v>574</v>
      </c>
      <c r="B233" s="509" t="n">
        <v>1</v>
      </c>
      <c r="C233" s="788" t="n">
        <v>0</v>
      </c>
      <c r="D233" s="816" t="n">
        <v>0</v>
      </c>
      <c r="E233" s="511" t="n">
        <f aca="false">SUM(B233:B234)+SUM(C233:C234)*2+SUM(D233:D234)</f>
        <v>2</v>
      </c>
      <c r="F233" s="991"/>
      <c r="G233" s="800"/>
      <c r="H233" s="20"/>
      <c r="I233" s="411" t="n">
        <f aca="false">H233-E233</f>
        <v>-2</v>
      </c>
      <c r="J233" s="652"/>
      <c r="K233" s="492"/>
      <c r="M233" s="937"/>
      <c r="N233" s="938"/>
      <c r="O233" s="939"/>
      <c r="P233" s="939"/>
      <c r="Q233" s="940"/>
      <c r="R233" s="939"/>
    </row>
    <row r="234" s="495" customFormat="true" ht="15.75" hidden="true" customHeight="false" outlineLevel="0" collapsed="false">
      <c r="A234" s="608"/>
      <c r="B234" s="518" t="n">
        <v>1</v>
      </c>
      <c r="C234" s="822" t="n">
        <v>0</v>
      </c>
      <c r="D234" s="822" t="n">
        <v>0</v>
      </c>
      <c r="E234" s="511"/>
      <c r="F234" s="823"/>
      <c r="G234" s="799"/>
      <c r="H234" s="57"/>
      <c r="I234" s="553" t="n">
        <f aca="false">H234-E234</f>
        <v>0</v>
      </c>
      <c r="J234" s="656"/>
      <c r="K234" s="492"/>
      <c r="M234" s="937"/>
      <c r="N234" s="938"/>
      <c r="O234" s="939"/>
      <c r="P234" s="939"/>
      <c r="Q234" s="940"/>
      <c r="R234" s="939"/>
    </row>
    <row r="235" s="495" customFormat="true" ht="15" hidden="true" customHeight="false" outlineLevel="0" collapsed="false">
      <c r="A235" s="604" t="s">
        <v>575</v>
      </c>
      <c r="B235" s="509" t="n">
        <v>1</v>
      </c>
      <c r="C235" s="788" t="n">
        <v>0</v>
      </c>
      <c r="D235" s="816" t="n">
        <v>0</v>
      </c>
      <c r="E235" s="511" t="n">
        <f aca="false">SUM(B235:B236)+SUM(C235:C236)*2+SUM(D235:D236)</f>
        <v>2</v>
      </c>
      <c r="F235" s="991"/>
      <c r="G235" s="800"/>
      <c r="H235" s="20"/>
      <c r="I235" s="411" t="n">
        <f aca="false">H235-E235</f>
        <v>-2</v>
      </c>
      <c r="J235" s="652"/>
      <c r="K235" s="492"/>
      <c r="M235" s="937"/>
      <c r="N235" s="938"/>
      <c r="O235" s="939"/>
      <c r="P235" s="939"/>
      <c r="Q235" s="940"/>
      <c r="R235" s="939"/>
    </row>
    <row r="236" s="495" customFormat="true" ht="15.75" hidden="true" customHeight="false" outlineLevel="0" collapsed="false">
      <c r="A236" s="608"/>
      <c r="B236" s="518" t="n">
        <v>1</v>
      </c>
      <c r="C236" s="822" t="n">
        <v>0</v>
      </c>
      <c r="D236" s="822" t="n">
        <v>0</v>
      </c>
      <c r="E236" s="511"/>
      <c r="F236" s="823"/>
      <c r="G236" s="799"/>
      <c r="H236" s="57"/>
      <c r="I236" s="553" t="n">
        <f aca="false">H236-E236</f>
        <v>0</v>
      </c>
      <c r="J236" s="656"/>
      <c r="K236" s="492"/>
      <c r="M236" s="937"/>
      <c r="N236" s="938"/>
      <c r="O236" s="939"/>
      <c r="P236" s="939"/>
      <c r="Q236" s="940"/>
      <c r="R236" s="939"/>
    </row>
    <row r="237" s="495" customFormat="true" ht="15" hidden="true" customHeight="false" outlineLevel="0" collapsed="false">
      <c r="A237" s="604" t="s">
        <v>576</v>
      </c>
      <c r="B237" s="509" t="n">
        <v>1</v>
      </c>
      <c r="C237" s="788" t="n">
        <v>0</v>
      </c>
      <c r="D237" s="816" t="n">
        <v>0</v>
      </c>
      <c r="E237" s="511" t="n">
        <f aca="false">SUM(B237:B238)+SUM(C237:C238)*2+SUM(D237:D238)</f>
        <v>2</v>
      </c>
      <c r="F237" s="991"/>
      <c r="G237" s="800"/>
      <c r="H237" s="20"/>
      <c r="I237" s="411" t="n">
        <f aca="false">H237-E237</f>
        <v>-2</v>
      </c>
      <c r="J237" s="652"/>
      <c r="K237" s="492"/>
      <c r="M237" s="937"/>
      <c r="N237" s="938"/>
      <c r="O237" s="939"/>
      <c r="P237" s="939"/>
      <c r="Q237" s="940"/>
      <c r="R237" s="939"/>
    </row>
    <row r="238" s="495" customFormat="true" ht="15.75" hidden="true" customHeight="false" outlineLevel="0" collapsed="false">
      <c r="A238" s="608"/>
      <c r="B238" s="518" t="n">
        <v>1</v>
      </c>
      <c r="C238" s="822" t="n">
        <v>0</v>
      </c>
      <c r="D238" s="822" t="n">
        <v>0</v>
      </c>
      <c r="E238" s="511"/>
      <c r="F238" s="823"/>
      <c r="G238" s="799"/>
      <c r="H238" s="57"/>
      <c r="I238" s="553" t="n">
        <f aca="false">H238-E238</f>
        <v>0</v>
      </c>
      <c r="J238" s="656"/>
      <c r="K238" s="492"/>
      <c r="M238" s="937"/>
      <c r="N238" s="938"/>
      <c r="O238" s="939"/>
      <c r="P238" s="939"/>
      <c r="Q238" s="940"/>
      <c r="R238" s="939"/>
    </row>
    <row r="239" s="495" customFormat="true" ht="15" hidden="true" customHeight="false" outlineLevel="0" collapsed="false">
      <c r="A239" s="604" t="s">
        <v>577</v>
      </c>
      <c r="B239" s="509" t="n">
        <v>1</v>
      </c>
      <c r="C239" s="788" t="n">
        <v>0</v>
      </c>
      <c r="D239" s="816" t="n">
        <v>0</v>
      </c>
      <c r="E239" s="511" t="n">
        <f aca="false">SUM(B239:B240)+SUM(C239:C240)*2+SUM(D239:D240)</f>
        <v>2</v>
      </c>
      <c r="F239" s="991"/>
      <c r="G239" s="800"/>
      <c r="H239" s="20"/>
      <c r="I239" s="411" t="n">
        <f aca="false">H239-E239</f>
        <v>-2</v>
      </c>
      <c r="J239" s="652"/>
      <c r="K239" s="492"/>
      <c r="M239" s="937"/>
      <c r="N239" s="938"/>
      <c r="O239" s="939"/>
      <c r="P239" s="939"/>
      <c r="Q239" s="940"/>
      <c r="R239" s="939"/>
    </row>
    <row r="240" s="495" customFormat="true" ht="15.75" hidden="true" customHeight="false" outlineLevel="0" collapsed="false">
      <c r="A240" s="608"/>
      <c r="B240" s="518" t="n">
        <v>1</v>
      </c>
      <c r="C240" s="822" t="n">
        <v>0</v>
      </c>
      <c r="D240" s="822" t="n">
        <v>0</v>
      </c>
      <c r="E240" s="511"/>
      <c r="F240" s="823"/>
      <c r="G240" s="799"/>
      <c r="H240" s="57"/>
      <c r="I240" s="553" t="n">
        <f aca="false">H240-E240</f>
        <v>0</v>
      </c>
      <c r="J240" s="656"/>
      <c r="K240" s="492"/>
      <c r="M240" s="937"/>
      <c r="N240" s="938"/>
      <c r="O240" s="939"/>
      <c r="P240" s="939"/>
      <c r="Q240" s="940"/>
      <c r="R240" s="939"/>
    </row>
    <row r="241" s="495" customFormat="true" ht="15" hidden="true" customHeight="false" outlineLevel="0" collapsed="false">
      <c r="A241" s="604" t="s">
        <v>578</v>
      </c>
      <c r="B241" s="509" t="n">
        <v>1</v>
      </c>
      <c r="C241" s="788" t="n">
        <v>0</v>
      </c>
      <c r="D241" s="816" t="n">
        <v>0</v>
      </c>
      <c r="E241" s="627" t="n">
        <f aca="false">SUM(B241:B242)+SUM(C241:C242)*2+SUM(D241:D242)</f>
        <v>2</v>
      </c>
      <c r="F241" s="991"/>
      <c r="G241" s="800"/>
      <c r="H241" s="20"/>
      <c r="I241" s="411" t="n">
        <f aca="false">H241-E241</f>
        <v>-2</v>
      </c>
      <c r="J241" s="652"/>
      <c r="K241" s="492"/>
      <c r="M241" s="937"/>
      <c r="N241" s="938"/>
      <c r="O241" s="939"/>
      <c r="P241" s="939"/>
      <c r="Q241" s="940"/>
      <c r="R241" s="939"/>
    </row>
    <row r="242" s="495" customFormat="true" ht="15.75" hidden="true" customHeight="false" outlineLevel="0" collapsed="false">
      <c r="A242" s="608"/>
      <c r="B242" s="924" t="n">
        <v>1</v>
      </c>
      <c r="C242" s="978" t="n">
        <v>0</v>
      </c>
      <c r="D242" s="978" t="n">
        <v>0</v>
      </c>
      <c r="E242" s="627"/>
      <c r="F242" s="992"/>
      <c r="G242" s="829"/>
      <c r="H242" s="42"/>
      <c r="I242" s="632" t="n">
        <f aca="false">H242-E242</f>
        <v>0</v>
      </c>
      <c r="J242" s="830"/>
      <c r="K242" s="492"/>
      <c r="M242" s="937"/>
      <c r="N242" s="938"/>
      <c r="O242" s="939"/>
      <c r="P242" s="939"/>
      <c r="Q242" s="940"/>
      <c r="R242" s="939"/>
    </row>
    <row r="243" s="495" customFormat="true" ht="15" hidden="true" customHeight="false" outlineLevel="0" collapsed="false">
      <c r="A243" s="604" t="s">
        <v>579</v>
      </c>
      <c r="B243" s="509" t="n">
        <v>1</v>
      </c>
      <c r="C243" s="788" t="n">
        <v>0</v>
      </c>
      <c r="D243" s="816" t="n">
        <v>0</v>
      </c>
      <c r="E243" s="511" t="n">
        <f aca="false">SUM(B243:B244)+SUM(C243:C244)*2+SUM(D243:D244)</f>
        <v>2</v>
      </c>
      <c r="F243" s="991"/>
      <c r="G243" s="800"/>
      <c r="H243" s="20"/>
      <c r="I243" s="411" t="n">
        <f aca="false">H243-E243</f>
        <v>-2</v>
      </c>
      <c r="J243" s="652"/>
      <c r="K243" s="492"/>
      <c r="M243" s="937"/>
      <c r="N243" s="938"/>
      <c r="O243" s="939"/>
      <c r="P243" s="939"/>
      <c r="Q243" s="940"/>
      <c r="R243" s="939"/>
    </row>
    <row r="244" s="495" customFormat="true" ht="15.75" hidden="true" customHeight="false" outlineLevel="0" collapsed="false">
      <c r="A244" s="608"/>
      <c r="B244" s="518" t="n">
        <v>1</v>
      </c>
      <c r="C244" s="822" t="n">
        <v>0</v>
      </c>
      <c r="D244" s="822" t="n">
        <v>0</v>
      </c>
      <c r="E244" s="511"/>
      <c r="F244" s="823"/>
      <c r="G244" s="799"/>
      <c r="H244" s="57"/>
      <c r="I244" s="553" t="n">
        <f aca="false">H244-E244</f>
        <v>0</v>
      </c>
      <c r="J244" s="656"/>
      <c r="K244" s="492"/>
      <c r="M244" s="937"/>
      <c r="N244" s="938"/>
      <c r="O244" s="939"/>
      <c r="P244" s="939"/>
      <c r="Q244" s="940"/>
      <c r="R244" s="939"/>
    </row>
    <row r="245" s="495" customFormat="true" ht="15" hidden="true" customHeight="false" outlineLevel="0" collapsed="false">
      <c r="A245" s="604" t="s">
        <v>580</v>
      </c>
      <c r="B245" s="509" t="n">
        <v>1</v>
      </c>
      <c r="C245" s="788" t="n">
        <v>0</v>
      </c>
      <c r="D245" s="816" t="n">
        <v>0</v>
      </c>
      <c r="E245" s="511" t="n">
        <f aca="false">SUM(B245:B246)+SUM(C245:C246)*2+SUM(D245:D246)</f>
        <v>2</v>
      </c>
      <c r="F245" s="991"/>
      <c r="G245" s="800"/>
      <c r="H245" s="20"/>
      <c r="I245" s="411" t="n">
        <f aca="false">H245-E245</f>
        <v>-2</v>
      </c>
      <c r="J245" s="652"/>
      <c r="K245" s="492"/>
      <c r="M245" s="937"/>
      <c r="N245" s="938"/>
      <c r="O245" s="939"/>
      <c r="P245" s="939"/>
      <c r="Q245" s="940"/>
      <c r="R245" s="939"/>
    </row>
    <row r="246" s="495" customFormat="true" ht="15.75" hidden="true" customHeight="false" outlineLevel="0" collapsed="false">
      <c r="A246" s="608"/>
      <c r="B246" s="518" t="n">
        <v>1</v>
      </c>
      <c r="C246" s="822" t="n">
        <v>0</v>
      </c>
      <c r="D246" s="822" t="n">
        <v>0</v>
      </c>
      <c r="E246" s="511"/>
      <c r="F246" s="823"/>
      <c r="G246" s="799"/>
      <c r="H246" s="57"/>
      <c r="I246" s="553" t="n">
        <f aca="false">H246-E246</f>
        <v>0</v>
      </c>
      <c r="J246" s="656"/>
      <c r="K246" s="492"/>
      <c r="M246" s="937"/>
      <c r="N246" s="938"/>
      <c r="O246" s="939"/>
      <c r="P246" s="939"/>
      <c r="Q246" s="940"/>
      <c r="R246" s="939"/>
    </row>
    <row r="247" s="495" customFormat="true" ht="15" hidden="true" customHeight="false" outlineLevel="0" collapsed="false">
      <c r="A247" s="604" t="s">
        <v>581</v>
      </c>
      <c r="B247" s="509" t="n">
        <v>1</v>
      </c>
      <c r="C247" s="788" t="n">
        <v>0</v>
      </c>
      <c r="D247" s="816" t="n">
        <v>0</v>
      </c>
      <c r="E247" s="511" t="n">
        <f aca="false">SUM(B247:B248)+SUM(C247:C248)*2+SUM(D247:D248)</f>
        <v>2</v>
      </c>
      <c r="F247" s="991"/>
      <c r="G247" s="513"/>
      <c r="H247" s="20"/>
      <c r="I247" s="411" t="n">
        <f aca="false">H247-E247</f>
        <v>-2</v>
      </c>
      <c r="J247" s="652"/>
      <c r="K247" s="492"/>
      <c r="M247" s="937"/>
      <c r="N247" s="938"/>
      <c r="O247" s="939"/>
      <c r="P247" s="939"/>
      <c r="Q247" s="940"/>
      <c r="R247" s="939"/>
    </row>
    <row r="248" s="495" customFormat="true" ht="15.75" hidden="true" customHeight="false" outlineLevel="0" collapsed="false">
      <c r="A248" s="608"/>
      <c r="B248" s="518" t="n">
        <v>1</v>
      </c>
      <c r="C248" s="822" t="n">
        <v>0</v>
      </c>
      <c r="D248" s="822" t="n">
        <v>0</v>
      </c>
      <c r="E248" s="511"/>
      <c r="F248" s="823"/>
      <c r="G248" s="799"/>
      <c r="H248" s="57"/>
      <c r="I248" s="553" t="n">
        <f aca="false">H248-E248</f>
        <v>0</v>
      </c>
      <c r="J248" s="656"/>
      <c r="K248" s="492"/>
      <c r="M248" s="937"/>
      <c r="N248" s="938"/>
      <c r="O248" s="939"/>
      <c r="P248" s="939"/>
      <c r="Q248" s="940"/>
      <c r="R248" s="939"/>
    </row>
    <row r="249" s="495" customFormat="true" ht="15" hidden="true" customHeight="false" outlineLevel="0" collapsed="false">
      <c r="A249" s="662" t="s">
        <v>582</v>
      </c>
      <c r="B249" s="509" t="n">
        <v>1</v>
      </c>
      <c r="C249" s="788" t="n">
        <v>0</v>
      </c>
      <c r="D249" s="816" t="n">
        <v>0</v>
      </c>
      <c r="E249" s="511" t="n">
        <f aca="false">SUM(B249:B250)+SUM(C249:C250)*2+SUM(D249:D250)</f>
        <v>2</v>
      </c>
      <c r="F249" s="991"/>
      <c r="G249" s="800"/>
      <c r="H249" s="20"/>
      <c r="I249" s="411" t="n">
        <f aca="false">H249-E249</f>
        <v>-2</v>
      </c>
      <c r="J249" s="652"/>
      <c r="K249" s="492"/>
      <c r="M249" s="937"/>
      <c r="N249" s="938"/>
      <c r="O249" s="939"/>
      <c r="P249" s="939"/>
      <c r="Q249" s="940"/>
      <c r="R249" s="939"/>
    </row>
    <row r="250" s="495" customFormat="true" ht="15.75" hidden="true" customHeight="false" outlineLevel="0" collapsed="false">
      <c r="A250" s="667"/>
      <c r="B250" s="518" t="n">
        <v>1</v>
      </c>
      <c r="C250" s="822" t="n">
        <v>0</v>
      </c>
      <c r="D250" s="822" t="n">
        <v>0</v>
      </c>
      <c r="E250" s="511"/>
      <c r="F250" s="823"/>
      <c r="G250" s="799"/>
      <c r="H250" s="57"/>
      <c r="I250" s="553" t="n">
        <f aca="false">H250-E250</f>
        <v>0</v>
      </c>
      <c r="J250" s="656"/>
      <c r="K250" s="492"/>
      <c r="M250" s="937"/>
      <c r="N250" s="938"/>
      <c r="O250" s="939"/>
      <c r="P250" s="939"/>
      <c r="Q250" s="940"/>
      <c r="R250" s="939"/>
    </row>
    <row r="251" s="495" customFormat="true" ht="15" hidden="true" customHeight="false" outlineLevel="0" collapsed="false">
      <c r="A251" s="604" t="s">
        <v>583</v>
      </c>
      <c r="B251" s="509" t="n">
        <v>1</v>
      </c>
      <c r="C251" s="788" t="n">
        <v>0</v>
      </c>
      <c r="D251" s="816" t="n">
        <v>0</v>
      </c>
      <c r="E251" s="511" t="n">
        <f aca="false">SUM(B251:B252)+SUM(C251:C252)*2+SUM(D251:D252)</f>
        <v>2</v>
      </c>
      <c r="F251" s="991"/>
      <c r="G251" s="800"/>
      <c r="H251" s="20"/>
      <c r="I251" s="411" t="n">
        <f aca="false">H251-E251</f>
        <v>-2</v>
      </c>
      <c r="J251" s="652"/>
      <c r="K251" s="492"/>
      <c r="M251" s="937"/>
      <c r="N251" s="938"/>
      <c r="O251" s="939"/>
      <c r="P251" s="939"/>
      <c r="Q251" s="940"/>
      <c r="R251" s="939"/>
    </row>
    <row r="252" s="495" customFormat="true" ht="15.75" hidden="true" customHeight="false" outlineLevel="0" collapsed="false">
      <c r="A252" s="608"/>
      <c r="B252" s="518" t="n">
        <v>1</v>
      </c>
      <c r="C252" s="822" t="n">
        <v>0</v>
      </c>
      <c r="D252" s="822" t="n">
        <v>0</v>
      </c>
      <c r="E252" s="511"/>
      <c r="F252" s="823"/>
      <c r="G252" s="799"/>
      <c r="H252" s="57"/>
      <c r="I252" s="553" t="n">
        <f aca="false">H252-E252</f>
        <v>0</v>
      </c>
      <c r="J252" s="656"/>
      <c r="K252" s="492"/>
      <c r="M252" s="937"/>
      <c r="N252" s="938"/>
      <c r="O252" s="939"/>
      <c r="P252" s="939"/>
      <c r="Q252" s="940"/>
      <c r="R252" s="939"/>
    </row>
    <row r="253" s="495" customFormat="true" ht="15" hidden="true" customHeight="false" outlineLevel="0" collapsed="false">
      <c r="A253" s="604" t="s">
        <v>584</v>
      </c>
      <c r="B253" s="509" t="n">
        <v>1</v>
      </c>
      <c r="C253" s="788" t="n">
        <v>0</v>
      </c>
      <c r="D253" s="816" t="n">
        <v>0</v>
      </c>
      <c r="E253" s="511" t="n">
        <f aca="false">SUM(B253:B254)+SUM(C253:C254)*2+SUM(D253:D254)</f>
        <v>2</v>
      </c>
      <c r="F253" s="991"/>
      <c r="G253" s="800"/>
      <c r="H253" s="20"/>
      <c r="I253" s="411" t="n">
        <f aca="false">H253-E253</f>
        <v>-2</v>
      </c>
      <c r="J253" s="652"/>
      <c r="K253" s="492"/>
      <c r="M253" s="937"/>
      <c r="N253" s="938"/>
      <c r="O253" s="939"/>
      <c r="P253" s="939"/>
      <c r="Q253" s="940"/>
      <c r="R253" s="939"/>
    </row>
    <row r="254" s="495" customFormat="true" ht="15.75" hidden="true" customHeight="false" outlineLevel="0" collapsed="false">
      <c r="A254" s="608"/>
      <c r="B254" s="518" t="n">
        <v>1</v>
      </c>
      <c r="C254" s="822" t="n">
        <v>0</v>
      </c>
      <c r="D254" s="822" t="n">
        <v>0</v>
      </c>
      <c r="E254" s="511"/>
      <c r="F254" s="823"/>
      <c r="G254" s="799"/>
      <c r="H254" s="57"/>
      <c r="I254" s="553" t="n">
        <f aca="false">H254-E254</f>
        <v>0</v>
      </c>
      <c r="J254" s="656"/>
      <c r="K254" s="492"/>
      <c r="M254" s="937"/>
      <c r="N254" s="938"/>
      <c r="O254" s="939"/>
      <c r="P254" s="939"/>
      <c r="Q254" s="940"/>
      <c r="R254" s="939"/>
    </row>
    <row r="255" s="495" customFormat="true" ht="15" hidden="true" customHeight="false" outlineLevel="0" collapsed="false">
      <c r="A255" s="604" t="s">
        <v>585</v>
      </c>
      <c r="B255" s="918" t="n">
        <v>1</v>
      </c>
      <c r="C255" s="838" t="n">
        <v>0</v>
      </c>
      <c r="D255" s="839" t="n">
        <v>0</v>
      </c>
      <c r="E255" s="511" t="n">
        <f aca="false">SUM(B255:B256)+SUM(C255:C256)*2+SUM(D255:D256)</f>
        <v>2</v>
      </c>
      <c r="F255" s="825"/>
      <c r="G255" s="818"/>
      <c r="H255" s="32"/>
      <c r="I255" s="542" t="n">
        <f aca="false">H255-E255</f>
        <v>-2</v>
      </c>
      <c r="J255" s="819"/>
      <c r="K255" s="492"/>
      <c r="M255" s="937"/>
      <c r="N255" s="938"/>
      <c r="O255" s="939"/>
      <c r="P255" s="939"/>
      <c r="Q255" s="940"/>
      <c r="R255" s="939"/>
    </row>
    <row r="256" s="495" customFormat="true" ht="15.75" hidden="true" customHeight="false" outlineLevel="0" collapsed="false">
      <c r="A256" s="608"/>
      <c r="B256" s="518" t="n">
        <v>1</v>
      </c>
      <c r="C256" s="822" t="n">
        <v>0</v>
      </c>
      <c r="D256" s="822" t="n">
        <v>0</v>
      </c>
      <c r="E256" s="511"/>
      <c r="F256" s="823"/>
      <c r="G256" s="799"/>
      <c r="H256" s="57"/>
      <c r="I256" s="553" t="n">
        <f aca="false">H256-E256</f>
        <v>0</v>
      </c>
      <c r="J256" s="656"/>
      <c r="K256" s="492"/>
      <c r="M256" s="937"/>
      <c r="N256" s="938"/>
      <c r="O256" s="939"/>
      <c r="P256" s="939"/>
      <c r="Q256" s="940"/>
      <c r="R256" s="939"/>
    </row>
    <row r="257" s="495" customFormat="true" ht="15" hidden="true" customHeight="false" outlineLevel="0" collapsed="false">
      <c r="A257" s="604" t="s">
        <v>586</v>
      </c>
      <c r="B257" s="509" t="n">
        <v>1</v>
      </c>
      <c r="C257" s="788" t="n">
        <v>0</v>
      </c>
      <c r="D257" s="816" t="n">
        <v>0</v>
      </c>
      <c r="E257" s="511" t="n">
        <f aca="false">SUM(B257:B260)+SUM(C257:C260)*2+SUM(D257:D260)</f>
        <v>4</v>
      </c>
      <c r="F257" s="991"/>
      <c r="G257" s="800"/>
      <c r="H257" s="20"/>
      <c r="I257" s="411" t="n">
        <f aca="false">H257-E257</f>
        <v>-4</v>
      </c>
      <c r="J257" s="652"/>
      <c r="K257" s="492"/>
      <c r="M257" s="937"/>
      <c r="N257" s="938"/>
      <c r="O257" s="939"/>
      <c r="P257" s="939"/>
      <c r="Q257" s="940"/>
      <c r="R257" s="939"/>
    </row>
    <row r="258" s="495" customFormat="true" ht="15" hidden="true" customHeight="false" outlineLevel="0" collapsed="false">
      <c r="A258" s="606"/>
      <c r="B258" s="895" t="n">
        <v>1</v>
      </c>
      <c r="C258" s="162" t="n">
        <v>0</v>
      </c>
      <c r="D258" s="863" t="n">
        <v>0</v>
      </c>
      <c r="E258" s="511"/>
      <c r="F258" s="993"/>
      <c r="G258" s="947"/>
      <c r="H258" s="216"/>
      <c r="I258" s="590" t="n">
        <f aca="false">H258-E258</f>
        <v>0</v>
      </c>
      <c r="J258" s="655"/>
      <c r="K258" s="492"/>
      <c r="M258" s="937"/>
      <c r="N258" s="938"/>
      <c r="O258" s="939"/>
      <c r="P258" s="939"/>
      <c r="Q258" s="940"/>
      <c r="R258" s="939"/>
    </row>
    <row r="259" s="495" customFormat="true" ht="15" hidden="true" customHeight="false" outlineLevel="0" collapsed="false">
      <c r="A259" s="606"/>
      <c r="B259" s="895" t="n">
        <v>1</v>
      </c>
      <c r="C259" s="162" t="n">
        <v>0</v>
      </c>
      <c r="D259" s="863" t="n">
        <v>0</v>
      </c>
      <c r="E259" s="511"/>
      <c r="F259" s="993"/>
      <c r="G259" s="947"/>
      <c r="H259" s="216"/>
      <c r="I259" s="590" t="n">
        <f aca="false">H259-E259</f>
        <v>0</v>
      </c>
      <c r="J259" s="655"/>
      <c r="K259" s="492"/>
      <c r="M259" s="937"/>
      <c r="N259" s="938"/>
      <c r="O259" s="939"/>
      <c r="P259" s="939"/>
      <c r="Q259" s="940"/>
      <c r="R259" s="939"/>
    </row>
    <row r="260" s="495" customFormat="true" ht="15.75" hidden="true" customHeight="false" outlineLevel="0" collapsed="false">
      <c r="A260" s="608"/>
      <c r="B260" s="518" t="n">
        <v>1</v>
      </c>
      <c r="C260" s="822" t="n">
        <v>0</v>
      </c>
      <c r="D260" s="822" t="n">
        <v>0</v>
      </c>
      <c r="E260" s="511"/>
      <c r="F260" s="823"/>
      <c r="G260" s="799"/>
      <c r="H260" s="57"/>
      <c r="I260" s="553" t="n">
        <f aca="false">H260-E260</f>
        <v>0</v>
      </c>
      <c r="J260" s="656"/>
      <c r="K260" s="492"/>
      <c r="M260" s="937"/>
      <c r="N260" s="938"/>
      <c r="O260" s="939"/>
      <c r="P260" s="939"/>
      <c r="Q260" s="940"/>
      <c r="R260" s="939"/>
    </row>
    <row r="261" s="495" customFormat="true" ht="15" hidden="true" customHeight="false" outlineLevel="0" collapsed="false">
      <c r="A261" s="604" t="s">
        <v>587</v>
      </c>
      <c r="B261" s="412" t="n">
        <v>0</v>
      </c>
      <c r="C261" s="994" t="n">
        <v>1</v>
      </c>
      <c r="D261" s="816" t="n">
        <v>0</v>
      </c>
      <c r="E261" s="511" t="n">
        <f aca="false">SUM(B261:B262)+SUM(C261:C262)*2+SUM(D261:D262)</f>
        <v>2</v>
      </c>
      <c r="F261" s="991"/>
      <c r="G261" s="513"/>
      <c r="H261" s="20"/>
      <c r="I261" s="411" t="n">
        <f aca="false">H261-E261</f>
        <v>-2</v>
      </c>
      <c r="J261" s="652"/>
      <c r="K261" s="492"/>
      <c r="M261" s="937"/>
      <c r="N261" s="938"/>
      <c r="O261" s="939"/>
      <c r="P261" s="939"/>
      <c r="Q261" s="940"/>
      <c r="R261" s="939"/>
    </row>
    <row r="262" s="495" customFormat="true" ht="15.75" hidden="true" customHeight="false" outlineLevel="0" collapsed="false">
      <c r="A262" s="608"/>
      <c r="B262" s="366" t="n">
        <v>0</v>
      </c>
      <c r="C262" s="822" t="n">
        <v>0</v>
      </c>
      <c r="D262" s="822" t="n">
        <v>0</v>
      </c>
      <c r="E262" s="511"/>
      <c r="F262" s="823"/>
      <c r="G262" s="799"/>
      <c r="H262" s="57"/>
      <c r="I262" s="553" t="n">
        <f aca="false">H262-E262</f>
        <v>0</v>
      </c>
      <c r="J262" s="656"/>
      <c r="K262" s="492"/>
      <c r="M262" s="937"/>
      <c r="N262" s="938"/>
      <c r="O262" s="939"/>
      <c r="P262" s="939"/>
      <c r="Q262" s="940"/>
      <c r="R262" s="939"/>
    </row>
    <row r="263" s="495" customFormat="true" ht="15" hidden="true" customHeight="false" outlineLevel="0" collapsed="false">
      <c r="A263" s="604" t="s">
        <v>588</v>
      </c>
      <c r="B263" s="509" t="n">
        <v>1</v>
      </c>
      <c r="C263" s="788" t="n">
        <v>0</v>
      </c>
      <c r="D263" s="816" t="n">
        <v>0</v>
      </c>
      <c r="E263" s="511" t="n">
        <f aca="false">SUM(B263:B264)+SUM(C263:C264)*2+SUM(D263:D264)</f>
        <v>2</v>
      </c>
      <c r="F263" s="991"/>
      <c r="G263" s="800"/>
      <c r="H263" s="20"/>
      <c r="I263" s="411" t="n">
        <f aca="false">H263-E263</f>
        <v>-2</v>
      </c>
      <c r="J263" s="652"/>
      <c r="K263" s="492"/>
      <c r="M263" s="937"/>
      <c r="N263" s="938"/>
      <c r="O263" s="939"/>
      <c r="P263" s="939"/>
      <c r="Q263" s="940"/>
      <c r="R263" s="939"/>
    </row>
    <row r="264" s="495" customFormat="true" ht="15.75" hidden="true" customHeight="false" outlineLevel="0" collapsed="false">
      <c r="A264" s="608"/>
      <c r="B264" s="518" t="n">
        <v>1</v>
      </c>
      <c r="C264" s="822" t="n">
        <v>0</v>
      </c>
      <c r="D264" s="822" t="n">
        <v>0</v>
      </c>
      <c r="E264" s="511"/>
      <c r="F264" s="823"/>
      <c r="G264" s="799"/>
      <c r="H264" s="57"/>
      <c r="I264" s="553" t="n">
        <f aca="false">H264-E264</f>
        <v>0</v>
      </c>
      <c r="J264" s="656"/>
      <c r="K264" s="492"/>
      <c r="M264" s="937"/>
      <c r="N264" s="938"/>
      <c r="O264" s="939"/>
      <c r="P264" s="939"/>
      <c r="Q264" s="940"/>
      <c r="R264" s="939"/>
    </row>
    <row r="265" s="495" customFormat="true" ht="15" hidden="true" customHeight="false" outlineLevel="0" collapsed="false">
      <c r="A265" s="604" t="s">
        <v>589</v>
      </c>
      <c r="B265" s="509" t="n">
        <v>1</v>
      </c>
      <c r="C265" s="788" t="n">
        <v>0</v>
      </c>
      <c r="D265" s="816" t="n">
        <v>0</v>
      </c>
      <c r="E265" s="511" t="n">
        <f aca="false">SUM(B265:B266)+SUM(C265:C266)*2+SUM(D265:D266)</f>
        <v>2</v>
      </c>
      <c r="F265" s="991"/>
      <c r="G265" s="800"/>
      <c r="H265" s="20"/>
      <c r="I265" s="411" t="n">
        <f aca="false">H265-E265</f>
        <v>-2</v>
      </c>
      <c r="J265" s="652"/>
      <c r="K265" s="492"/>
      <c r="M265" s="937"/>
      <c r="N265" s="938"/>
      <c r="O265" s="939"/>
      <c r="P265" s="939"/>
      <c r="Q265" s="940"/>
      <c r="R265" s="939"/>
    </row>
    <row r="266" s="495" customFormat="true" ht="15.75" hidden="true" customHeight="false" outlineLevel="0" collapsed="false">
      <c r="A266" s="608"/>
      <c r="B266" s="518" t="n">
        <v>1</v>
      </c>
      <c r="C266" s="822" t="n">
        <v>0</v>
      </c>
      <c r="D266" s="822" t="n">
        <v>0</v>
      </c>
      <c r="E266" s="511"/>
      <c r="F266" s="823"/>
      <c r="G266" s="799"/>
      <c r="H266" s="57"/>
      <c r="I266" s="553" t="n">
        <f aca="false">H266-E266</f>
        <v>0</v>
      </c>
      <c r="J266" s="656"/>
      <c r="K266" s="492"/>
      <c r="M266" s="937"/>
      <c r="N266" s="938"/>
      <c r="O266" s="939"/>
      <c r="P266" s="939"/>
      <c r="Q266" s="940"/>
      <c r="R266" s="939"/>
    </row>
    <row r="267" s="495" customFormat="true" ht="15" hidden="true" customHeight="false" outlineLevel="0" collapsed="false">
      <c r="A267" s="604" t="s">
        <v>590</v>
      </c>
      <c r="B267" s="509" t="n">
        <v>1</v>
      </c>
      <c r="C267" s="788" t="n">
        <v>0</v>
      </c>
      <c r="D267" s="816" t="n">
        <v>0</v>
      </c>
      <c r="E267" s="511" t="n">
        <f aca="false">SUM(B267:B268)+SUM(C267:C268)*2+SUM(D267:D268)</f>
        <v>2</v>
      </c>
      <c r="F267" s="991"/>
      <c r="G267" s="800"/>
      <c r="H267" s="20"/>
      <c r="I267" s="411" t="n">
        <f aca="false">H267-E267</f>
        <v>-2</v>
      </c>
      <c r="J267" s="652"/>
      <c r="K267" s="492"/>
      <c r="M267" s="937"/>
      <c r="N267" s="938"/>
      <c r="O267" s="939"/>
      <c r="P267" s="939"/>
      <c r="Q267" s="940"/>
      <c r="R267" s="939"/>
    </row>
    <row r="268" s="495" customFormat="true" ht="15.75" hidden="true" customHeight="false" outlineLevel="0" collapsed="false">
      <c r="A268" s="608"/>
      <c r="B268" s="518" t="n">
        <v>1</v>
      </c>
      <c r="C268" s="822" t="n">
        <v>0</v>
      </c>
      <c r="D268" s="822" t="n">
        <v>0</v>
      </c>
      <c r="E268" s="511"/>
      <c r="F268" s="823"/>
      <c r="G268" s="799"/>
      <c r="H268" s="57"/>
      <c r="I268" s="553" t="n">
        <f aca="false">H268-E268</f>
        <v>0</v>
      </c>
      <c r="J268" s="656"/>
      <c r="K268" s="492"/>
      <c r="M268" s="937"/>
      <c r="N268" s="938"/>
      <c r="O268" s="939"/>
      <c r="P268" s="939"/>
      <c r="Q268" s="940"/>
      <c r="R268" s="939"/>
    </row>
    <row r="269" s="495" customFormat="true" ht="15" hidden="true" customHeight="false" outlineLevel="0" collapsed="false">
      <c r="A269" s="604" t="s">
        <v>591</v>
      </c>
      <c r="B269" s="509" t="n">
        <v>1</v>
      </c>
      <c r="C269" s="788" t="n">
        <v>0</v>
      </c>
      <c r="D269" s="816" t="n">
        <v>0</v>
      </c>
      <c r="E269" s="511" t="n">
        <f aca="false">SUM(B269:B270)+SUM(C269:C270)*2+SUM(D269:D270)</f>
        <v>2</v>
      </c>
      <c r="F269" s="991"/>
      <c r="G269" s="513"/>
      <c r="H269" s="20"/>
      <c r="I269" s="411" t="n">
        <f aca="false">H269-E269</f>
        <v>-2</v>
      </c>
      <c r="J269" s="652"/>
      <c r="K269" s="492"/>
      <c r="M269" s="937"/>
      <c r="N269" s="938"/>
      <c r="O269" s="939"/>
      <c r="P269" s="939"/>
      <c r="Q269" s="940"/>
      <c r="R269" s="939"/>
    </row>
    <row r="270" s="495" customFormat="true" ht="15.75" hidden="true" customHeight="false" outlineLevel="0" collapsed="false">
      <c r="A270" s="608"/>
      <c r="B270" s="518" t="n">
        <v>1</v>
      </c>
      <c r="C270" s="822" t="n">
        <v>0</v>
      </c>
      <c r="D270" s="822" t="n">
        <v>0</v>
      </c>
      <c r="E270" s="511"/>
      <c r="F270" s="823"/>
      <c r="G270" s="799"/>
      <c r="H270" s="57"/>
      <c r="I270" s="553" t="n">
        <f aca="false">H270-E270</f>
        <v>0</v>
      </c>
      <c r="J270" s="656"/>
      <c r="K270" s="492"/>
      <c r="M270" s="937"/>
      <c r="N270" s="938"/>
      <c r="O270" s="939"/>
      <c r="P270" s="939"/>
      <c r="Q270" s="940"/>
      <c r="R270" s="939"/>
    </row>
    <row r="271" s="495" customFormat="true" ht="15" hidden="true" customHeight="false" outlineLevel="0" collapsed="false">
      <c r="A271" s="604" t="s">
        <v>592</v>
      </c>
      <c r="B271" s="509" t="n">
        <v>1</v>
      </c>
      <c r="C271" s="788" t="n">
        <v>0</v>
      </c>
      <c r="D271" s="816" t="n">
        <v>0</v>
      </c>
      <c r="E271" s="511" t="n">
        <f aca="false">SUM(B271:B273)+SUM(C271:C273)*2+SUM(D271:D273)</f>
        <v>3</v>
      </c>
      <c r="F271" s="991"/>
      <c r="G271" s="800"/>
      <c r="H271" s="20"/>
      <c r="I271" s="411" t="n">
        <f aca="false">H271-E271</f>
        <v>-3</v>
      </c>
      <c r="J271" s="652"/>
      <c r="K271" s="492"/>
      <c r="M271" s="937"/>
      <c r="N271" s="938"/>
      <c r="O271" s="939"/>
      <c r="P271" s="939"/>
      <c r="Q271" s="940"/>
      <c r="R271" s="939"/>
    </row>
    <row r="272" s="495" customFormat="true" ht="15" hidden="true" customHeight="false" outlineLevel="0" collapsed="false">
      <c r="A272" s="606"/>
      <c r="B272" s="842" t="n">
        <v>1</v>
      </c>
      <c r="C272" s="801" t="n">
        <v>0</v>
      </c>
      <c r="D272" s="843" t="n">
        <v>0</v>
      </c>
      <c r="E272" s="511"/>
      <c r="F272" s="995"/>
      <c r="G272" s="845"/>
      <c r="H272" s="33"/>
      <c r="I272" s="740"/>
      <c r="J272" s="797"/>
      <c r="K272" s="492"/>
      <c r="M272" s="937"/>
      <c r="N272" s="938"/>
      <c r="O272" s="939"/>
      <c r="P272" s="939"/>
      <c r="Q272" s="940"/>
      <c r="R272" s="939"/>
    </row>
    <row r="273" s="495" customFormat="true" ht="15.75" hidden="true" customHeight="false" outlineLevel="0" collapsed="false">
      <c r="A273" s="608"/>
      <c r="B273" s="518" t="n">
        <v>1</v>
      </c>
      <c r="C273" s="822" t="n">
        <v>0</v>
      </c>
      <c r="D273" s="822" t="n">
        <v>0</v>
      </c>
      <c r="E273" s="511"/>
      <c r="F273" s="823"/>
      <c r="G273" s="799"/>
      <c r="H273" s="57"/>
      <c r="I273" s="553" t="n">
        <f aca="false">H273-E273</f>
        <v>0</v>
      </c>
      <c r="J273" s="656"/>
      <c r="K273" s="492"/>
      <c r="M273" s="937"/>
      <c r="N273" s="938"/>
      <c r="O273" s="939"/>
      <c r="P273" s="939"/>
      <c r="Q273" s="940"/>
      <c r="R273" s="939"/>
    </row>
    <row r="274" s="495" customFormat="true" ht="15" hidden="true" customHeight="false" outlineLevel="0" collapsed="false">
      <c r="A274" s="604" t="s">
        <v>593</v>
      </c>
      <c r="B274" s="412" t="n">
        <v>0</v>
      </c>
      <c r="C274" s="994" t="n">
        <v>1</v>
      </c>
      <c r="D274" s="816" t="n">
        <v>0</v>
      </c>
      <c r="E274" s="511" t="n">
        <f aca="false">SUM(B274:B275)+SUM(C274:C275)*2+SUM(D274:D275)</f>
        <v>2</v>
      </c>
      <c r="F274" s="991"/>
      <c r="G274" s="800"/>
      <c r="H274" s="20"/>
      <c r="I274" s="411" t="n">
        <f aca="false">H274-E274</f>
        <v>-2</v>
      </c>
      <c r="J274" s="652"/>
      <c r="K274" s="492"/>
      <c r="M274" s="937"/>
      <c r="N274" s="938"/>
      <c r="O274" s="939"/>
      <c r="P274" s="939"/>
      <c r="Q274" s="940"/>
      <c r="R274" s="939"/>
    </row>
    <row r="275" s="495" customFormat="true" ht="15.75" hidden="true" customHeight="false" outlineLevel="0" collapsed="false">
      <c r="A275" s="608"/>
      <c r="B275" s="366" t="n">
        <v>0</v>
      </c>
      <c r="C275" s="822" t="n">
        <v>0</v>
      </c>
      <c r="D275" s="822" t="n">
        <v>0</v>
      </c>
      <c r="E275" s="511"/>
      <c r="F275" s="823"/>
      <c r="G275" s="799"/>
      <c r="H275" s="57"/>
      <c r="I275" s="553" t="n">
        <f aca="false">H275-E275</f>
        <v>0</v>
      </c>
      <c r="J275" s="656"/>
      <c r="K275" s="492"/>
      <c r="M275" s="937"/>
      <c r="N275" s="938"/>
      <c r="O275" s="939"/>
      <c r="P275" s="939"/>
      <c r="Q275" s="940"/>
      <c r="R275" s="939"/>
    </row>
    <row r="276" s="495" customFormat="true" ht="15" hidden="true" customHeight="false" outlineLevel="0" collapsed="false">
      <c r="A276" s="604" t="s">
        <v>594</v>
      </c>
      <c r="B276" s="509" t="n">
        <v>1</v>
      </c>
      <c r="C276" s="788" t="n">
        <v>0</v>
      </c>
      <c r="D276" s="816" t="n">
        <v>0</v>
      </c>
      <c r="E276" s="511" t="n">
        <f aca="false">SUM(B276:B277)+SUM(C276:C277)*2+SUM(D276:D277)</f>
        <v>2</v>
      </c>
      <c r="F276" s="991"/>
      <c r="G276" s="800"/>
      <c r="H276" s="20"/>
      <c r="I276" s="411" t="n">
        <f aca="false">H276-E276</f>
        <v>-2</v>
      </c>
      <c r="J276" s="652"/>
      <c r="K276" s="492"/>
      <c r="M276" s="937"/>
      <c r="N276" s="938"/>
      <c r="O276" s="939"/>
      <c r="P276" s="939"/>
      <c r="Q276" s="940"/>
      <c r="R276" s="939"/>
    </row>
    <row r="277" s="495" customFormat="true" ht="15.75" hidden="true" customHeight="false" outlineLevel="0" collapsed="false">
      <c r="A277" s="608"/>
      <c r="B277" s="518" t="n">
        <v>1</v>
      </c>
      <c r="C277" s="822" t="n">
        <v>0</v>
      </c>
      <c r="D277" s="822" t="n">
        <v>0</v>
      </c>
      <c r="E277" s="511"/>
      <c r="F277" s="823"/>
      <c r="G277" s="799"/>
      <c r="H277" s="57"/>
      <c r="I277" s="553" t="n">
        <f aca="false">H277-E277</f>
        <v>0</v>
      </c>
      <c r="J277" s="656"/>
      <c r="K277" s="492"/>
      <c r="M277" s="937"/>
      <c r="N277" s="938"/>
      <c r="O277" s="939"/>
      <c r="P277" s="939"/>
      <c r="Q277" s="940"/>
      <c r="R277" s="939"/>
    </row>
    <row r="278" s="495" customFormat="true" ht="15" hidden="true" customHeight="false" outlineLevel="0" collapsed="false">
      <c r="A278" s="604" t="s">
        <v>595</v>
      </c>
      <c r="B278" s="509" t="n">
        <v>1</v>
      </c>
      <c r="C278" s="788" t="n">
        <v>0</v>
      </c>
      <c r="D278" s="816" t="n">
        <v>0</v>
      </c>
      <c r="E278" s="511" t="n">
        <f aca="false">SUM(B278:B279)+SUM(C278:C279)*2+SUM(D278:D279)</f>
        <v>2</v>
      </c>
      <c r="F278" s="991"/>
      <c r="G278" s="800"/>
      <c r="H278" s="20"/>
      <c r="I278" s="411" t="n">
        <f aca="false">H278-E278</f>
        <v>-2</v>
      </c>
      <c r="J278" s="652"/>
      <c r="K278" s="492"/>
      <c r="M278" s="937"/>
      <c r="N278" s="938"/>
      <c r="O278" s="939"/>
      <c r="P278" s="939"/>
      <c r="Q278" s="940"/>
      <c r="R278" s="939"/>
    </row>
    <row r="279" s="495" customFormat="true" ht="15.75" hidden="true" customHeight="false" outlineLevel="0" collapsed="false">
      <c r="A279" s="608"/>
      <c r="B279" s="518" t="n">
        <v>1</v>
      </c>
      <c r="C279" s="822" t="n">
        <v>0</v>
      </c>
      <c r="D279" s="822" t="n">
        <v>0</v>
      </c>
      <c r="E279" s="511"/>
      <c r="F279" s="823"/>
      <c r="G279" s="799"/>
      <c r="H279" s="57"/>
      <c r="I279" s="553" t="n">
        <f aca="false">H279-E279</f>
        <v>0</v>
      </c>
      <c r="J279" s="656"/>
      <c r="K279" s="492"/>
      <c r="M279" s="937"/>
      <c r="N279" s="938"/>
      <c r="O279" s="939"/>
      <c r="P279" s="939"/>
      <c r="Q279" s="940"/>
      <c r="R279" s="939"/>
    </row>
    <row r="280" s="495" customFormat="true" ht="15" hidden="true" customHeight="false" outlineLevel="0" collapsed="false">
      <c r="A280" s="604" t="s">
        <v>596</v>
      </c>
      <c r="B280" s="509" t="n">
        <v>1</v>
      </c>
      <c r="C280" s="788" t="n">
        <v>0</v>
      </c>
      <c r="D280" s="816" t="n">
        <v>0</v>
      </c>
      <c r="E280" s="511" t="n">
        <f aca="false">SUM(B280:B281)+SUM(C280:C281)*2+SUM(D280:D281)</f>
        <v>2</v>
      </c>
      <c r="F280" s="991"/>
      <c r="G280" s="800"/>
      <c r="H280" s="20"/>
      <c r="I280" s="411" t="n">
        <f aca="false">H280-E280</f>
        <v>-2</v>
      </c>
      <c r="J280" s="652"/>
      <c r="K280" s="492"/>
      <c r="M280" s="937"/>
      <c r="N280" s="938"/>
      <c r="O280" s="939"/>
      <c r="P280" s="939"/>
      <c r="Q280" s="940"/>
      <c r="R280" s="939"/>
    </row>
    <row r="281" s="495" customFormat="true" ht="15.75" hidden="true" customHeight="false" outlineLevel="0" collapsed="false">
      <c r="A281" s="608"/>
      <c r="B281" s="518" t="n">
        <v>1</v>
      </c>
      <c r="C281" s="822" t="n">
        <v>0</v>
      </c>
      <c r="D281" s="822" t="n">
        <v>0</v>
      </c>
      <c r="E281" s="511"/>
      <c r="F281" s="823"/>
      <c r="G281" s="799"/>
      <c r="H281" s="57"/>
      <c r="I281" s="553" t="n">
        <f aca="false">H281-E281</f>
        <v>0</v>
      </c>
      <c r="J281" s="656"/>
      <c r="K281" s="492"/>
      <c r="M281" s="937"/>
      <c r="N281" s="938"/>
      <c r="O281" s="939"/>
      <c r="P281" s="939"/>
      <c r="Q281" s="940"/>
      <c r="R281" s="939"/>
    </row>
    <row r="282" s="495" customFormat="true" ht="15" hidden="true" customHeight="true" outlineLevel="0" collapsed="false">
      <c r="A282" s="604" t="s">
        <v>597</v>
      </c>
      <c r="B282" s="509" t="n">
        <v>1</v>
      </c>
      <c r="C282" s="788" t="n">
        <v>0</v>
      </c>
      <c r="D282" s="816" t="n">
        <v>0</v>
      </c>
      <c r="E282" s="511" t="n">
        <f aca="false">SUM(B282:B283)+SUM(C282:C283)*2+SUM(D282:D283)</f>
        <v>2</v>
      </c>
      <c r="F282" s="991"/>
      <c r="G282" s="800"/>
      <c r="H282" s="20"/>
      <c r="I282" s="411" t="n">
        <f aca="false">H282-E282</f>
        <v>-2</v>
      </c>
      <c r="J282" s="652"/>
      <c r="K282" s="492"/>
      <c r="M282" s="937"/>
      <c r="N282" s="938"/>
      <c r="O282" s="939"/>
      <c r="P282" s="939"/>
      <c r="Q282" s="940"/>
      <c r="R282" s="939"/>
    </row>
    <row r="283" s="495" customFormat="true" ht="15.75" hidden="true" customHeight="false" outlineLevel="0" collapsed="false">
      <c r="A283" s="608"/>
      <c r="B283" s="518" t="n">
        <v>1</v>
      </c>
      <c r="C283" s="822" t="n">
        <v>0</v>
      </c>
      <c r="D283" s="822" t="n">
        <v>0</v>
      </c>
      <c r="E283" s="511"/>
      <c r="F283" s="823"/>
      <c r="G283" s="799"/>
      <c r="H283" s="57"/>
      <c r="I283" s="553" t="n">
        <f aca="false">H283-E283</f>
        <v>0</v>
      </c>
      <c r="J283" s="656"/>
      <c r="K283" s="492"/>
      <c r="M283" s="937"/>
      <c r="N283" s="938"/>
      <c r="O283" s="939"/>
      <c r="P283" s="939"/>
      <c r="Q283" s="940"/>
      <c r="R283" s="939"/>
    </row>
    <row r="284" s="495" customFormat="true" ht="15" hidden="true" customHeight="false" outlineLevel="0" collapsed="false">
      <c r="A284" s="604" t="s">
        <v>598</v>
      </c>
      <c r="B284" s="509" t="n">
        <v>1</v>
      </c>
      <c r="C284" s="788" t="n">
        <v>0</v>
      </c>
      <c r="D284" s="816" t="n">
        <v>0</v>
      </c>
      <c r="E284" s="511" t="n">
        <f aca="false">SUM(B284:B286)+SUM(C284:C286)*2+SUM(D284:D286)</f>
        <v>3</v>
      </c>
      <c r="F284" s="991"/>
      <c r="G284" s="800"/>
      <c r="H284" s="20"/>
      <c r="I284" s="794" t="n">
        <f aca="false">H284-E284</f>
        <v>-3</v>
      </c>
      <c r="J284" s="652"/>
      <c r="K284" s="492"/>
      <c r="M284" s="937"/>
      <c r="N284" s="938"/>
      <c r="O284" s="939"/>
      <c r="P284" s="939"/>
      <c r="Q284" s="940"/>
      <c r="R284" s="939"/>
    </row>
    <row r="285" s="495" customFormat="true" ht="15" hidden="true" customHeight="false" outlineLevel="0" collapsed="false">
      <c r="A285" s="606"/>
      <c r="B285" s="842" t="n">
        <v>1</v>
      </c>
      <c r="C285" s="801" t="n">
        <v>0</v>
      </c>
      <c r="D285" s="843" t="n">
        <v>0</v>
      </c>
      <c r="E285" s="511"/>
      <c r="F285" s="995"/>
      <c r="G285" s="845"/>
      <c r="H285" s="33"/>
      <c r="I285" s="590" t="n">
        <f aca="false">H285-E285</f>
        <v>0</v>
      </c>
      <c r="J285" s="797"/>
      <c r="K285" s="802"/>
      <c r="M285" s="937"/>
      <c r="N285" s="938"/>
      <c r="O285" s="939"/>
      <c r="P285" s="939"/>
      <c r="Q285" s="940"/>
      <c r="R285" s="939"/>
    </row>
    <row r="286" s="495" customFormat="true" ht="15.75" hidden="true" customHeight="false" outlineLevel="0" collapsed="false">
      <c r="A286" s="608"/>
      <c r="B286" s="518" t="n">
        <v>1</v>
      </c>
      <c r="C286" s="822" t="n">
        <v>0</v>
      </c>
      <c r="D286" s="822" t="n">
        <v>0</v>
      </c>
      <c r="E286" s="511"/>
      <c r="F286" s="823"/>
      <c r="G286" s="799"/>
      <c r="H286" s="57"/>
      <c r="I286" s="553" t="n">
        <f aca="false">H286-E286</f>
        <v>0</v>
      </c>
      <c r="J286" s="656"/>
      <c r="K286" s="803" t="s">
        <v>394</v>
      </c>
      <c r="L286" s="492"/>
      <c r="M286" s="777"/>
      <c r="N286" s="778"/>
      <c r="O286" s="492"/>
      <c r="P286" s="939"/>
      <c r="Q286" s="940"/>
      <c r="R286" s="939"/>
    </row>
    <row r="287" customFormat="false" ht="15" hidden="true" customHeight="false" outlineLevel="0" collapsed="false">
      <c r="A287" s="604" t="s">
        <v>599</v>
      </c>
      <c r="B287" s="509" t="n">
        <v>1</v>
      </c>
      <c r="C287" s="788" t="n">
        <v>0</v>
      </c>
      <c r="D287" s="816" t="n">
        <v>0</v>
      </c>
      <c r="E287" s="511" t="n">
        <f aca="false">SUM(B287:B289)+SUM(C287:C289)*2+SUM(D287:D289)</f>
        <v>3</v>
      </c>
      <c r="F287" s="991"/>
      <c r="G287" s="800"/>
      <c r="H287" s="20"/>
      <c r="I287" s="794" t="n">
        <f aca="false">H287-E287</f>
        <v>-3</v>
      </c>
      <c r="J287" s="652"/>
      <c r="K287" s="805" t="s">
        <v>395</v>
      </c>
    </row>
    <row r="288" customFormat="false" ht="15" hidden="true" customHeight="false" outlineLevel="0" collapsed="false">
      <c r="A288" s="606"/>
      <c r="B288" s="842" t="n">
        <v>1</v>
      </c>
      <c r="C288" s="801" t="n">
        <v>0</v>
      </c>
      <c r="D288" s="843" t="n">
        <v>0</v>
      </c>
      <c r="E288" s="511"/>
      <c r="F288" s="995"/>
      <c r="G288" s="729"/>
      <c r="H288" s="33"/>
      <c r="I288" s="590" t="n">
        <f aca="false">H288-E288</f>
        <v>0</v>
      </c>
      <c r="J288" s="797"/>
      <c r="K288" s="805" t="s">
        <v>397</v>
      </c>
    </row>
    <row r="289" customFormat="false" ht="15.75" hidden="true" customHeight="false" outlineLevel="0" collapsed="false">
      <c r="A289" s="608"/>
      <c r="B289" s="518" t="n">
        <v>1</v>
      </c>
      <c r="C289" s="822" t="n">
        <v>0</v>
      </c>
      <c r="D289" s="822" t="n">
        <v>0</v>
      </c>
      <c r="E289" s="511"/>
      <c r="F289" s="823"/>
      <c r="G289" s="799"/>
      <c r="H289" s="57"/>
      <c r="I289" s="553" t="n">
        <f aca="false">H289-E289</f>
        <v>0</v>
      </c>
      <c r="J289" s="656"/>
      <c r="K289" s="805" t="s">
        <v>398</v>
      </c>
    </row>
    <row r="290" customFormat="false" ht="26.25" hidden="true" customHeight="false" outlineLevel="0" collapsed="false">
      <c r="A290" s="806" t="s">
        <v>600</v>
      </c>
      <c r="B290" s="612" t="s">
        <v>458</v>
      </c>
      <c r="C290" s="612" t="s">
        <v>458</v>
      </c>
      <c r="D290" s="612" t="s">
        <v>458</v>
      </c>
      <c r="E290" s="612" t="n">
        <f aca="false">SUM(E219:E289)</f>
        <v>71</v>
      </c>
      <c r="F290" s="612" t="n">
        <f aca="false">SUM(F219:F289)</f>
        <v>0</v>
      </c>
      <c r="G290" s="613" t="s">
        <v>486</v>
      </c>
      <c r="H290" s="614" t="n">
        <f aca="false">SUM(H219:H289)</f>
        <v>0</v>
      </c>
      <c r="I290" s="614" t="n">
        <f aca="false">SUM(I219:I289)</f>
        <v>-71</v>
      </c>
      <c r="J290" s="615" t="n">
        <f aca="false">H290-E290</f>
        <v>-71</v>
      </c>
      <c r="K290" s="807" t="s">
        <v>460</v>
      </c>
    </row>
    <row r="291" customFormat="false" ht="15" hidden="false" customHeight="false" outlineLevel="0" collapsed="false">
      <c r="L291" s="940"/>
      <c r="M291" s="996"/>
      <c r="N291" s="938"/>
      <c r="O291" s="939"/>
    </row>
    <row r="292" s="940" customFormat="true" ht="30" hidden="false" customHeight="false" outlineLevel="0" collapsed="false">
      <c r="A292" s="951"/>
      <c r="B292" s="989"/>
      <c r="C292" s="989"/>
      <c r="D292" s="989"/>
      <c r="E292" s="989"/>
      <c r="F292" s="989"/>
      <c r="G292" s="951"/>
      <c r="H292" s="989"/>
      <c r="I292" s="989"/>
      <c r="J292" s="951"/>
      <c r="K292" s="997" t="s">
        <v>601</v>
      </c>
      <c r="L292" s="492"/>
      <c r="M292" s="777"/>
      <c r="N292" s="778"/>
      <c r="O292" s="492"/>
      <c r="P292" s="939"/>
      <c r="R292" s="939"/>
    </row>
    <row r="293" customFormat="false" ht="15" hidden="false" customHeight="false" outlineLevel="0" collapsed="false">
      <c r="K293" s="776"/>
      <c r="L293" s="491"/>
      <c r="M293" s="491"/>
      <c r="N293" s="491"/>
      <c r="O293" s="491"/>
    </row>
    <row r="294" s="491" customFormat="true" ht="31.5" hidden="false" customHeight="true" outlineLevel="0" collapsed="false">
      <c r="A294" s="998" t="s">
        <v>602</v>
      </c>
      <c r="B294" s="998"/>
      <c r="C294" s="998"/>
      <c r="D294" s="998"/>
      <c r="E294" s="998"/>
      <c r="F294" s="998"/>
      <c r="G294" s="999"/>
      <c r="H294" s="999"/>
      <c r="I294" s="999"/>
      <c r="J294" s="1000"/>
      <c r="K294" s="1001" t="s">
        <v>394</v>
      </c>
      <c r="Q294" s="856"/>
      <c r="S294" s="856"/>
      <c r="T294" s="856"/>
      <c r="U294" s="856"/>
      <c r="V294" s="856"/>
      <c r="W294" s="856"/>
      <c r="X294" s="856"/>
    </row>
    <row r="295" s="491" customFormat="true" ht="31.5" hidden="false" customHeight="true" outlineLevel="0" collapsed="false">
      <c r="A295" s="1002" t="n">
        <f aca="false">6+20+2+21+3+5+9+4</f>
        <v>70</v>
      </c>
      <c r="B295" s="1002" t="s">
        <v>458</v>
      </c>
      <c r="C295" s="1002" t="s">
        <v>458</v>
      </c>
      <c r="D295" s="1002" t="s">
        <v>458</v>
      </c>
      <c r="E295" s="1002" t="n">
        <f aca="false">E16+E66+E78+E141+E152+E170+E201+E214</f>
        <v>189</v>
      </c>
      <c r="F295" s="1002" t="n">
        <f aca="false">F16+F66+F78+F141+F152+F170+F201+F214</f>
        <v>146</v>
      </c>
      <c r="G295" s="1003" t="s">
        <v>603</v>
      </c>
      <c r="H295" s="1002" t="n">
        <f aca="false">H16+H66+H78+H141+H152+H170+H201+H214</f>
        <v>146</v>
      </c>
      <c r="I295" s="1002" t="n">
        <f aca="false">I16+I66+I78+I141+I152+I170+I201+I214</f>
        <v>-45</v>
      </c>
      <c r="J295" s="1002" t="n">
        <f aca="false">J16+J66+J78+J141+J152+J170+J201+J214</f>
        <v>-43</v>
      </c>
      <c r="K295" s="1004" t="s">
        <v>395</v>
      </c>
      <c r="Q295" s="856"/>
      <c r="S295" s="856"/>
      <c r="T295" s="856"/>
      <c r="U295" s="856"/>
      <c r="V295" s="856"/>
      <c r="W295" s="856"/>
      <c r="X295" s="856"/>
    </row>
    <row r="296" s="535" customFormat="true" ht="31.5" hidden="false" customHeight="true" outlineLevel="0" collapsed="false">
      <c r="A296" s="1005" t="n">
        <f aca="false">'Kwatery U Buzunów - Reg. 2018'!A180</f>
        <v>43</v>
      </c>
      <c r="B296" s="1005" t="s">
        <v>458</v>
      </c>
      <c r="C296" s="1005" t="s">
        <v>458</v>
      </c>
      <c r="D296" s="1005" t="s">
        <v>458</v>
      </c>
      <c r="E296" s="1005" t="n">
        <f aca="false">'Kwatery U Buzunów - Reg. 2018'!D180</f>
        <v>146</v>
      </c>
      <c r="F296" s="1005" t="n">
        <f aca="false">'Kwatery U Buzunów - Reg. 2018'!E180</f>
        <v>122</v>
      </c>
      <c r="G296" s="1005" t="str">
        <f aca="false">'Kwatery U Buzunów - Reg. 2018'!F180</f>
        <v>Razem Buzun - bud. A + B + domki</v>
      </c>
      <c r="H296" s="1005" t="n">
        <f aca="false">'Kwatery U Buzunów - Reg. 2018'!G180</f>
        <v>122</v>
      </c>
      <c r="I296" s="1005" t="n">
        <f aca="false">'Kwatery U Buzunów - Reg. 2018'!H180</f>
        <v>-24</v>
      </c>
      <c r="J296" s="1005" t="n">
        <f aca="false">'Kwatery U Buzunów - Reg. 2018'!I180</f>
        <v>-24</v>
      </c>
      <c r="K296" s="805" t="s">
        <v>397</v>
      </c>
      <c r="L296" s="491"/>
      <c r="M296" s="491"/>
      <c r="N296" s="491"/>
      <c r="O296" s="491"/>
      <c r="P296" s="491"/>
      <c r="Q296" s="856"/>
      <c r="R296" s="491"/>
      <c r="T296" s="12"/>
      <c r="U296" s="12"/>
      <c r="V296" s="12"/>
      <c r="W296" s="12"/>
      <c r="X296" s="12"/>
      <c r="Y296" s="12"/>
    </row>
    <row r="297" s="497" customFormat="true" ht="31.5" hidden="false" customHeight="true" outlineLevel="0" collapsed="false">
      <c r="A297" s="1006" t="n">
        <f aca="false">SUM(A295:A296)</f>
        <v>113</v>
      </c>
      <c r="B297" s="1006" t="n">
        <f aca="false">SUM(B295:B296)</f>
        <v>0</v>
      </c>
      <c r="C297" s="1007" t="n">
        <f aca="false">SUM(C295:C296)</f>
        <v>0</v>
      </c>
      <c r="D297" s="1007" t="n">
        <f aca="false">SUM(D295:D296)</f>
        <v>0</v>
      </c>
      <c r="E297" s="1006" t="n">
        <f aca="false">SUM(E295:E296)</f>
        <v>335</v>
      </c>
      <c r="F297" s="1006" t="n">
        <f aca="false">SUM(F295:F296)</f>
        <v>268</v>
      </c>
      <c r="G297" s="1008" t="s">
        <v>604</v>
      </c>
      <c r="H297" s="1008" t="n">
        <f aca="false">SUM(H295:H296)</f>
        <v>268</v>
      </c>
      <c r="I297" s="1008" t="n">
        <f aca="false">SUM(I295:I296)</f>
        <v>-69</v>
      </c>
      <c r="J297" s="1008" t="n">
        <f aca="false">H297-E297</f>
        <v>-67</v>
      </c>
      <c r="K297" s="805" t="s">
        <v>398</v>
      </c>
      <c r="L297" s="535"/>
      <c r="M297" s="535"/>
      <c r="N297" s="535"/>
      <c r="O297" s="535"/>
      <c r="P297" s="491"/>
      <c r="Q297" s="856"/>
      <c r="R297" s="491"/>
      <c r="S297" s="1009"/>
      <c r="T297" s="1009"/>
      <c r="U297" s="1009"/>
      <c r="V297" s="1009"/>
      <c r="W297" s="1009"/>
      <c r="X297" s="1009"/>
    </row>
    <row r="298" s="491" customFormat="true" ht="31.5" hidden="false" customHeight="false" outlineLevel="0" collapsed="false">
      <c r="G298" s="1010"/>
      <c r="H298" s="1011" t="e">
        <f aca="false">'kwatery u buzunów - reg. 2018' #REF!</f>
        <v>#NAME?</v>
      </c>
      <c r="I298" s="1011"/>
      <c r="J298" s="1012" t="s">
        <v>605</v>
      </c>
      <c r="K298" s="1013" t="s">
        <v>460</v>
      </c>
      <c r="L298" s="497"/>
      <c r="M298" s="497"/>
      <c r="N298" s="497"/>
      <c r="O298" s="497"/>
      <c r="P298" s="535"/>
      <c r="Q298" s="535"/>
      <c r="R298" s="12"/>
      <c r="S298" s="856"/>
      <c r="T298" s="856"/>
      <c r="U298" s="856"/>
      <c r="V298" s="856"/>
      <c r="W298" s="856"/>
      <c r="X298" s="856"/>
    </row>
    <row r="299" customFormat="false" ht="15" hidden="false" customHeight="false" outlineLevel="0" collapsed="false">
      <c r="K299" s="776"/>
      <c r="L299" s="497"/>
      <c r="M299" s="497"/>
      <c r="N299" s="497"/>
      <c r="O299" s="497"/>
      <c r="P299" s="497"/>
      <c r="Q299" s="1009"/>
      <c r="R299" s="497"/>
      <c r="U299" s="1014"/>
    </row>
    <row r="300" customFormat="false" ht="15" hidden="false" customHeight="false" outlineLevel="0" collapsed="false">
      <c r="K300" s="1001" t="s">
        <v>394</v>
      </c>
      <c r="L300" s="491"/>
      <c r="M300" s="491"/>
      <c r="N300" s="491"/>
      <c r="O300" s="491"/>
      <c r="P300" s="497"/>
      <c r="Q300" s="1009"/>
      <c r="R300" s="497"/>
      <c r="U300" s="1014"/>
    </row>
    <row r="301" customFormat="false" ht="15" hidden="false" customHeight="false" outlineLevel="0" collapsed="false">
      <c r="K301" s="1015" t="s">
        <v>395</v>
      </c>
      <c r="P301" s="491"/>
      <c r="Q301" s="856"/>
      <c r="R301" s="491"/>
      <c r="V301" s="1014"/>
    </row>
    <row r="302" customFormat="false" ht="15" hidden="false" customHeight="false" outlineLevel="0" collapsed="false">
      <c r="K302" s="1015" t="s">
        <v>397</v>
      </c>
      <c r="U302" s="882"/>
    </row>
    <row r="303" customFormat="false" ht="15" hidden="false" customHeight="false" outlineLevel="0" collapsed="false">
      <c r="G303" s="492"/>
      <c r="H303" s="492"/>
      <c r="I303" s="492"/>
      <c r="K303" s="1015" t="s">
        <v>398</v>
      </c>
      <c r="U303" s="856"/>
      <c r="V303" s="882"/>
    </row>
    <row r="304" s="492" customFormat="true" ht="31.5" hidden="false" customHeight="false" outlineLevel="0" collapsed="false">
      <c r="J304" s="1016" t="s">
        <v>606</v>
      </c>
      <c r="K304" s="1017" t="s">
        <v>460</v>
      </c>
      <c r="M304" s="777"/>
      <c r="N304" s="778"/>
    </row>
    <row r="305" customFormat="false" ht="15" hidden="false" customHeight="false" outlineLevel="0" collapsed="false">
      <c r="K305" s="493"/>
    </row>
    <row r="306" customFormat="false" ht="15" hidden="false" customHeight="false" outlineLevel="0" collapsed="false">
      <c r="K306" s="1001" t="s">
        <v>394</v>
      </c>
    </row>
    <row r="307" customFormat="false" ht="15" hidden="false" customHeight="false" outlineLevel="0" collapsed="false">
      <c r="K307" s="1015" t="s">
        <v>395</v>
      </c>
    </row>
    <row r="308" customFormat="false" ht="15" hidden="false" customHeight="false" outlineLevel="0" collapsed="false">
      <c r="K308" s="1015" t="s">
        <v>397</v>
      </c>
    </row>
    <row r="309" customFormat="false" ht="15" hidden="false" customHeight="false" outlineLevel="0" collapsed="false">
      <c r="K309" s="1015" t="s">
        <v>398</v>
      </c>
    </row>
    <row r="310" customFormat="false" ht="31.5" hidden="false" customHeight="false" outlineLevel="0" collapsed="false">
      <c r="J310" s="1016" t="s">
        <v>607</v>
      </c>
      <c r="K310" s="1017" t="s">
        <v>460</v>
      </c>
    </row>
    <row r="311" customFormat="false" ht="15" hidden="false" customHeight="false" outlineLevel="0" collapsed="false">
      <c r="K311" s="493"/>
      <c r="M311" s="492"/>
      <c r="N311" s="492"/>
    </row>
    <row r="312" s="492" customFormat="true" ht="15" hidden="false" customHeight="false" outlineLevel="0" collapsed="false">
      <c r="K312" s="493"/>
    </row>
    <row r="313" s="492" customFormat="true" ht="30" hidden="false" customHeight="false" outlineLevel="0" collapsed="false">
      <c r="J313" s="1018" t="s">
        <v>608</v>
      </c>
      <c r="K313" s="1019" t="s">
        <v>458</v>
      </c>
    </row>
  </sheetData>
  <mergeCells count="147">
    <mergeCell ref="A1:A2"/>
    <mergeCell ref="B1:H1"/>
    <mergeCell ref="I1:I2"/>
    <mergeCell ref="J1:J2"/>
    <mergeCell ref="B2:H2"/>
    <mergeCell ref="E5:E7"/>
    <mergeCell ref="E8:E9"/>
    <mergeCell ref="E10:E12"/>
    <mergeCell ref="E14:E15"/>
    <mergeCell ref="A18:A19"/>
    <mergeCell ref="B18:H18"/>
    <mergeCell ref="I18:I19"/>
    <mergeCell ref="J18:J19"/>
    <mergeCell ref="B19:H19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5"/>
    <mergeCell ref="A69:A70"/>
    <mergeCell ref="B69:H69"/>
    <mergeCell ref="I69:I70"/>
    <mergeCell ref="J69:J70"/>
    <mergeCell ref="B70:H70"/>
    <mergeCell ref="E72:E74"/>
    <mergeCell ref="E75:E77"/>
    <mergeCell ref="A80:A81"/>
    <mergeCell ref="B80:H80"/>
    <mergeCell ref="I80:I81"/>
    <mergeCell ref="J80:J81"/>
    <mergeCell ref="B81:H81"/>
    <mergeCell ref="E83:E84"/>
    <mergeCell ref="E85:E87"/>
    <mergeCell ref="E88:E90"/>
    <mergeCell ref="E91:E93"/>
    <mergeCell ref="E94:E96"/>
    <mergeCell ref="E97:E99"/>
    <mergeCell ref="E100:E102"/>
    <mergeCell ref="E103:E104"/>
    <mergeCell ref="E105:E107"/>
    <mergeCell ref="E108:E110"/>
    <mergeCell ref="E111:E114"/>
    <mergeCell ref="E115:E117"/>
    <mergeCell ref="E118:E120"/>
    <mergeCell ref="E121:E123"/>
    <mergeCell ref="E124:E125"/>
    <mergeCell ref="E126:E127"/>
    <mergeCell ref="E128:E130"/>
    <mergeCell ref="E131:E133"/>
    <mergeCell ref="E134:E135"/>
    <mergeCell ref="E136:E137"/>
    <mergeCell ref="E138:E140"/>
    <mergeCell ref="A143:A144"/>
    <mergeCell ref="B143:H143"/>
    <mergeCell ref="I143:I144"/>
    <mergeCell ref="J143:J144"/>
    <mergeCell ref="B144:H144"/>
    <mergeCell ref="E146:E147"/>
    <mergeCell ref="E148:E149"/>
    <mergeCell ref="E150:E151"/>
    <mergeCell ref="A154:A155"/>
    <mergeCell ref="B154:G154"/>
    <mergeCell ref="I154:I155"/>
    <mergeCell ref="B155:G155"/>
    <mergeCell ref="E157:E158"/>
    <mergeCell ref="E159:E161"/>
    <mergeCell ref="E162:E164"/>
    <mergeCell ref="E165:E166"/>
    <mergeCell ref="E167:E169"/>
    <mergeCell ref="A172:A173"/>
    <mergeCell ref="B172:H172"/>
    <mergeCell ref="I172:I173"/>
    <mergeCell ref="J172:J173"/>
    <mergeCell ref="B173:H173"/>
    <mergeCell ref="E175:E177"/>
    <mergeCell ref="E178:E179"/>
    <mergeCell ref="E180:E182"/>
    <mergeCell ref="E183:E186"/>
    <mergeCell ref="E187:E189"/>
    <mergeCell ref="E190:E192"/>
    <mergeCell ref="E193:E194"/>
    <mergeCell ref="E195:E197"/>
    <mergeCell ref="E198:E200"/>
    <mergeCell ref="A203:A204"/>
    <mergeCell ref="B203:H203"/>
    <mergeCell ref="I203:I204"/>
    <mergeCell ref="J203:J204"/>
    <mergeCell ref="B204:H204"/>
    <mergeCell ref="E206:E207"/>
    <mergeCell ref="E208:E209"/>
    <mergeCell ref="E210:E211"/>
    <mergeCell ref="E212:E213"/>
    <mergeCell ref="A216:A217"/>
    <mergeCell ref="B216:H216"/>
    <mergeCell ref="I216:I217"/>
    <mergeCell ref="J216:J217"/>
    <mergeCell ref="B217:H217"/>
    <mergeCell ref="E219:E220"/>
    <mergeCell ref="E221:E222"/>
    <mergeCell ref="E223:E224"/>
    <mergeCell ref="E225:E226"/>
    <mergeCell ref="E227:E228"/>
    <mergeCell ref="E229:E230"/>
    <mergeCell ref="E231:E232"/>
    <mergeCell ref="E233:E234"/>
    <mergeCell ref="E235:E236"/>
    <mergeCell ref="E237:E238"/>
    <mergeCell ref="E239:E240"/>
    <mergeCell ref="E241:E242"/>
    <mergeCell ref="E243:E244"/>
    <mergeCell ref="E245:E246"/>
    <mergeCell ref="E247:E248"/>
    <mergeCell ref="E249:E250"/>
    <mergeCell ref="E251:E252"/>
    <mergeCell ref="E253:E254"/>
    <mergeCell ref="E255:E256"/>
    <mergeCell ref="E257:E260"/>
    <mergeCell ref="E261:E262"/>
    <mergeCell ref="E263:E264"/>
    <mergeCell ref="E265:E266"/>
    <mergeCell ref="E267:E268"/>
    <mergeCell ref="E269:E270"/>
    <mergeCell ref="E271:E273"/>
    <mergeCell ref="E274:E275"/>
    <mergeCell ref="E276:E277"/>
    <mergeCell ref="E278:E279"/>
    <mergeCell ref="E280:E281"/>
    <mergeCell ref="E282:E283"/>
    <mergeCell ref="E284:E286"/>
    <mergeCell ref="E287:E289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5" manualBreakCount="5">
    <brk id="66" man="true" max="16383" min="0"/>
    <brk id="141" man="true" max="16383" min="0"/>
    <brk id="201" man="true" max="16383" min="0"/>
    <brk id="214" man="true" max="16383" min="0"/>
    <brk id="313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pl-PL</dc:language>
  <cp:lastModifiedBy/>
  <dcterms:modified xsi:type="dcterms:W3CDTF">2020-06-19T12:04:31Z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