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/>
  <mc:AlternateContent xmlns:mc="http://schemas.openxmlformats.org/markup-compatibility/2006">
    <mc:Choice Requires="x15">
      <x15ac:absPath xmlns:x15ac="http://schemas.microsoft.com/office/spreadsheetml/2010/11/ac" url="C:\Users\Maciej\Documents\Modelowanie rynków finansowych\"/>
    </mc:Choice>
  </mc:AlternateContent>
  <bookViews>
    <workbookView xWindow="0" yWindow="0" windowWidth="20490" windowHeight="7530" activeTab="3"/>
  </bookViews>
  <sheets>
    <sheet name="Info" sheetId="11" r:id="rId1"/>
    <sheet name="Zadania" sheetId="12" r:id="rId2"/>
    <sheet name="zad1" sheetId="13" r:id="rId3"/>
    <sheet name="zad2" sheetId="19" r:id="rId4"/>
    <sheet name="zad3" sheetId="14" r:id="rId5"/>
    <sheet name="zad4" sheetId="15" r:id="rId6"/>
    <sheet name="zad8" sheetId="16" r:id="rId7"/>
    <sheet name="zad9" sheetId="17" r:id="rId8"/>
    <sheet name="zad12" sheetId="18" r:id="rId9"/>
  </sheets>
  <definedNames>
    <definedName name="d">#REF!</definedName>
    <definedName name="delta13">#REF!</definedName>
    <definedName name="delta26">#REF!</definedName>
    <definedName name="prow">#REF!</definedName>
    <definedName name="solver_adj" localSheetId="2" hidden="1">zad1!$L$23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zad1!$M$32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0.09</definedName>
    <definedName name="solver_ver" localSheetId="2" hidden="1">3</definedName>
    <definedName name="stopa13">#REF!</definedName>
    <definedName name="stopa26">#REF!</definedName>
    <definedName name="stopaforward13">#REF!</definedName>
    <definedName name="t">#REF!</definedName>
    <definedName name="x">#REF!</definedName>
  </definedNames>
  <calcPr calcId="171027"/>
</workbook>
</file>

<file path=xl/calcChain.xml><?xml version="1.0" encoding="utf-8"?>
<calcChain xmlns="http://schemas.openxmlformats.org/spreadsheetml/2006/main">
  <c r="B2" i="19" l="1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1" i="19"/>
  <c r="B20" i="15" l="1"/>
  <c r="E13" i="15"/>
  <c r="E10" i="15"/>
  <c r="E11" i="15"/>
  <c r="E12" i="15"/>
  <c r="E9" i="15"/>
  <c r="D10" i="15"/>
  <c r="D11" i="15"/>
  <c r="D12" i="15"/>
  <c r="D9" i="15"/>
  <c r="B7" i="15" l="1"/>
  <c r="B18" i="15" s="1"/>
  <c r="B6" i="15"/>
  <c r="B3" i="15"/>
  <c r="B2" i="15"/>
  <c r="B4" i="14"/>
  <c r="B3" i="14"/>
  <c r="B2" i="14"/>
  <c r="G32" i="13"/>
  <c r="M31" i="13"/>
  <c r="M24" i="13"/>
  <c r="M25" i="13"/>
  <c r="M26" i="13"/>
  <c r="M27" i="13"/>
  <c r="M28" i="13"/>
  <c r="M29" i="13"/>
  <c r="M30" i="13"/>
  <c r="B2" i="13"/>
  <c r="C25" i="13"/>
  <c r="C13" i="13"/>
  <c r="B25" i="13"/>
  <c r="H3" i="13"/>
  <c r="H4" i="13"/>
  <c r="H5" i="13"/>
  <c r="H6" i="13"/>
  <c r="H7" i="13"/>
  <c r="H8" i="13"/>
  <c r="H9" i="13"/>
  <c r="H10" i="13"/>
  <c r="H2" i="13"/>
  <c r="B13" i="13"/>
  <c r="C2" i="13"/>
  <c r="D13" i="15" l="1"/>
  <c r="C15" i="15" s="1"/>
  <c r="M32" i="13"/>
  <c r="H11" i="13"/>
</calcChain>
</file>

<file path=xl/sharedStrings.xml><?xml version="1.0" encoding="utf-8"?>
<sst xmlns="http://schemas.openxmlformats.org/spreadsheetml/2006/main" count="30" uniqueCount="25">
  <si>
    <t>Nr</t>
  </si>
  <si>
    <t>ZADANIE</t>
  </si>
  <si>
    <t>Rozpatrzmy obligację z dwuletnim terminem wykupu, o wartości nominalnej 1000zł i 10% kuponie płatnym co pół roku. Wyznacz ceny ogołoconych obligacji (STRIPS) powstałych z tej obligacji jeśli stopy spotowe wynoszą: r_0.5 = 9.00%, r_1 = 10.60%, r_1.5 = 10.30%, r_2 = 9.50%. Znajdź cenę obligacji i jej rentowność.</t>
  </si>
  <si>
    <t>Narysuj wykres ceny obligacji jako funkcji rentowności. Przyjmij wartość nominalną równą 1000 zł, 5 lat do wykupu, kupony płatne raz w roku i rentowność = 0.5, 1.0, ... 20% (możesz użyć funkcji PV).</t>
  </si>
  <si>
    <t>Na rynku dane są nastepujące stopy spotowe r_t dla t=1,...10: 10.60%, 10.40%, 10.00%, 9.10%, 8.44%, 7.64%, 6.99%, 6.52%, 6.24%, 6.20%
a) narysuj krzywą spotową               
b) znajdź czynniki dyskontujące          
c) wyznacz stopy forward          
d) narysuj wykres spot spotowych i forward</t>
  </si>
  <si>
    <t>Jaka jest rentowność (YTM) w dniu 2010-10-28 ("dziś") 3-letniej obligacji wygasającej 2012-01-30, z kuponami płatnymi co pół roku o stopie kuponowej 8% jeśli (możesz użyć funkcji RENTOWNOŚĆ i Solvera):
a) dzisiejsza cena (czysta) obligacji to 105 (% wartości nominalnej),
b) dzisiejsza cena (czysta) obligacji to 100.
c) Znajdź dzisiejszą cenę dla której YTM = 8%.</t>
  </si>
  <si>
    <t>Inwestor posiada portfel, w skład którego wchodzą 3 obligacje A i 5 obligacji B. Charakterystyki obligacji są następujące:
A: wartość nominalna 100, cena 102, termin do wykupu 2 lata, oprocentowanie  10%, odsetki płacone co roku;
B: zerokuponowa, wartość nominalna 100, cena 92, termin do wykupu 1 rok.
Oblicz YTM portfela.</t>
  </si>
  <si>
    <t>Załóżmy, że roczna obligacja zerokuponowa o wartości nominalnej 100zł jest sprzedawana po 94.34zł, a dwuletnia po 84.99zł. Zastanawiasz się nad zakupem dwuletniej obligacji kuponowej o wartości nominalnej 100zł i kuponach w wysokości 12zł płatnych raz w roku. Jaka jest ytm dwuletniej obligacji zerokuponowej? A jaka obligacji kuponowej? Jaka jest stopa forward 1r2 (na drugi rok)?</t>
  </si>
  <si>
    <t>Jaka jest rentowność (yield to maturity) obligacji o wartości nominalnej 1000 zł, kuponach w wysokości 50 zł płatnych co pół roku i terminie wykupu za 4 lata jeśli (możesz użyć funkcji IRR, RENTOWNOŚĆ lub/i Solvera): 
a) jej cena jest równa wartości nominalnej?
b) jej cena wynosi 984,23 zł? 
c) jej cena wynosi 1041,09 zł? 
d) Dla jakiej ceny rentowność wyniesie 9%?
e) Dla jakiego kuponu rentowność wyniesie 9% dla ceny obligacji równej wartości nominalnej?</t>
  </si>
  <si>
    <t>Rozpatrzmy obligację z dwuletnim terminem wykupu, o wartości nominalnej 1000zł, 20% kuponie płatnym co pół roku i rentowności 15% (możesz użyć funkcji PV, ROCZ.PRZYCH, ROCZ.PRZYCH.M). 
a) Jaka jest jej bieżąca wartość (cena)? 
b) Jaki jest czas trwania obligacji? Jaki jest zmodyfikowany czas trwania obligacji?
c) O ile w przybliżeniu zmieni się cena obligacji gdy rentowność spadnie do 14%?
d) Jaka jest wypukłość obligacji?
e) O ile w przybliżeniu zmieni się cena obligacji gdy rentowność spadnie do 14%? Wykorzystaj czas trwania i wypukłość</t>
  </si>
  <si>
    <t>Jak wielkość kuponu wpływa na czas trwania? Narysuj wykres D względem ytm dla obligacji o różnej wielkości kuponach  (możesz użyć funkcji ROCZ.PRZYCH).</t>
  </si>
  <si>
    <t xml:space="preserve">W dniu 2013-10-23 rozpatrzmy trzy obligacje, każda o wartości nominalnej 1000 zł i kuponach płatych co pół roku:
a) zapadalności 2013-11-15, stopie kuponowej 4.25%, rentowości (YTM) 4.77%
b) zapadalności 2014-02-15, stopie kuponowej 4.00%, rentowości (YTM) 4.78%
c) zapadalności 2030-01-01, stopie kuponowej 8.00%, rentowości (YTM) 10.00%
Policz cenę czystą (funkcja CENA), liczbę dni od wypłaty ostatniego kuponu (funkcja WYPŁ.DNI.OD.POCZ), liczbę dni między wypłatami kuponów (funkcja WYPŁ.DNI), narosłe odsetki oraz cenę brudną tych trzech obligacji. </t>
  </si>
  <si>
    <t>Rozważmy 10-letnią obligację z 10% kuponem i wartością nominalną 100. Rynkowe stopy spotowe są następujące dla t=1,2,…,10: 4%, 4.25%, 4.5%, 4.25%, 4.2%, 4.15%, 4.1%, 4%, 4%, 4%. Znajdź wartość obligacji w terminie zapadalności i h lat od teraz dla h=9,8,…,0. Następnie załóż, że krzywa stóp procentowych przesuwa się o 2% w górę. Oblicz wartości obligacji w tych samych punktów w czasie, co poprzednio i narysuj wykres wartości obligacji względem czasu w obu przypadkach. Jak zmieni się wykres, jeśli krzywa spotowa zmieni się o wartość inną niż 2%. Oblicz duration.</t>
  </si>
  <si>
    <t>Inwestor rozważa inwestycję o rocznym horyzoncie czasowym. Ma on do wyboru następujące 3 obligacje o takim samym poziomie ryzyka, zapadalności za 10 lat i wartości nominalnej 1000: i) zerokuponowa, ii) o 8% kuponie płatnym raz w roku, iii) o 10% kuponie płatnym raz w roku.         a) Jeśli ytm wszystkich obligacji wynosi 8%, to jakie są ich ceny?                                                                                                                                          b) Jeśli inwestor spodziewa się, że na początku przyszłego roku ytm będzie równy 8%, to jakie będą wtedy ich ceny? Jaka będzie roczna stopa zwrotu z tych obligacji?</t>
  </si>
  <si>
    <t>(MAP1210, Matematyka Stosowana, WMat)</t>
  </si>
  <si>
    <t>Modelowanie Rynków Finansowych 2016/2017</t>
  </si>
  <si>
    <t>© 2017 by Rafał Weron</t>
  </si>
  <si>
    <t>Lista 01</t>
  </si>
  <si>
    <t>a)</t>
  </si>
  <si>
    <t>b)</t>
  </si>
  <si>
    <t>alternatywnie - SOLVER</t>
  </si>
  <si>
    <t>c)</t>
  </si>
  <si>
    <t>d)</t>
  </si>
  <si>
    <t>e)</t>
  </si>
  <si>
    <t>ręcznie 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</si>
</sst>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#,##0.00\ &quot;zł&quot;;[Red]\-#,##0.00\ &quot;zł&quot;"/>
    <numFmt numFmtId="164" formatCode="0.0000"/>
    <numFmt numFmtId="165" formatCode="0.0000%"/>
  </numFmts>
  <fonts count="6" x14ac:knownFonts="1">
    <font>
      <sz val="10"/>
      <name val="Arial CE"/>
      <charset val="238"/>
    </font>
    <font>
      <b/>
      <sz val="16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/>
    <xf numFmtId="0" fontId="5" fillId="0" borderId="0" xfId="0" applyFont="1"/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top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0" borderId="0" xfId="0" applyFont="1" applyAlignment="1">
      <alignment wrapText="1"/>
    </xf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8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035411198600169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zad2!$A$1:$A$40</c:f>
              <c:numCache>
                <c:formatCode>General</c:formatCode>
                <c:ptCount val="4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</c:numCache>
            </c:numRef>
          </c:xVal>
          <c:yVal>
            <c:numRef>
              <c:f>zad2!$B$1:$B$40</c:f>
              <c:numCache>
                <c:formatCode>"zł"#,##0.00_);[Red]\("zł"#,##0.00\)</c:formatCode>
                <c:ptCount val="40"/>
                <c:pt idx="0">
                  <c:v>-149.05349794238683</c:v>
                </c:pt>
                <c:pt idx="1">
                  <c:v>-40.9375</c:v>
                </c:pt>
                <c:pt idx="2">
                  <c:v>-16.8384</c:v>
                </c:pt>
                <c:pt idx="3">
                  <c:v>-9.094650205761317</c:v>
                </c:pt>
                <c:pt idx="4">
                  <c:v>-5.896352710180282</c:v>
                </c:pt>
                <c:pt idx="5">
                  <c:v>-4.306640625</c:v>
                </c:pt>
                <c:pt idx="6">
                  <c:v>-3.397517316127284</c:v>
                </c:pt>
                <c:pt idx="7">
                  <c:v>-2.8191999999999999</c:v>
                </c:pt>
                <c:pt idx="8">
                  <c:v>-2.4204755015491988</c:v>
                </c:pt>
                <c:pt idx="9">
                  <c:v>-2.1283436213991771</c:v>
                </c:pt>
                <c:pt idx="10">
                  <c:v>-1.9042104214192026</c:v>
                </c:pt>
                <c:pt idx="11">
                  <c:v>-1.7260665199024217</c:v>
                </c:pt>
                <c:pt idx="12">
                  <c:v>-1.5805366255144033</c:v>
                </c:pt>
                <c:pt idx="13">
                  <c:v>-1.45904541015625</c:v>
                </c:pt>
                <c:pt idx="14">
                  <c:v>-1.3558407642459769</c:v>
                </c:pt>
                <c:pt idx="15">
                  <c:v>-1.2669139189486698</c:v>
                </c:pt>
                <c:pt idx="16">
                  <c:v>-1.1893789384027051</c:v>
                </c:pt>
                <c:pt idx="17">
                  <c:v>-1.1211</c:v>
                </c:pt>
                <c:pt idx="18">
                  <c:v>-1.0604585929681956</c:v>
                </c:pt>
                <c:pt idx="19">
                  <c:v>-1.0062030040173611</c:v>
                </c:pt>
                <c:pt idx="20">
                  <c:v>-0.95734798471740867</c:v>
                </c:pt>
                <c:pt idx="21">
                  <c:v>-0.9131060313786008</c:v>
                </c:pt>
                <c:pt idx="22">
                  <c:v>-0.87283916800000005</c:v>
                </c:pt>
                <c:pt idx="23">
                  <c:v>-0.83602437966780951</c:v>
                </c:pt>
                <c:pt idx="24">
                  <c:v>-0.80222835091202416</c:v>
                </c:pt>
                <c:pt idx="25">
                  <c:v>-0.77108868328672575</c:v>
                </c:pt>
                <c:pt idx="26">
                  <c:v>-0.74229971221992486</c:v>
                </c:pt>
                <c:pt idx="27">
                  <c:v>-0.715601646090535</c:v>
                </c:pt>
                <c:pt idx="28">
                  <c:v>-0.6907721434002706</c:v>
                </c:pt>
                <c:pt idx="29">
                  <c:v>-0.66761970520019531</c:v>
                </c:pt>
                <c:pt idx="30">
                  <c:v>-0.64597843696114154</c:v>
                </c:pt>
                <c:pt idx="31">
                  <c:v>-0.62570385609255019</c:v>
                </c:pt>
                <c:pt idx="32">
                  <c:v>-0.60666950675313858</c:v>
                </c:pt>
                <c:pt idx="33">
                  <c:v>-0.58876420430489929</c:v>
                </c:pt>
                <c:pt idx="34">
                  <c:v>-0.57188977548541109</c:v>
                </c:pt>
                <c:pt idx="35">
                  <c:v>-0.55595919226169876</c:v>
                </c:pt>
                <c:pt idx="36">
                  <c:v>-0.54089502085798513</c:v>
                </c:pt>
                <c:pt idx="37">
                  <c:v>-0.526628125</c:v>
                </c:pt>
                <c:pt idx="38">
                  <c:v>-0.51309657564207545</c:v>
                </c:pt>
                <c:pt idx="39">
                  <c:v>-0.50024472950105792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A2-4583-93F8-D8CDCA4D7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663840"/>
        <c:axId val="333816144"/>
      </c:scatterChart>
      <c:valAx>
        <c:axId val="335663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3816144"/>
        <c:crosses val="autoZero"/>
        <c:crossBetween val="midCat"/>
      </c:valAx>
      <c:valAx>
        <c:axId val="33381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zł&quot;#,##0.00_);[Red]\(&quot;zł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5663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566737</xdr:colOff>
      <xdr:row>1</xdr:row>
      <xdr:rowOff>85725</xdr:rowOff>
    </xdr:from>
    <xdr:to>
      <xdr:col>10</xdr:col>
      <xdr:colOff>261937</xdr:colOff>
      <xdr:row>18</xdr:row>
      <xdr:rowOff>76200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6E3B389-E86A-4A78-9649-12D126FDF7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defaultRowHeight="12.75" x14ac:dyDescent="0.2"/>
  <cols>
    <col min="1" max="16384" width="9.140625" style="1"/>
  </cols>
  <sheetData>
    <row r="1" spans="1:1" s="8" customFormat="1" ht="21" x14ac:dyDescent="0.35">
      <c r="A1" s="7" t="s">
        <v>15</v>
      </c>
    </row>
    <row r="2" spans="1:1" s="8" customFormat="1" ht="15" x14ac:dyDescent="0.25">
      <c r="A2" s="9" t="s">
        <v>14</v>
      </c>
    </row>
    <row r="3" spans="1:1" s="8" customFormat="1" x14ac:dyDescent="0.2"/>
    <row r="4" spans="1:1" s="8" customFormat="1" ht="15" x14ac:dyDescent="0.25">
      <c r="A4" s="9" t="s">
        <v>17</v>
      </c>
    </row>
    <row r="5" spans="1:1" s="8" customFormat="1" x14ac:dyDescent="0.2"/>
    <row r="6" spans="1:1" s="8" customFormat="1" x14ac:dyDescent="0.2"/>
    <row r="7" spans="1:1" s="8" customFormat="1" x14ac:dyDescent="0.2">
      <c r="A7" s="10" t="s">
        <v>16</v>
      </c>
    </row>
    <row r="8" spans="1:1" s="8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70" zoomScaleNormal="70" workbookViewId="0">
      <selection activeCell="B4" sqref="B4"/>
    </sheetView>
  </sheetViews>
  <sheetFormatPr defaultColWidth="9.140625" defaultRowHeight="15.75" x14ac:dyDescent="0.25"/>
  <cols>
    <col min="1" max="1" width="9.140625" style="2"/>
    <col min="2" max="2" width="137.140625" style="2" customWidth="1"/>
    <col min="3" max="3" width="9.42578125" style="2" bestFit="1" customWidth="1"/>
    <col min="4" max="16384" width="9.140625" style="2"/>
  </cols>
  <sheetData>
    <row r="1" spans="1:2" x14ac:dyDescent="0.25">
      <c r="A1" s="5" t="s">
        <v>0</v>
      </c>
      <c r="B1" s="6" t="s">
        <v>1</v>
      </c>
    </row>
    <row r="2" spans="1:2" ht="110.25" x14ac:dyDescent="0.25">
      <c r="A2" s="4">
        <v>1</v>
      </c>
      <c r="B2" s="3" t="s">
        <v>8</v>
      </c>
    </row>
    <row r="3" spans="1:2" ht="31.5" x14ac:dyDescent="0.25">
      <c r="A3" s="4">
        <v>2</v>
      </c>
      <c r="B3" s="3" t="s">
        <v>3</v>
      </c>
    </row>
    <row r="4" spans="1:2" ht="78.75" x14ac:dyDescent="0.25">
      <c r="A4" s="4">
        <v>3</v>
      </c>
      <c r="B4" s="11" t="s">
        <v>13</v>
      </c>
    </row>
    <row r="5" spans="1:2" ht="110.25" x14ac:dyDescent="0.25">
      <c r="A5" s="4">
        <v>4</v>
      </c>
      <c r="B5" s="3" t="s">
        <v>9</v>
      </c>
    </row>
    <row r="6" spans="1:2" ht="61.15" customHeight="1" x14ac:dyDescent="0.25">
      <c r="A6" s="4">
        <v>5</v>
      </c>
      <c r="B6" s="11" t="s">
        <v>12</v>
      </c>
    </row>
    <row r="7" spans="1:2" ht="31.5" x14ac:dyDescent="0.25">
      <c r="A7" s="4">
        <v>6</v>
      </c>
      <c r="B7" s="3" t="s">
        <v>10</v>
      </c>
    </row>
    <row r="8" spans="1:2" ht="47.25" x14ac:dyDescent="0.25">
      <c r="A8" s="4">
        <v>7</v>
      </c>
      <c r="B8" s="3" t="s">
        <v>2</v>
      </c>
    </row>
    <row r="9" spans="1:2" ht="78.75" x14ac:dyDescent="0.25">
      <c r="A9" s="4">
        <v>8</v>
      </c>
      <c r="B9" s="3" t="s">
        <v>4</v>
      </c>
    </row>
    <row r="10" spans="1:2" ht="94.5" x14ac:dyDescent="0.25">
      <c r="A10" s="4">
        <v>9</v>
      </c>
      <c r="B10" s="3" t="s">
        <v>11</v>
      </c>
    </row>
    <row r="11" spans="1:2" ht="78.75" x14ac:dyDescent="0.25">
      <c r="A11" s="4">
        <v>10</v>
      </c>
      <c r="B11" s="3" t="s">
        <v>5</v>
      </c>
    </row>
    <row r="12" spans="1:2" ht="63" x14ac:dyDescent="0.25">
      <c r="A12" s="4">
        <v>11</v>
      </c>
      <c r="B12" s="3" t="s">
        <v>6</v>
      </c>
    </row>
    <row r="13" spans="1:2" ht="47.25" x14ac:dyDescent="0.25">
      <c r="A13" s="4">
        <v>12</v>
      </c>
      <c r="B13" s="3" t="s">
        <v>7</v>
      </c>
    </row>
    <row r="14" spans="1:2" x14ac:dyDescent="0.25">
      <c r="A14" s="4"/>
      <c r="B14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C13" sqref="C13"/>
    </sheetView>
  </sheetViews>
  <sheetFormatPr defaultRowHeight="12.75" x14ac:dyDescent="0.2"/>
  <cols>
    <col min="3" max="3" width="9.5703125" bestFit="1" customWidth="1"/>
  </cols>
  <sheetData>
    <row r="1" spans="1:8" x14ac:dyDescent="0.2">
      <c r="A1" t="s">
        <v>18</v>
      </c>
      <c r="E1" t="s">
        <v>20</v>
      </c>
    </row>
    <row r="2" spans="1:8" x14ac:dyDescent="0.2">
      <c r="A2">
        <v>-1000</v>
      </c>
      <c r="B2" s="12">
        <f>IRR(A2:A10)*2</f>
        <v>0.10000000000000009</v>
      </c>
      <c r="C2">
        <f>YIELD(DATE(2000,1,1),DATE(2004,1,1),0.1,100,100,2,0)</f>
        <v>0.1</v>
      </c>
      <c r="E2">
        <v>9.9999999703948586E-2</v>
      </c>
      <c r="F2">
        <v>-1000</v>
      </c>
      <c r="G2">
        <v>0</v>
      </c>
      <c r="H2">
        <f>F2/((1+$E$2/2)^G2)</f>
        <v>-1000</v>
      </c>
    </row>
    <row r="3" spans="1:8" x14ac:dyDescent="0.2">
      <c r="A3">
        <v>50</v>
      </c>
      <c r="F3">
        <v>50</v>
      </c>
      <c r="G3">
        <v>1</v>
      </c>
      <c r="H3">
        <f t="shared" ref="H3:H10" si="0">F3/((1+$E$2/2)^G3)</f>
        <v>47.619047625760807</v>
      </c>
    </row>
    <row r="4" spans="1:8" x14ac:dyDescent="0.2">
      <c r="A4">
        <v>50</v>
      </c>
      <c r="F4">
        <v>50</v>
      </c>
      <c r="G4">
        <v>2</v>
      </c>
      <c r="H4">
        <f t="shared" si="0"/>
        <v>45.351473935689519</v>
      </c>
    </row>
    <row r="5" spans="1:8" x14ac:dyDescent="0.2">
      <c r="A5">
        <v>50</v>
      </c>
      <c r="F5">
        <v>50</v>
      </c>
      <c r="G5">
        <v>3</v>
      </c>
      <c r="H5">
        <f t="shared" si="0"/>
        <v>43.191879944840984</v>
      </c>
    </row>
    <row r="6" spans="1:8" x14ac:dyDescent="0.2">
      <c r="A6">
        <v>50</v>
      </c>
      <c r="F6">
        <v>50</v>
      </c>
      <c r="G6">
        <v>4</v>
      </c>
      <c r="H6">
        <f t="shared" si="0"/>
        <v>41.135123762790514</v>
      </c>
    </row>
    <row r="7" spans="1:8" x14ac:dyDescent="0.2">
      <c r="A7">
        <v>50</v>
      </c>
      <c r="F7">
        <v>50</v>
      </c>
      <c r="G7">
        <v>5</v>
      </c>
      <c r="H7">
        <f t="shared" si="0"/>
        <v>39.176308351037733</v>
      </c>
    </row>
    <row r="8" spans="1:8" x14ac:dyDescent="0.2">
      <c r="A8">
        <v>50</v>
      </c>
      <c r="F8">
        <v>50</v>
      </c>
      <c r="G8">
        <v>6</v>
      </c>
      <c r="H8">
        <f t="shared" si="0"/>
        <v>37.310769863391137</v>
      </c>
    </row>
    <row r="9" spans="1:8" x14ac:dyDescent="0.2">
      <c r="A9">
        <v>50</v>
      </c>
      <c r="F9">
        <v>50</v>
      </c>
      <c r="G9">
        <v>7</v>
      </c>
      <c r="H9">
        <f t="shared" si="0"/>
        <v>35.534066541572471</v>
      </c>
    </row>
    <row r="10" spans="1:8" x14ac:dyDescent="0.2">
      <c r="A10">
        <v>1050</v>
      </c>
      <c r="F10">
        <v>1050</v>
      </c>
      <c r="G10">
        <v>8</v>
      </c>
      <c r="H10">
        <f t="shared" si="0"/>
        <v>710.68133093163908</v>
      </c>
    </row>
    <row r="11" spans="1:8" x14ac:dyDescent="0.2">
      <c r="H11">
        <f>SUM(H1:H10)</f>
        <v>9.567221468387288E-7</v>
      </c>
    </row>
    <row r="12" spans="1:8" x14ac:dyDescent="0.2">
      <c r="A12" t="s">
        <v>19</v>
      </c>
    </row>
    <row r="13" spans="1:8" x14ac:dyDescent="0.2">
      <c r="A13">
        <v>-984.23</v>
      </c>
      <c r="B13" s="13">
        <f>IRR(A13:A21)*2</f>
        <v>0.1049286535977787</v>
      </c>
      <c r="C13" s="14">
        <f>YIELD(DATE(2000,1,1),DATE(2004,1,1),0.1,-(A13/10),100,2,0)</f>
        <v>0.10492865358477624</v>
      </c>
    </row>
    <row r="14" spans="1:8" x14ac:dyDescent="0.2">
      <c r="A14">
        <v>50</v>
      </c>
    </row>
    <row r="15" spans="1:8" x14ac:dyDescent="0.2">
      <c r="A15">
        <v>50</v>
      </c>
    </row>
    <row r="16" spans="1:8" x14ac:dyDescent="0.2">
      <c r="A16">
        <v>50</v>
      </c>
    </row>
    <row r="17" spans="1:13" x14ac:dyDescent="0.2">
      <c r="A17">
        <v>50</v>
      </c>
    </row>
    <row r="18" spans="1:13" x14ac:dyDescent="0.2">
      <c r="A18">
        <v>50</v>
      </c>
    </row>
    <row r="19" spans="1:13" x14ac:dyDescent="0.2">
      <c r="A19">
        <v>50</v>
      </c>
    </row>
    <row r="20" spans="1:13" x14ac:dyDescent="0.2">
      <c r="A20">
        <v>50</v>
      </c>
    </row>
    <row r="21" spans="1:13" x14ac:dyDescent="0.2">
      <c r="A21">
        <v>1050</v>
      </c>
    </row>
    <row r="23" spans="1:13" x14ac:dyDescent="0.2">
      <c r="A23" t="s">
        <v>21</v>
      </c>
      <c r="B23">
        <v>1041.0899999999999</v>
      </c>
      <c r="E23" t="s">
        <v>22</v>
      </c>
      <c r="G23">
        <v>-1032.9794517879045</v>
      </c>
      <c r="K23" t="s">
        <v>23</v>
      </c>
      <c r="L23">
        <v>45</v>
      </c>
      <c r="M23">
        <v>-1000</v>
      </c>
    </row>
    <row r="24" spans="1:13" x14ac:dyDescent="0.2">
      <c r="G24">
        <v>50</v>
      </c>
      <c r="M24">
        <f t="shared" ref="M24:M30" si="1">$L$23</f>
        <v>45</v>
      </c>
    </row>
    <row r="25" spans="1:13" x14ac:dyDescent="0.2">
      <c r="A25">
        <v>-1041.0899999999999</v>
      </c>
      <c r="B25" s="13">
        <f>IRR(A25:A33)*2</f>
        <v>8.7601687529501149E-2</v>
      </c>
      <c r="C25">
        <f>YIELD(DATE(2000,1,1),DATE(2004,1,1),0.1,-(A25/10),100,2,0)</f>
        <v>8.7601687529499789E-2</v>
      </c>
      <c r="G25">
        <v>50</v>
      </c>
      <c r="M25">
        <f t="shared" si="1"/>
        <v>45</v>
      </c>
    </row>
    <row r="26" spans="1:13" x14ac:dyDescent="0.2">
      <c r="A26">
        <v>50</v>
      </c>
      <c r="G26">
        <v>50</v>
      </c>
      <c r="M26">
        <f t="shared" si="1"/>
        <v>45</v>
      </c>
    </row>
    <row r="27" spans="1:13" x14ac:dyDescent="0.2">
      <c r="A27">
        <v>50</v>
      </c>
      <c r="G27">
        <v>50</v>
      </c>
      <c r="M27">
        <f t="shared" si="1"/>
        <v>45</v>
      </c>
    </row>
    <row r="28" spans="1:13" x14ac:dyDescent="0.2">
      <c r="A28">
        <v>50</v>
      </c>
      <c r="G28">
        <v>50</v>
      </c>
      <c r="M28">
        <f t="shared" si="1"/>
        <v>45</v>
      </c>
    </row>
    <row r="29" spans="1:13" x14ac:dyDescent="0.2">
      <c r="A29">
        <v>50</v>
      </c>
      <c r="G29">
        <v>50</v>
      </c>
      <c r="M29">
        <f t="shared" si="1"/>
        <v>45</v>
      </c>
    </row>
    <row r="30" spans="1:13" x14ac:dyDescent="0.2">
      <c r="A30">
        <v>50</v>
      </c>
      <c r="G30">
        <v>50</v>
      </c>
      <c r="M30">
        <f t="shared" si="1"/>
        <v>45</v>
      </c>
    </row>
    <row r="31" spans="1:13" x14ac:dyDescent="0.2">
      <c r="A31">
        <v>50</v>
      </c>
      <c r="G31">
        <v>1050</v>
      </c>
      <c r="M31">
        <f>-M23+$L$23</f>
        <v>1045</v>
      </c>
    </row>
    <row r="32" spans="1:13" x14ac:dyDescent="0.2">
      <c r="A32">
        <v>50</v>
      </c>
      <c r="G32" s="15">
        <f t="shared" ref="G32" si="2">IRR(G23:G31)*2</f>
        <v>8.9999993625819119E-2</v>
      </c>
      <c r="H32" s="15"/>
      <c r="I32" s="15"/>
      <c r="M32" s="12">
        <f>IRR(M23:M31)*2</f>
        <v>9.0000000000000302E-2</v>
      </c>
    </row>
    <row r="33" spans="1:1" x14ac:dyDescent="0.2">
      <c r="A33">
        <v>1050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M8" sqref="M8"/>
    </sheetView>
  </sheetViews>
  <sheetFormatPr defaultRowHeight="12.75" x14ac:dyDescent="0.2"/>
  <sheetData>
    <row r="1" spans="1:2" x14ac:dyDescent="0.2">
      <c r="A1">
        <v>0.5</v>
      </c>
      <c r="B1" s="16">
        <f>PV(A1,5,10,1000)</f>
        <v>-149.05349794238683</v>
      </c>
    </row>
    <row r="2" spans="1:2" x14ac:dyDescent="0.2">
      <c r="A2">
        <v>1</v>
      </c>
      <c r="B2" s="16">
        <f t="shared" ref="B2:B40" si="0">PV(A2,5,10,1000)</f>
        <v>-40.9375</v>
      </c>
    </row>
    <row r="3" spans="1:2" x14ac:dyDescent="0.2">
      <c r="A3">
        <v>1.5</v>
      </c>
      <c r="B3" s="16">
        <f t="shared" si="0"/>
        <v>-16.8384</v>
      </c>
    </row>
    <row r="4" spans="1:2" x14ac:dyDescent="0.2">
      <c r="A4">
        <v>2</v>
      </c>
      <c r="B4" s="16">
        <f t="shared" si="0"/>
        <v>-9.094650205761317</v>
      </c>
    </row>
    <row r="5" spans="1:2" x14ac:dyDescent="0.2">
      <c r="A5">
        <v>2.5</v>
      </c>
      <c r="B5" s="16">
        <f t="shared" si="0"/>
        <v>-5.896352710180282</v>
      </c>
    </row>
    <row r="6" spans="1:2" x14ac:dyDescent="0.2">
      <c r="A6">
        <v>3</v>
      </c>
      <c r="B6" s="16">
        <f t="shared" si="0"/>
        <v>-4.306640625</v>
      </c>
    </row>
    <row r="7" spans="1:2" x14ac:dyDescent="0.2">
      <c r="A7">
        <v>3.5</v>
      </c>
      <c r="B7" s="16">
        <f t="shared" si="0"/>
        <v>-3.397517316127284</v>
      </c>
    </row>
    <row r="8" spans="1:2" x14ac:dyDescent="0.2">
      <c r="A8">
        <v>4</v>
      </c>
      <c r="B8" s="16">
        <f t="shared" si="0"/>
        <v>-2.8191999999999999</v>
      </c>
    </row>
    <row r="9" spans="1:2" x14ac:dyDescent="0.2">
      <c r="A9">
        <v>4.5</v>
      </c>
      <c r="B9" s="16">
        <f t="shared" si="0"/>
        <v>-2.4204755015491988</v>
      </c>
    </row>
    <row r="10" spans="1:2" x14ac:dyDescent="0.2">
      <c r="A10">
        <v>5</v>
      </c>
      <c r="B10" s="16">
        <f t="shared" si="0"/>
        <v>-2.1283436213991771</v>
      </c>
    </row>
    <row r="11" spans="1:2" x14ac:dyDescent="0.2">
      <c r="A11">
        <v>5.5</v>
      </c>
      <c r="B11" s="16">
        <f t="shared" si="0"/>
        <v>-1.9042104214192026</v>
      </c>
    </row>
    <row r="12" spans="1:2" x14ac:dyDescent="0.2">
      <c r="A12">
        <v>6</v>
      </c>
      <c r="B12" s="16">
        <f t="shared" si="0"/>
        <v>-1.7260665199024217</v>
      </c>
    </row>
    <row r="13" spans="1:2" x14ac:dyDescent="0.2">
      <c r="A13">
        <v>6.5</v>
      </c>
      <c r="B13" s="16">
        <f t="shared" si="0"/>
        <v>-1.5805366255144033</v>
      </c>
    </row>
    <row r="14" spans="1:2" x14ac:dyDescent="0.2">
      <c r="A14">
        <v>7</v>
      </c>
      <c r="B14" s="16">
        <f t="shared" si="0"/>
        <v>-1.45904541015625</v>
      </c>
    </row>
    <row r="15" spans="1:2" x14ac:dyDescent="0.2">
      <c r="A15">
        <v>7.5</v>
      </c>
      <c r="B15" s="16">
        <f t="shared" si="0"/>
        <v>-1.3558407642459769</v>
      </c>
    </row>
    <row r="16" spans="1:2" x14ac:dyDescent="0.2">
      <c r="A16">
        <v>8</v>
      </c>
      <c r="B16" s="16">
        <f t="shared" si="0"/>
        <v>-1.2669139189486698</v>
      </c>
    </row>
    <row r="17" spans="1:2" x14ac:dyDescent="0.2">
      <c r="A17">
        <v>8.5</v>
      </c>
      <c r="B17" s="16">
        <f t="shared" si="0"/>
        <v>-1.1893789384027051</v>
      </c>
    </row>
    <row r="18" spans="1:2" x14ac:dyDescent="0.2">
      <c r="A18">
        <v>9</v>
      </c>
      <c r="B18" s="16">
        <f t="shared" si="0"/>
        <v>-1.1211</v>
      </c>
    </row>
    <row r="19" spans="1:2" x14ac:dyDescent="0.2">
      <c r="A19">
        <v>9.5</v>
      </c>
      <c r="B19" s="16">
        <f t="shared" si="0"/>
        <v>-1.0604585929681956</v>
      </c>
    </row>
    <row r="20" spans="1:2" x14ac:dyDescent="0.2">
      <c r="A20">
        <v>10</v>
      </c>
      <c r="B20" s="16">
        <f t="shared" si="0"/>
        <v>-1.0062030040173611</v>
      </c>
    </row>
    <row r="21" spans="1:2" x14ac:dyDescent="0.2">
      <c r="A21">
        <v>10.5</v>
      </c>
      <c r="B21" s="16">
        <f t="shared" si="0"/>
        <v>-0.95734798471740867</v>
      </c>
    </row>
    <row r="22" spans="1:2" x14ac:dyDescent="0.2">
      <c r="A22">
        <v>11</v>
      </c>
      <c r="B22" s="16">
        <f t="shared" si="0"/>
        <v>-0.9131060313786008</v>
      </c>
    </row>
    <row r="23" spans="1:2" x14ac:dyDescent="0.2">
      <c r="A23">
        <v>11.5</v>
      </c>
      <c r="B23" s="16">
        <f t="shared" si="0"/>
        <v>-0.87283916800000005</v>
      </c>
    </row>
    <row r="24" spans="1:2" x14ac:dyDescent="0.2">
      <c r="A24">
        <v>12</v>
      </c>
      <c r="B24" s="16">
        <f t="shared" si="0"/>
        <v>-0.83602437966780951</v>
      </c>
    </row>
    <row r="25" spans="1:2" x14ac:dyDescent="0.2">
      <c r="A25">
        <v>12.5</v>
      </c>
      <c r="B25" s="16">
        <f t="shared" si="0"/>
        <v>-0.80222835091202416</v>
      </c>
    </row>
    <row r="26" spans="1:2" x14ac:dyDescent="0.2">
      <c r="A26">
        <v>13</v>
      </c>
      <c r="B26" s="16">
        <f t="shared" si="0"/>
        <v>-0.77108868328672575</v>
      </c>
    </row>
    <row r="27" spans="1:2" x14ac:dyDescent="0.2">
      <c r="A27">
        <v>13.5</v>
      </c>
      <c r="B27" s="16">
        <f t="shared" si="0"/>
        <v>-0.74229971221992486</v>
      </c>
    </row>
    <row r="28" spans="1:2" x14ac:dyDescent="0.2">
      <c r="A28">
        <v>14</v>
      </c>
      <c r="B28" s="16">
        <f t="shared" si="0"/>
        <v>-0.715601646090535</v>
      </c>
    </row>
    <row r="29" spans="1:2" x14ac:dyDescent="0.2">
      <c r="A29">
        <v>14.5</v>
      </c>
      <c r="B29" s="16">
        <f t="shared" si="0"/>
        <v>-0.6907721434002706</v>
      </c>
    </row>
    <row r="30" spans="1:2" x14ac:dyDescent="0.2">
      <c r="A30">
        <v>15</v>
      </c>
      <c r="B30" s="16">
        <f t="shared" si="0"/>
        <v>-0.66761970520019531</v>
      </c>
    </row>
    <row r="31" spans="1:2" x14ac:dyDescent="0.2">
      <c r="A31">
        <v>15.5</v>
      </c>
      <c r="B31" s="16">
        <f t="shared" si="0"/>
        <v>-0.64597843696114154</v>
      </c>
    </row>
    <row r="32" spans="1:2" x14ac:dyDescent="0.2">
      <c r="A32">
        <v>16</v>
      </c>
      <c r="B32" s="16">
        <f t="shared" si="0"/>
        <v>-0.62570385609255019</v>
      </c>
    </row>
    <row r="33" spans="1:2" x14ac:dyDescent="0.2">
      <c r="A33">
        <v>16.5</v>
      </c>
      <c r="B33" s="16">
        <f t="shared" si="0"/>
        <v>-0.60666950675313858</v>
      </c>
    </row>
    <row r="34" spans="1:2" x14ac:dyDescent="0.2">
      <c r="A34">
        <v>17</v>
      </c>
      <c r="B34" s="16">
        <f t="shared" si="0"/>
        <v>-0.58876420430489929</v>
      </c>
    </row>
    <row r="35" spans="1:2" x14ac:dyDescent="0.2">
      <c r="A35">
        <v>17.5</v>
      </c>
      <c r="B35" s="16">
        <f t="shared" si="0"/>
        <v>-0.57188977548541109</v>
      </c>
    </row>
    <row r="36" spans="1:2" x14ac:dyDescent="0.2">
      <c r="A36">
        <v>18</v>
      </c>
      <c r="B36" s="16">
        <f t="shared" si="0"/>
        <v>-0.55595919226169876</v>
      </c>
    </row>
    <row r="37" spans="1:2" x14ac:dyDescent="0.2">
      <c r="A37">
        <v>18.5</v>
      </c>
      <c r="B37" s="16">
        <f t="shared" si="0"/>
        <v>-0.54089502085798513</v>
      </c>
    </row>
    <row r="38" spans="1:2" x14ac:dyDescent="0.2">
      <c r="A38">
        <v>19</v>
      </c>
      <c r="B38" s="16">
        <f t="shared" si="0"/>
        <v>-0.526628125</v>
      </c>
    </row>
    <row r="39" spans="1:2" x14ac:dyDescent="0.2">
      <c r="A39">
        <v>19.5</v>
      </c>
      <c r="B39" s="16">
        <f t="shared" si="0"/>
        <v>-0.51309657564207545</v>
      </c>
    </row>
    <row r="40" spans="1:2" x14ac:dyDescent="0.2">
      <c r="A40">
        <v>20</v>
      </c>
      <c r="B40" s="16">
        <f t="shared" si="0"/>
        <v>-0.50024472950105792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RowHeight="12.75" x14ac:dyDescent="0.2"/>
  <cols>
    <col min="1" max="3" width="10.7109375" bestFit="1" customWidth="1"/>
  </cols>
  <sheetData>
    <row r="1" spans="1:4" x14ac:dyDescent="0.2">
      <c r="B1" t="s">
        <v>18</v>
      </c>
    </row>
    <row r="2" spans="1:4" x14ac:dyDescent="0.2">
      <c r="A2">
        <v>1</v>
      </c>
      <c r="B2" s="16">
        <f>PV(0.08,10,0,1000)*1.08</f>
        <v>-500.24896713145904</v>
      </c>
      <c r="C2" s="16"/>
      <c r="D2" s="16"/>
    </row>
    <row r="3" spans="1:4" x14ac:dyDescent="0.2">
      <c r="A3">
        <v>2</v>
      </c>
      <c r="B3" s="16">
        <f>PV(0.08,10,80,1000)*1.08</f>
        <v>-1080</v>
      </c>
    </row>
    <row r="4" spans="1:4" x14ac:dyDescent="0.2">
      <c r="A4">
        <v>3</v>
      </c>
      <c r="B4" s="16">
        <f>PV(0.08,10,100,1000)*1.08</f>
        <v>-1224.9377582171355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0" sqref="B20"/>
    </sheetView>
  </sheetViews>
  <sheetFormatPr defaultRowHeight="12.75" x14ac:dyDescent="0.2"/>
  <cols>
    <col min="2" max="2" width="10.140625" bestFit="1" customWidth="1"/>
  </cols>
  <sheetData>
    <row r="1" spans="1:5" x14ac:dyDescent="0.2">
      <c r="A1" t="s">
        <v>18</v>
      </c>
    </row>
    <row r="2" spans="1:5" x14ac:dyDescent="0.2">
      <c r="B2" s="16">
        <f>-PV(0.15/2,4,100,1000)</f>
        <v>1083.7331567412084</v>
      </c>
    </row>
    <row r="3" spans="1:5" x14ac:dyDescent="0.2">
      <c r="B3">
        <f>PRICE(DATE(2000,1,1),DATE(2002,1,1),0.2,0.15,100,2,0)*10</f>
        <v>1083.7331567412084</v>
      </c>
    </row>
    <row r="5" spans="1:5" x14ac:dyDescent="0.2">
      <c r="A5" t="s">
        <v>19</v>
      </c>
    </row>
    <row r="6" spans="1:5" x14ac:dyDescent="0.2">
      <c r="B6">
        <f>DURATION(DATE(2000,1,1),DATE(2002,1,1),0.2,0.15,2,0)</f>
        <v>1.7542603806461854</v>
      </c>
    </row>
    <row r="7" spans="1:5" x14ac:dyDescent="0.2">
      <c r="B7">
        <f>MDURATION(DATE(2000,1,1),DATE(2002,1,1),0.2,0.15,2,0)</f>
        <v>1.6318701215313354</v>
      </c>
    </row>
    <row r="9" spans="1:5" x14ac:dyDescent="0.2">
      <c r="B9">
        <v>1</v>
      </c>
      <c r="C9">
        <v>100</v>
      </c>
      <c r="D9">
        <f>($B9*$C9)/((1+0.15/2)^$B9)</f>
        <v>93.023255813953497</v>
      </c>
      <c r="E9">
        <f>($B9*($B9+1)*$C9)/((1+0.15/2)^($B9))</f>
        <v>186.04651162790699</v>
      </c>
    </row>
    <row r="10" spans="1:5" x14ac:dyDescent="0.2">
      <c r="B10">
        <v>2</v>
      </c>
      <c r="C10">
        <v>100</v>
      </c>
      <c r="D10">
        <f t="shared" ref="D10:D12" si="0">($B10*$C10)/((1+0.15/2)^$B10)</f>
        <v>173.06652244456464</v>
      </c>
      <c r="E10">
        <f t="shared" ref="E10:E12" si="1">($B10*($B10+1)*$C10)/((1+0.15/2)^($B10))</f>
        <v>519.19956733369395</v>
      </c>
    </row>
    <row r="11" spans="1:5" x14ac:dyDescent="0.2">
      <c r="B11">
        <v>3</v>
      </c>
      <c r="C11">
        <v>100</v>
      </c>
      <c r="D11">
        <f t="shared" si="0"/>
        <v>241.4881708528809</v>
      </c>
      <c r="E11">
        <f t="shared" si="1"/>
        <v>965.95268341152359</v>
      </c>
    </row>
    <row r="12" spans="1:5" x14ac:dyDescent="0.2">
      <c r="B12">
        <v>4</v>
      </c>
      <c r="C12">
        <v>1100</v>
      </c>
      <c r="D12">
        <f t="shared" si="0"/>
        <v>3294.7223310160493</v>
      </c>
      <c r="E12">
        <f t="shared" si="1"/>
        <v>16473.611655080247</v>
      </c>
    </row>
    <row r="13" spans="1:5" x14ac:dyDescent="0.2">
      <c r="D13">
        <f>SUM(D9:D12)</f>
        <v>3802.3002801274483</v>
      </c>
      <c r="E13">
        <f>SUM(E9:E12)</f>
        <v>18144.810417453373</v>
      </c>
    </row>
    <row r="15" spans="1:5" x14ac:dyDescent="0.2">
      <c r="B15" t="s">
        <v>24</v>
      </c>
      <c r="C15">
        <f>D13/(B3*2)</f>
        <v>1.7542603806461852</v>
      </c>
    </row>
    <row r="17" spans="1:2" x14ac:dyDescent="0.2">
      <c r="A17" t="s">
        <v>21</v>
      </c>
    </row>
    <row r="18" spans="1:2" x14ac:dyDescent="0.2">
      <c r="B18" s="16">
        <f>-B7*(-0.01)*B3</f>
        <v>17.685117581988138</v>
      </c>
    </row>
    <row r="19" spans="1:2" x14ac:dyDescent="0.2">
      <c r="A19" t="s">
        <v>22</v>
      </c>
    </row>
    <row r="20" spans="1:2" x14ac:dyDescent="0.2">
      <c r="B20">
        <f>1/2*(1/4)*(1/B3)*E13</f>
        <v>2.0928595642509129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Info</vt:lpstr>
      <vt:lpstr>Zadania</vt:lpstr>
      <vt:lpstr>zad1</vt:lpstr>
      <vt:lpstr>zad2</vt:lpstr>
      <vt:lpstr>zad3</vt:lpstr>
      <vt:lpstr>zad4</vt:lpstr>
      <vt:lpstr>zad8</vt:lpstr>
      <vt:lpstr>zad9</vt:lpstr>
      <vt:lpstr>zad12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L1_rozw</dc:title>
  <dc:creator>dr Rafał Weron</dc:creator>
  <cp:lastModifiedBy>Maciej</cp:lastModifiedBy>
  <cp:lastPrinted>2000-04-29T06:50:58Z</cp:lastPrinted>
  <dcterms:created xsi:type="dcterms:W3CDTF">2000-04-14T07:44:12Z</dcterms:created>
  <dcterms:modified xsi:type="dcterms:W3CDTF">2017-03-18T22:56:51Z</dcterms:modified>
</cp:coreProperties>
</file>