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den\Desktop\"/>
    </mc:Choice>
  </mc:AlternateContent>
  <bookViews>
    <workbookView xWindow="0" yWindow="0" windowWidth="28800" windowHeight="12435" activeTab="3"/>
  </bookViews>
  <sheets>
    <sheet name="SH_Strata_Est" sheetId="1" r:id="rId1"/>
    <sheet name="CK_Strata_Est" sheetId="2" r:id="rId2"/>
    <sheet name="TribandSubbasin_Est" sheetId="3" r:id="rId3"/>
    <sheet name="Total catch #s" sheetId="4" r:id="rId4"/>
  </sheets>
  <definedNames>
    <definedName name="_xlnm._FilterDatabase" localSheetId="0" hidden="1">SH_Strata_Est!$A$1:$S$48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E20" i="4"/>
  <c r="E19" i="4"/>
  <c r="E18" i="4"/>
  <c r="D17" i="4"/>
  <c r="D21" i="4" s="1"/>
  <c r="C17" i="4"/>
  <c r="C21" i="4" s="1"/>
  <c r="B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17" i="4" l="1"/>
  <c r="E21" i="4" s="1"/>
  <c r="Q3" i="1" l="1"/>
  <c r="P3" i="1"/>
  <c r="M17" i="2" l="1"/>
  <c r="P17" i="2" s="1"/>
  <c r="N17" i="2"/>
  <c r="Q17" i="2" s="1"/>
  <c r="H17" i="2"/>
  <c r="M14" i="2"/>
  <c r="P14" i="2" s="1"/>
  <c r="N14" i="2"/>
  <c r="Q14" i="2" s="1"/>
  <c r="M15" i="2"/>
  <c r="P15" i="2" s="1"/>
  <c r="N15" i="2"/>
  <c r="Q15" i="2" s="1"/>
  <c r="M16" i="2"/>
  <c r="P16" i="2" s="1"/>
  <c r="N16" i="2"/>
  <c r="Q16" i="2" s="1"/>
  <c r="H16" i="2"/>
  <c r="H15" i="2"/>
  <c r="H14" i="2"/>
  <c r="M11" i="2"/>
  <c r="P11" i="2" s="1"/>
  <c r="N11" i="2"/>
  <c r="Q11" i="2" s="1"/>
  <c r="M12" i="2"/>
  <c r="P12" i="2" s="1"/>
  <c r="N12" i="2"/>
  <c r="Q12" i="2" s="1"/>
  <c r="M13" i="2"/>
  <c r="P13" i="2" s="1"/>
  <c r="N13" i="2"/>
  <c r="Q13" i="2" s="1"/>
  <c r="H13" i="2"/>
  <c r="H12" i="2"/>
  <c r="H11" i="2"/>
  <c r="M10" i="2"/>
  <c r="P10" i="2" s="1"/>
  <c r="N10" i="2"/>
  <c r="Q10" i="2" s="1"/>
  <c r="H10" i="2"/>
  <c r="M6" i="2"/>
  <c r="P6" i="2" s="1"/>
  <c r="N6" i="2"/>
  <c r="Q6" i="2" s="1"/>
  <c r="M7" i="2"/>
  <c r="P7" i="2" s="1"/>
  <c r="N7" i="2"/>
  <c r="Q7" i="2" s="1"/>
  <c r="M8" i="2"/>
  <c r="P8" i="2" s="1"/>
  <c r="N8" i="2"/>
  <c r="Q8" i="2" s="1"/>
  <c r="M9" i="2"/>
  <c r="P9" i="2" s="1"/>
  <c r="N9" i="2"/>
  <c r="Q9" i="2" s="1"/>
  <c r="H6" i="2"/>
  <c r="H7" i="2"/>
  <c r="H8" i="2"/>
  <c r="H9" i="2"/>
  <c r="M5" i="2"/>
  <c r="P5" i="2" s="1"/>
  <c r="N5" i="2"/>
  <c r="Q5" i="2" s="1"/>
  <c r="H5" i="2"/>
  <c r="M4" i="2"/>
  <c r="P4" i="2" s="1"/>
  <c r="N4" i="2"/>
  <c r="Q4" i="2" s="1"/>
  <c r="H4" i="2"/>
  <c r="N3" i="2"/>
  <c r="Q3" i="2" s="1"/>
  <c r="M3" i="2"/>
  <c r="P3" i="2" s="1"/>
  <c r="H3" i="2"/>
  <c r="S11" i="2" l="1"/>
  <c r="R11" i="2"/>
  <c r="S6" i="2"/>
  <c r="R6" i="2"/>
  <c r="M48" i="1"/>
  <c r="P48" i="1" s="1"/>
  <c r="N48" i="1"/>
  <c r="Q48" i="1" s="1"/>
  <c r="H48" i="1"/>
  <c r="M47" i="1"/>
  <c r="P47" i="1" s="1"/>
  <c r="N47" i="1"/>
  <c r="Q47" i="1" s="1"/>
  <c r="M46" i="1"/>
  <c r="P46" i="1" s="1"/>
  <c r="N46" i="1"/>
  <c r="Q46" i="1" s="1"/>
  <c r="S46" i="1" s="1"/>
  <c r="H47" i="1"/>
  <c r="H46" i="1"/>
  <c r="M45" i="1"/>
  <c r="P45" i="1" s="1"/>
  <c r="N45" i="1"/>
  <c r="Q45" i="1" s="1"/>
  <c r="H45" i="1"/>
  <c r="M44" i="1"/>
  <c r="P44" i="1" s="1"/>
  <c r="N44" i="1"/>
  <c r="Q44" i="1" s="1"/>
  <c r="M43" i="1"/>
  <c r="P43" i="1" s="1"/>
  <c r="N43" i="1"/>
  <c r="Q43" i="1" s="1"/>
  <c r="M42" i="1"/>
  <c r="P42" i="1" s="1"/>
  <c r="N42" i="1"/>
  <c r="Q42" i="1" s="1"/>
  <c r="M41" i="1"/>
  <c r="P41" i="1" s="1"/>
  <c r="N41" i="1"/>
  <c r="Q41" i="1" s="1"/>
  <c r="H44" i="1"/>
  <c r="H43" i="1"/>
  <c r="H42" i="1"/>
  <c r="H41" i="1"/>
  <c r="M40" i="1"/>
  <c r="P40" i="1" s="1"/>
  <c r="N40" i="1"/>
  <c r="Q40" i="1" s="1"/>
  <c r="M39" i="1"/>
  <c r="P39" i="1" s="1"/>
  <c r="N39" i="1"/>
  <c r="Q39" i="1" s="1"/>
  <c r="M38" i="1"/>
  <c r="P38" i="1" s="1"/>
  <c r="N38" i="1"/>
  <c r="Q38" i="1" s="1"/>
  <c r="M37" i="1"/>
  <c r="P37" i="1" s="1"/>
  <c r="R37" i="1" s="1"/>
  <c r="N37" i="1"/>
  <c r="Q37" i="1" s="1"/>
  <c r="H40" i="1"/>
  <c r="H39" i="1"/>
  <c r="H38" i="1"/>
  <c r="H37" i="1"/>
  <c r="M36" i="1"/>
  <c r="P36" i="1" s="1"/>
  <c r="N36" i="1"/>
  <c r="Q36" i="1" s="1"/>
  <c r="M35" i="1"/>
  <c r="P35" i="1" s="1"/>
  <c r="R35" i="1" s="1"/>
  <c r="N35" i="1"/>
  <c r="Q35" i="1" s="1"/>
  <c r="S35" i="1" s="1"/>
  <c r="H36" i="1"/>
  <c r="H35" i="1"/>
  <c r="M34" i="1"/>
  <c r="P34" i="1" s="1"/>
  <c r="N34" i="1"/>
  <c r="Q34" i="1" s="1"/>
  <c r="H34" i="1"/>
  <c r="M33" i="1"/>
  <c r="P33" i="1" s="1"/>
  <c r="N33" i="1"/>
  <c r="Q33" i="1" s="1"/>
  <c r="M32" i="1"/>
  <c r="P32" i="1" s="1"/>
  <c r="R32" i="1" s="1"/>
  <c r="N32" i="1"/>
  <c r="Q32" i="1" s="1"/>
  <c r="H33" i="1"/>
  <c r="H32" i="1"/>
  <c r="S37" i="1" l="1"/>
  <c r="R46" i="1"/>
  <c r="S32" i="1"/>
  <c r="M31" i="1"/>
  <c r="P31" i="1" s="1"/>
  <c r="N31" i="1"/>
  <c r="Q31" i="1" s="1"/>
  <c r="M30" i="1"/>
  <c r="P30" i="1" s="1"/>
  <c r="N30" i="1"/>
  <c r="Q30" i="1" s="1"/>
  <c r="M29" i="1"/>
  <c r="P29" i="1" s="1"/>
  <c r="N29" i="1"/>
  <c r="Q29" i="1" s="1"/>
  <c r="M28" i="1"/>
  <c r="P28" i="1" s="1"/>
  <c r="N28" i="1"/>
  <c r="Q28" i="1" s="1"/>
  <c r="H31" i="1"/>
  <c r="H30" i="1"/>
  <c r="H29" i="1"/>
  <c r="H28" i="1"/>
  <c r="M27" i="1"/>
  <c r="P27" i="1" s="1"/>
  <c r="N27" i="1"/>
  <c r="Q27" i="1" s="1"/>
  <c r="M26" i="1"/>
  <c r="P26" i="1" s="1"/>
  <c r="N26" i="1"/>
  <c r="Q26" i="1" s="1"/>
  <c r="M25" i="1"/>
  <c r="P25" i="1" s="1"/>
  <c r="N25" i="1"/>
  <c r="Q25" i="1" s="1"/>
  <c r="M24" i="1"/>
  <c r="P24" i="1" s="1"/>
  <c r="N24" i="1"/>
  <c r="Q24" i="1" s="1"/>
  <c r="M23" i="1"/>
  <c r="P23" i="1" s="1"/>
  <c r="R23" i="1" s="1"/>
  <c r="N23" i="1"/>
  <c r="Q23" i="1" s="1"/>
  <c r="H27" i="1"/>
  <c r="H26" i="1"/>
  <c r="H25" i="1"/>
  <c r="H24" i="1"/>
  <c r="H23" i="1"/>
  <c r="M22" i="1"/>
  <c r="P22" i="1" s="1"/>
  <c r="N22" i="1"/>
  <c r="Q22" i="1" s="1"/>
  <c r="M21" i="1"/>
  <c r="P21" i="1" s="1"/>
  <c r="N21" i="1"/>
  <c r="Q21" i="1" s="1"/>
  <c r="M20" i="1"/>
  <c r="P20" i="1" s="1"/>
  <c r="N20" i="1"/>
  <c r="Q20" i="1" s="1"/>
  <c r="M19" i="1"/>
  <c r="P19" i="1" s="1"/>
  <c r="R19" i="1" s="1"/>
  <c r="N19" i="1"/>
  <c r="Q19" i="1" s="1"/>
  <c r="H22" i="1"/>
  <c r="H21" i="1"/>
  <c r="H20" i="1"/>
  <c r="H19" i="1"/>
  <c r="M18" i="1"/>
  <c r="P18" i="1" s="1"/>
  <c r="N18" i="1"/>
  <c r="Q18" i="1" s="1"/>
  <c r="M17" i="1"/>
  <c r="P17" i="1" s="1"/>
  <c r="N17" i="1"/>
  <c r="Q17" i="1" s="1"/>
  <c r="M16" i="1"/>
  <c r="P16" i="1" s="1"/>
  <c r="N16" i="1"/>
  <c r="Q16" i="1" s="1"/>
  <c r="S16" i="1" s="1"/>
  <c r="H18" i="1"/>
  <c r="H17" i="1"/>
  <c r="H16" i="1"/>
  <c r="M15" i="1"/>
  <c r="P15" i="1" s="1"/>
  <c r="N15" i="1"/>
  <c r="Q15" i="1" s="1"/>
  <c r="M14" i="1"/>
  <c r="P14" i="1" s="1"/>
  <c r="N14" i="1"/>
  <c r="Q14" i="1" s="1"/>
  <c r="M13" i="1"/>
  <c r="P13" i="1" s="1"/>
  <c r="N13" i="1"/>
  <c r="Q13" i="1" s="1"/>
  <c r="M12" i="1"/>
  <c r="P12" i="1" s="1"/>
  <c r="N12" i="1"/>
  <c r="Q12" i="1" s="1"/>
  <c r="M11" i="1"/>
  <c r="P11" i="1" s="1"/>
  <c r="N11" i="1"/>
  <c r="Q11" i="1" s="1"/>
  <c r="S11" i="1" s="1"/>
  <c r="H15" i="1"/>
  <c r="H14" i="1"/>
  <c r="H13" i="1"/>
  <c r="H12" i="1"/>
  <c r="H11" i="1"/>
  <c r="M10" i="1"/>
  <c r="P10" i="1" s="1"/>
  <c r="N10" i="1"/>
  <c r="Q10" i="1" s="1"/>
  <c r="H10" i="1"/>
  <c r="M6" i="1"/>
  <c r="P6" i="1" s="1"/>
  <c r="N6" i="1"/>
  <c r="Q6" i="1" s="1"/>
  <c r="M7" i="1"/>
  <c r="P7" i="1" s="1"/>
  <c r="N7" i="1"/>
  <c r="Q7" i="1" s="1"/>
  <c r="M8" i="1"/>
  <c r="P8" i="1" s="1"/>
  <c r="N8" i="1"/>
  <c r="Q8" i="1" s="1"/>
  <c r="M9" i="1"/>
  <c r="P9" i="1" s="1"/>
  <c r="N9" i="1"/>
  <c r="Q9" i="1" s="1"/>
  <c r="H7" i="1"/>
  <c r="H8" i="1"/>
  <c r="H9" i="1"/>
  <c r="H6" i="1"/>
  <c r="R11" i="1" l="1"/>
  <c r="S23" i="1"/>
  <c r="S6" i="1"/>
  <c r="R16" i="1"/>
  <c r="S28" i="1"/>
  <c r="R6" i="1"/>
  <c r="S19" i="1"/>
  <c r="R28" i="1"/>
  <c r="N5" i="1"/>
  <c r="Q5" i="1" s="1"/>
  <c r="M5" i="1"/>
  <c r="P5" i="1" s="1"/>
  <c r="H5" i="1"/>
  <c r="M4" i="1"/>
  <c r="P4" i="1" s="1"/>
  <c r="N4" i="1"/>
  <c r="Q4" i="1" s="1"/>
  <c r="S3" i="1" s="1"/>
  <c r="H4" i="1"/>
  <c r="R3" i="1" l="1"/>
</calcChain>
</file>

<file path=xl/sharedStrings.xml><?xml version="1.0" encoding="utf-8"?>
<sst xmlns="http://schemas.openxmlformats.org/spreadsheetml/2006/main" count="308" uniqueCount="71">
  <si>
    <t>Start Date</t>
  </si>
  <si>
    <t>End Date</t>
  </si>
  <si>
    <t>Species</t>
  </si>
  <si>
    <t>Pop Est.</t>
  </si>
  <si>
    <t>S.E.</t>
  </si>
  <si>
    <t>LengthSampled(m)</t>
  </si>
  <si>
    <t>LengthNotSampled(m)</t>
  </si>
  <si>
    <t>Fish/m</t>
  </si>
  <si>
    <t>Tributary (Tr)</t>
  </si>
  <si>
    <t>Stratum (St)</t>
  </si>
  <si>
    <t>2015 Continuous Estimates</t>
  </si>
  <si>
    <t>S.E. (P(Capture))</t>
  </si>
  <si>
    <t>P(Capture)</t>
  </si>
  <si>
    <t>Fish/m (S.E.)</t>
  </si>
  <si>
    <t>Agency</t>
  </si>
  <si>
    <t>Pool-Riffle_2</t>
  </si>
  <si>
    <t>Steelhead</t>
  </si>
  <si>
    <t>CV</t>
  </si>
  <si>
    <t>Pool-Riffle_3</t>
  </si>
  <si>
    <t>Big Eightmile</t>
  </si>
  <si>
    <t>Pool-Riffle_1</t>
  </si>
  <si>
    <t>Plane-Bed_3</t>
  </si>
  <si>
    <t>Plane-Bed_4</t>
  </si>
  <si>
    <t>N/A</t>
  </si>
  <si>
    <t>Big Springs</t>
  </si>
  <si>
    <t>Big Timber</t>
  </si>
  <si>
    <t>Meandering_1</t>
  </si>
  <si>
    <t>Island_Braided_2</t>
  </si>
  <si>
    <t>Confined_3</t>
  </si>
  <si>
    <t>Pool-Riffle_4</t>
  </si>
  <si>
    <t>Pool-Riffle_5</t>
  </si>
  <si>
    <t>Bohannon</t>
  </si>
  <si>
    <t>Plane-Bed_1</t>
  </si>
  <si>
    <t>Canyon</t>
  </si>
  <si>
    <t>Hawley</t>
  </si>
  <si>
    <t>Plane-Bed_2</t>
  </si>
  <si>
    <t>Plane-Bed_5</t>
  </si>
  <si>
    <t>Hayden</t>
  </si>
  <si>
    <t>Island_Braided_1</t>
  </si>
  <si>
    <r>
      <t>N</t>
    </r>
    <r>
      <rPr>
        <vertAlign val="superscript"/>
        <sz val="11"/>
        <color theme="1"/>
        <rFont val="Calibri"/>
        <family val="2"/>
        <scheme val="minor"/>
      </rPr>
      <t>St</t>
    </r>
  </si>
  <si>
    <r>
      <t>St</t>
    </r>
    <r>
      <rPr>
        <vertAlign val="superscript"/>
        <sz val="11"/>
        <color theme="1"/>
        <rFont val="Calibri"/>
        <family val="2"/>
        <scheme val="minor"/>
      </rPr>
      <t>S.E.</t>
    </r>
  </si>
  <si>
    <r>
      <t>N</t>
    </r>
    <r>
      <rPr>
        <vertAlign val="superscript"/>
        <sz val="11"/>
        <color theme="1"/>
        <rFont val="Calibri"/>
        <family val="2"/>
        <scheme val="minor"/>
      </rPr>
      <t>Tr</t>
    </r>
  </si>
  <si>
    <r>
      <t>Tr</t>
    </r>
    <r>
      <rPr>
        <vertAlign val="superscript"/>
        <sz val="11"/>
        <color theme="1"/>
        <rFont val="Calibri"/>
        <family val="2"/>
        <scheme val="minor"/>
      </rPr>
      <t>S.E.</t>
    </r>
  </si>
  <si>
    <t>Kenney</t>
  </si>
  <si>
    <t>Lee</t>
  </si>
  <si>
    <t>Little Springs</t>
  </si>
  <si>
    <t>Meandering_2</t>
  </si>
  <si>
    <t>Lower Lemhi</t>
  </si>
  <si>
    <t>Island_Braided_3</t>
  </si>
  <si>
    <t>Island_Braided_4</t>
  </si>
  <si>
    <t>Upper Lemhi</t>
  </si>
  <si>
    <t>Mill</t>
  </si>
  <si>
    <t>Pratt</t>
  </si>
  <si>
    <t>Step-Pool_2</t>
  </si>
  <si>
    <t>Wimpey</t>
  </si>
  <si>
    <t>Chinook</t>
  </si>
  <si>
    <t>LCI95Pct</t>
  </si>
  <si>
    <t>UCI95Pct</t>
  </si>
  <si>
    <t>Lemhi River</t>
  </si>
  <si>
    <t>LemhiSubBasin</t>
  </si>
  <si>
    <t>Estimate</t>
  </si>
  <si>
    <t>Total Catch</t>
  </si>
  <si>
    <t>Lemhi Sub-basin</t>
  </si>
  <si>
    <t>Total</t>
  </si>
  <si>
    <t>Upper Lemhi River</t>
  </si>
  <si>
    <t>Lower Lemhi River</t>
  </si>
  <si>
    <t>Other</t>
  </si>
  <si>
    <t>Non-Targets</t>
  </si>
  <si>
    <t>Bull Trout</t>
  </si>
  <si>
    <t>Cutthroat Trout</t>
  </si>
  <si>
    <t>Brook Trout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</si>
</sst>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0" borderId="0" xfId="0" applyFill="1" applyBorder="1"/>
    <xf numFmtId="164" fontId="0" fillId="0" borderId="0" xfId="0" applyNumberFormat="1"/>
    <xf numFmtId="165" fontId="0" fillId="0" borderId="0" xfId="0" applyNumberFormat="1"/>
    <xf numFmtId="0" fontId="3" fillId="2" borderId="1" xfId="0" applyFont="1" applyFill="1" applyBorder="1"/>
    <xf numFmtId="0" fontId="0" fillId="0" borderId="0" xfId="0" applyFill="1"/>
    <xf numFmtId="0" fontId="0" fillId="0" borderId="1" xfId="0" applyFill="1" applyBorder="1"/>
    <xf numFmtId="0" fontId="0" fillId="3" borderId="0" xfId="0" applyFill="1"/>
    <xf numFmtId="0" fontId="1" fillId="0" borderId="2" xfId="0" applyFont="1" applyBorder="1" applyAlignment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 Population Estimates for Lemhi Sub-basin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80566929133857"/>
          <c:y val="9.2446976042888263E-2"/>
          <c:w val="0.85808814698162728"/>
          <c:h val="0.72607807002848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TribandSubbasin_Est!$B$2</c:f>
              <c:strCache>
                <c:ptCount val="1"/>
                <c:pt idx="0">
                  <c:v>Steelhead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TribandSubbasin_Est!$E$2:$E$16</c:f>
                <c:numCache>
                  <c:formatCode>General</c:formatCode>
                  <c:ptCount val="15"/>
                  <c:pt idx="0">
                    <c:v>1477.0415253547196</c:v>
                  </c:pt>
                  <c:pt idx="1">
                    <c:v>355.78587280572441</c:v>
                  </c:pt>
                  <c:pt idx="2">
                    <c:v>1309.2909999999999</c:v>
                  </c:pt>
                  <c:pt idx="3">
                    <c:v>1934.1233874271841</c:v>
                  </c:pt>
                  <c:pt idx="4">
                    <c:v>512.88117239766177</c:v>
                  </c:pt>
                  <c:pt idx="5">
                    <c:v>1189.839522501243</c:v>
                  </c:pt>
                  <c:pt idx="6">
                    <c:v>246.08891467273813</c:v>
                  </c:pt>
                  <c:pt idx="7">
                    <c:v>1307.3142575793797</c:v>
                  </c:pt>
                  <c:pt idx="8">
                    <c:v>458.96538181040444</c:v>
                  </c:pt>
                  <c:pt idx="9">
                    <c:v>114.473</c:v>
                  </c:pt>
                  <c:pt idx="10">
                    <c:v>136.09074362351026</c:v>
                  </c:pt>
                  <c:pt idx="11">
                    <c:v>7970.0822857337298</c:v>
                  </c:pt>
                  <c:pt idx="12">
                    <c:v>53.32</c:v>
                  </c:pt>
                  <c:pt idx="13">
                    <c:v>287.09263451264565</c:v>
                  </c:pt>
                  <c:pt idx="14">
                    <c:v>411.12670000000003</c:v>
                  </c:pt>
                </c:numCache>
              </c:numRef>
            </c:plus>
            <c:minus>
              <c:numRef>
                <c:f>TribandSubbasin_Est!$E$2:$E$16</c:f>
                <c:numCache>
                  <c:formatCode>General</c:formatCode>
                  <c:ptCount val="15"/>
                  <c:pt idx="0">
                    <c:v>1477.0415253547196</c:v>
                  </c:pt>
                  <c:pt idx="1">
                    <c:v>355.78587280572441</c:v>
                  </c:pt>
                  <c:pt idx="2">
                    <c:v>1309.2909999999999</c:v>
                  </c:pt>
                  <c:pt idx="3">
                    <c:v>1934.1233874271841</c:v>
                  </c:pt>
                  <c:pt idx="4">
                    <c:v>512.88117239766177</c:v>
                  </c:pt>
                  <c:pt idx="5">
                    <c:v>1189.839522501243</c:v>
                  </c:pt>
                  <c:pt idx="6">
                    <c:v>246.08891467273813</c:v>
                  </c:pt>
                  <c:pt idx="7">
                    <c:v>1307.3142575793797</c:v>
                  </c:pt>
                  <c:pt idx="8">
                    <c:v>458.96538181040444</c:v>
                  </c:pt>
                  <c:pt idx="9">
                    <c:v>114.473</c:v>
                  </c:pt>
                  <c:pt idx="10">
                    <c:v>136.09074362351026</c:v>
                  </c:pt>
                  <c:pt idx="11">
                    <c:v>7970.0822857337298</c:v>
                  </c:pt>
                  <c:pt idx="12">
                    <c:v>53.32</c:v>
                  </c:pt>
                  <c:pt idx="13">
                    <c:v>287.09263451264565</c:v>
                  </c:pt>
                  <c:pt idx="14">
                    <c:v>411.12670000000003</c:v>
                  </c:pt>
                </c:numCache>
              </c:numRef>
            </c:minus>
          </c:errBars>
          <c:cat>
            <c:strRef>
              <c:f>TribandSubbasin_Est!$A$2:$A$16</c:f>
              <c:strCache>
                <c:ptCount val="15"/>
                <c:pt idx="0">
                  <c:v>Agency</c:v>
                </c:pt>
                <c:pt idx="1">
                  <c:v>Big Eightmile</c:v>
                </c:pt>
                <c:pt idx="2">
                  <c:v>Big Springs</c:v>
                </c:pt>
                <c:pt idx="3">
                  <c:v>Big Timber</c:v>
                </c:pt>
                <c:pt idx="4">
                  <c:v>Bohannon</c:v>
                </c:pt>
                <c:pt idx="5">
                  <c:v>Canyon</c:v>
                </c:pt>
                <c:pt idx="6">
                  <c:v>Hawley</c:v>
                </c:pt>
                <c:pt idx="7">
                  <c:v>Hayden</c:v>
                </c:pt>
                <c:pt idx="8">
                  <c:v>Kenney</c:v>
                </c:pt>
                <c:pt idx="9">
                  <c:v>Lee</c:v>
                </c:pt>
                <c:pt idx="10">
                  <c:v>Little Springs</c:v>
                </c:pt>
                <c:pt idx="11">
                  <c:v>Lemhi River</c:v>
                </c:pt>
                <c:pt idx="12">
                  <c:v>Mill</c:v>
                </c:pt>
                <c:pt idx="13">
                  <c:v>Pratt</c:v>
                </c:pt>
                <c:pt idx="14">
                  <c:v>Wimpey</c:v>
                </c:pt>
              </c:strCache>
            </c:strRef>
          </c:cat>
          <c:val>
            <c:numRef>
              <c:f>TribandSubbasin_Est!$C$2:$C$16</c:f>
              <c:numCache>
                <c:formatCode>General</c:formatCode>
                <c:ptCount val="15"/>
                <c:pt idx="0">
                  <c:v>7976.1677402832165</c:v>
                </c:pt>
                <c:pt idx="1">
                  <c:v>3222.8662852316961</c:v>
                </c:pt>
                <c:pt idx="2">
                  <c:v>10330.07</c:v>
                </c:pt>
                <c:pt idx="3">
                  <c:v>10435.175647339318</c:v>
                </c:pt>
                <c:pt idx="4">
                  <c:v>4803.2</c:v>
                </c:pt>
                <c:pt idx="5">
                  <c:v>8682.9920491692719</c:v>
                </c:pt>
                <c:pt idx="6">
                  <c:v>3160.8656032853996</c:v>
                </c:pt>
                <c:pt idx="7">
                  <c:v>11933.261370219303</c:v>
                </c:pt>
                <c:pt idx="8">
                  <c:v>5219.5001956947162</c:v>
                </c:pt>
                <c:pt idx="9">
                  <c:v>1075.8440000000001</c:v>
                </c:pt>
                <c:pt idx="10">
                  <c:v>803.88</c:v>
                </c:pt>
                <c:pt idx="11">
                  <c:v>126553.12489232277</c:v>
                </c:pt>
                <c:pt idx="12">
                  <c:v>85.5</c:v>
                </c:pt>
                <c:pt idx="13">
                  <c:v>1937.9762833675566</c:v>
                </c:pt>
                <c:pt idx="14">
                  <c:v>5620.2</c:v>
                </c:pt>
              </c:numCache>
            </c:numRef>
          </c:val>
        </c:ser>
        <c:ser>
          <c:idx val="1"/>
          <c:order val="1"/>
          <c:tx>
            <c:strRef>
              <c:f>TribandSubbasin_Est!$B$17</c:f>
              <c:strCache>
                <c:ptCount val="1"/>
                <c:pt idx="0">
                  <c:v>Chinook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TribandSubbasin_Est!$F$2:$F$16</c:f>
                <c:numCache>
                  <c:formatCode>General</c:formatCode>
                  <c:ptCount val="15"/>
                  <c:pt idx="1">
                    <c:v>111.71</c:v>
                  </c:pt>
                  <c:pt idx="2">
                    <c:v>236.39869999999999</c:v>
                  </c:pt>
                  <c:pt idx="5">
                    <c:v>262.98428216455</c:v>
                  </c:pt>
                  <c:pt idx="7">
                    <c:v>2551.599388110189</c:v>
                  </c:pt>
                  <c:pt idx="11">
                    <c:v>32355.865547746991</c:v>
                  </c:pt>
                  <c:pt idx="14">
                    <c:v>49.618218915026404</c:v>
                  </c:pt>
                </c:numCache>
              </c:numRef>
            </c:plus>
            <c:minus>
              <c:numRef>
                <c:f>TribandSubbasin_Est!$F$2:$F$16</c:f>
                <c:numCache>
                  <c:formatCode>General</c:formatCode>
                  <c:ptCount val="15"/>
                  <c:pt idx="1">
                    <c:v>111.71</c:v>
                  </c:pt>
                  <c:pt idx="2">
                    <c:v>236.39869999999999</c:v>
                  </c:pt>
                  <c:pt idx="5">
                    <c:v>262.98428216455</c:v>
                  </c:pt>
                  <c:pt idx="7">
                    <c:v>2551.599388110189</c:v>
                  </c:pt>
                  <c:pt idx="11">
                    <c:v>32355.865547746991</c:v>
                  </c:pt>
                  <c:pt idx="14">
                    <c:v>49.618218915026404</c:v>
                  </c:pt>
                </c:numCache>
              </c:numRef>
            </c:minus>
          </c:errBars>
          <c:cat>
            <c:strRef>
              <c:f>TribandSubbasin_Est!$A$2:$A$16</c:f>
              <c:strCache>
                <c:ptCount val="15"/>
                <c:pt idx="0">
                  <c:v>Agency</c:v>
                </c:pt>
                <c:pt idx="1">
                  <c:v>Big Eightmile</c:v>
                </c:pt>
                <c:pt idx="2">
                  <c:v>Big Springs</c:v>
                </c:pt>
                <c:pt idx="3">
                  <c:v>Big Timber</c:v>
                </c:pt>
                <c:pt idx="4">
                  <c:v>Bohannon</c:v>
                </c:pt>
                <c:pt idx="5">
                  <c:v>Canyon</c:v>
                </c:pt>
                <c:pt idx="6">
                  <c:v>Hawley</c:v>
                </c:pt>
                <c:pt idx="7">
                  <c:v>Hayden</c:v>
                </c:pt>
                <c:pt idx="8">
                  <c:v>Kenney</c:v>
                </c:pt>
                <c:pt idx="9">
                  <c:v>Lee</c:v>
                </c:pt>
                <c:pt idx="10">
                  <c:v>Little Springs</c:v>
                </c:pt>
                <c:pt idx="11">
                  <c:v>Lemhi River</c:v>
                </c:pt>
                <c:pt idx="12">
                  <c:v>Mill</c:v>
                </c:pt>
                <c:pt idx="13">
                  <c:v>Pratt</c:v>
                </c:pt>
                <c:pt idx="14">
                  <c:v>Wimpey</c:v>
                </c:pt>
              </c:strCache>
            </c:strRef>
          </c:cat>
          <c:val>
            <c:numRef>
              <c:f>TribandSubbasin_Est!$D$2:$D$16</c:f>
              <c:numCache>
                <c:formatCode>General</c:formatCode>
                <c:ptCount val="15"/>
                <c:pt idx="1">
                  <c:v>668.04</c:v>
                </c:pt>
                <c:pt idx="2">
                  <c:v>795.22569999999996</c:v>
                </c:pt>
                <c:pt idx="5">
                  <c:v>743.84759801214796</c:v>
                </c:pt>
                <c:pt idx="7">
                  <c:v>13458.140399806187</c:v>
                </c:pt>
                <c:pt idx="11">
                  <c:v>144358.15288287558</c:v>
                </c:pt>
                <c:pt idx="14">
                  <c:v>221.85789726356217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034304"/>
        <c:axId val="418035480"/>
      </c:barChart>
      <c:catAx>
        <c:axId val="4180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Tributary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18035480"/>
        <c:crosses val="autoZero"/>
        <c:auto val="1"/>
        <c:lblAlgn val="ctr"/>
        <c:lblOffset val="100"/>
        <c:noMultiLvlLbl val="0"/>
      </c:catAx>
      <c:valAx>
        <c:axId val="418035480"/>
        <c:scaling>
          <c:orientation val="minMax"/>
          <c:max val="145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Population</a:t>
                </a:r>
              </a:p>
              <a:p>
                <a:pPr>
                  <a:defRPr/>
                </a:pPr>
                <a:r>
                  <a:rPr lang="en-US"/>
                  <a:t>with SE</a:t>
                </a:r>
              </a:p>
            </c:rich>
          </c:tx>
          <c:layout>
            <c:manualLayout>
              <c:xMode val="edge"/>
              <c:yMode val="edge"/>
              <c:x val="8.5419002624671919E-3"/>
              <c:y val="0.260666554978500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50" baseline="0"/>
            </a:pPr>
            <a:endParaRPr lang="en-US"/>
          </a:p>
        </c:txPr>
        <c:crossAx val="418034304"/>
        <c:crosses val="autoZero"/>
        <c:crossBetween val="between"/>
        <c:majorUnit val="500"/>
      </c:valAx>
    </c:plotArea>
    <c:legend>
      <c:legendPos val="r"/>
      <c:layout>
        <c:manualLayout>
          <c:xMode val="edge"/>
          <c:yMode val="edge"/>
          <c:x val="1.0826918635170603E-2"/>
          <c:y val="0.88141732283464558"/>
          <c:w val="0.12255949606299213"/>
          <c:h val="0.1025980901323504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70051903021322E-2"/>
          <c:y val="0"/>
          <c:w val="0.87671341695784966"/>
          <c:h val="0.83309419655876349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TribandSubbasin_Est!$B$13</c:f>
              <c:strCache>
                <c:ptCount val="1"/>
                <c:pt idx="0">
                  <c:v>Steelhead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TribandSubbasin_Est!$E$13</c:f>
                <c:numCache>
                  <c:formatCode>General</c:formatCode>
                  <c:ptCount val="1"/>
                  <c:pt idx="0">
                    <c:v>7970.0822857337298</c:v>
                  </c:pt>
                </c:numCache>
              </c:numRef>
            </c:plus>
            <c:minus>
              <c:numRef>
                <c:f>TribandSubbasin_Est!$E$13</c:f>
                <c:numCache>
                  <c:formatCode>General</c:formatCode>
                  <c:ptCount val="1"/>
                  <c:pt idx="0">
                    <c:v>7970.0822857337298</c:v>
                  </c:pt>
                </c:numCache>
              </c:numRef>
            </c:minus>
          </c:errBars>
          <c:val>
            <c:numRef>
              <c:f>TribandSubbasin_Est!$C$13</c:f>
              <c:numCache>
                <c:formatCode>General</c:formatCode>
                <c:ptCount val="1"/>
                <c:pt idx="0">
                  <c:v>126553.12489232277</c:v>
                </c:pt>
              </c:numCache>
            </c:numRef>
          </c:val>
        </c:ser>
        <c:ser>
          <c:idx val="2"/>
          <c:order val="1"/>
          <c:tx>
            <c:strRef>
              <c:f>TribandSubbasin_Est!$B$18</c:f>
              <c:strCache>
                <c:ptCount val="1"/>
                <c:pt idx="0">
                  <c:v>Chinook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TribandSubbasin_Est!$F$13</c:f>
                <c:numCache>
                  <c:formatCode>General</c:formatCode>
                  <c:ptCount val="1"/>
                  <c:pt idx="0">
                    <c:v>32355.865547746991</c:v>
                  </c:pt>
                </c:numCache>
              </c:numRef>
            </c:plus>
            <c:minus>
              <c:numRef>
                <c:f>TribandSubbasin_Est!$F$13</c:f>
                <c:numCache>
                  <c:formatCode>General</c:formatCode>
                  <c:ptCount val="1"/>
                  <c:pt idx="0">
                    <c:v>32355.865547746991</c:v>
                  </c:pt>
                </c:numCache>
              </c:numRef>
            </c:minus>
          </c:errBars>
          <c:val>
            <c:numRef>
              <c:f>TribandSubbasin_Est!$D$13</c:f>
              <c:numCache>
                <c:formatCode>General</c:formatCode>
                <c:ptCount val="1"/>
                <c:pt idx="0">
                  <c:v>144358.15288287558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030384"/>
        <c:axId val="418033520"/>
      </c:barChart>
      <c:catAx>
        <c:axId val="418030384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Lemhi River</a:t>
                </a:r>
              </a:p>
            </c:rich>
          </c:tx>
          <c:layout>
            <c:manualLayout>
              <c:xMode val="edge"/>
              <c:yMode val="edge"/>
              <c:x val="9.2779200145994018E-3"/>
              <c:y val="0.29875765529308834"/>
            </c:manualLayout>
          </c:layout>
          <c:overlay val="0"/>
        </c:title>
        <c:majorTickMark val="out"/>
        <c:minorTickMark val="none"/>
        <c:tickLblPos val="nextTo"/>
        <c:crossAx val="418033520"/>
        <c:crosses val="autoZero"/>
        <c:auto val="1"/>
        <c:lblAlgn val="ctr"/>
        <c:lblOffset val="100"/>
        <c:noMultiLvlLbl val="0"/>
      </c:catAx>
      <c:valAx>
        <c:axId val="418033520"/>
        <c:scaling>
          <c:orientation val="minMax"/>
          <c:max val="19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Estimation with 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030384"/>
        <c:crosses val="autoZero"/>
        <c:crossBetween val="between"/>
        <c:majorUnit val="20000"/>
      </c:valAx>
    </c:plotArea>
    <c:legend>
      <c:legendPos val="r"/>
      <c:layout>
        <c:manualLayout>
          <c:xMode val="edge"/>
          <c:yMode val="edge"/>
          <c:x val="0.80430621172353445"/>
          <c:y val="0.61998651210265388"/>
          <c:w val="0.15664557267764842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 Population Estimate of Lemhi Sub-basin</a:t>
            </a:r>
          </a:p>
        </c:rich>
      </c:tx>
      <c:layout>
        <c:manualLayout>
          <c:xMode val="edge"/>
          <c:yMode val="edge"/>
          <c:x val="0.22278787878787878"/>
          <c:y val="1.7630850934973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165507436570428"/>
          <c:y val="7.2329944682295519E-2"/>
          <c:w val="0.79390048118985113"/>
          <c:h val="0.8379146312175396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TribandSubbasin_Est!$N$2:$N$3</c:f>
                <c:numCache>
                  <c:formatCode>General</c:formatCode>
                  <c:ptCount val="2"/>
                  <c:pt idx="0">
                    <c:v>8673.5507695306387</c:v>
                  </c:pt>
                  <c:pt idx="1">
                    <c:v>32458.476257382456</c:v>
                  </c:pt>
                </c:numCache>
              </c:numRef>
            </c:plus>
            <c:minus>
              <c:numRef>
                <c:f>TribandSubbasin_Est!$N$2:$N$3</c:f>
                <c:numCache>
                  <c:formatCode>General</c:formatCode>
                  <c:ptCount val="2"/>
                  <c:pt idx="0">
                    <c:v>8673.5507695306387</c:v>
                  </c:pt>
                  <c:pt idx="1">
                    <c:v>32458.476257382456</c:v>
                  </c:pt>
                </c:numCache>
              </c:numRef>
            </c:minus>
          </c:errBars>
          <c:cat>
            <c:strRef>
              <c:f>TribandSubbasin_Est!$L$2:$L$3</c:f>
              <c:strCache>
                <c:ptCount val="2"/>
                <c:pt idx="0">
                  <c:v>Steelhead</c:v>
                </c:pt>
                <c:pt idx="1">
                  <c:v>Chinook</c:v>
                </c:pt>
              </c:strCache>
            </c:strRef>
          </c:cat>
          <c:val>
            <c:numRef>
              <c:f>TribandSubbasin_Est!$M$2:$M$3</c:f>
              <c:numCache>
                <c:formatCode>General</c:formatCode>
                <c:ptCount val="2"/>
                <c:pt idx="0">
                  <c:v>201840.62406691327</c:v>
                </c:pt>
                <c:pt idx="1">
                  <c:v>160245.26447795748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031952"/>
        <c:axId val="418031168"/>
      </c:barChart>
      <c:catAx>
        <c:axId val="41803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031168"/>
        <c:crosses val="autoZero"/>
        <c:auto val="1"/>
        <c:lblAlgn val="ctr"/>
        <c:lblOffset val="100"/>
        <c:noMultiLvlLbl val="0"/>
      </c:catAx>
      <c:valAx>
        <c:axId val="418031168"/>
        <c:scaling>
          <c:orientation val="minMax"/>
          <c:max val="22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Population Estimate with 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031952"/>
        <c:crosses val="autoZero"/>
        <c:crossBetween val="between"/>
        <c:majorUnit val="25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 Lemhi Sub-basin Total Catch</a:t>
            </a:r>
          </a:p>
        </c:rich>
      </c:tx>
      <c:layout>
        <c:manualLayout>
          <c:xMode val="edge"/>
          <c:yMode val="edge"/>
          <c:x val="0.12826055062987884"/>
          <c:y val="2.68343709202049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126713563066335E-2"/>
          <c:y val="3.7241141422152992E-2"/>
          <c:w val="0.89217915611921694"/>
          <c:h val="0.68377489871741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catch #s'!$B$3</c:f>
              <c:strCache>
                <c:ptCount val="1"/>
                <c:pt idx="0">
                  <c:v>Steelhead</c:v>
                </c:pt>
              </c:strCache>
            </c:strRef>
          </c:tx>
          <c:invertIfNegative val="0"/>
          <c:cat>
            <c:strRef>
              <c:f>('Total catch #s'!$A$4:$A$16,'Total catch #s'!$A$18:$A$20)</c:f>
              <c:strCache>
                <c:ptCount val="16"/>
                <c:pt idx="0">
                  <c:v>Agency</c:v>
                </c:pt>
                <c:pt idx="1">
                  <c:v>Big Eightmile</c:v>
                </c:pt>
                <c:pt idx="2">
                  <c:v>Big Springs</c:v>
                </c:pt>
                <c:pt idx="3">
                  <c:v>Big Timber</c:v>
                </c:pt>
                <c:pt idx="4">
                  <c:v>Bohannon</c:v>
                </c:pt>
                <c:pt idx="5">
                  <c:v>Canyon</c:v>
                </c:pt>
                <c:pt idx="6">
                  <c:v>Hawley</c:v>
                </c:pt>
                <c:pt idx="7">
                  <c:v>Hayden</c:v>
                </c:pt>
                <c:pt idx="8">
                  <c:v>Kenney</c:v>
                </c:pt>
                <c:pt idx="9">
                  <c:v>Lee</c:v>
                </c:pt>
                <c:pt idx="10">
                  <c:v>Little Springs</c:v>
                </c:pt>
                <c:pt idx="11">
                  <c:v>Upper Lemhi River</c:v>
                </c:pt>
                <c:pt idx="12">
                  <c:v>Lower Lemhi River</c:v>
                </c:pt>
                <c:pt idx="13">
                  <c:v>Mill</c:v>
                </c:pt>
                <c:pt idx="14">
                  <c:v>Pratt</c:v>
                </c:pt>
                <c:pt idx="15">
                  <c:v>Wimpey</c:v>
                </c:pt>
              </c:strCache>
            </c:strRef>
          </c:cat>
          <c:val>
            <c:numRef>
              <c:f>('Total catch #s'!$B$4:$B$16,'Total catch #s'!$B$18:$B$20)</c:f>
              <c:numCache>
                <c:formatCode>General</c:formatCode>
                <c:ptCount val="16"/>
                <c:pt idx="0">
                  <c:v>962</c:v>
                </c:pt>
                <c:pt idx="1">
                  <c:v>746</c:v>
                </c:pt>
                <c:pt idx="2">
                  <c:v>1381</c:v>
                </c:pt>
                <c:pt idx="3">
                  <c:v>1210</c:v>
                </c:pt>
                <c:pt idx="4">
                  <c:v>1739</c:v>
                </c:pt>
                <c:pt idx="5">
                  <c:v>715</c:v>
                </c:pt>
                <c:pt idx="6">
                  <c:v>708</c:v>
                </c:pt>
                <c:pt idx="7">
                  <c:v>1631</c:v>
                </c:pt>
                <c:pt idx="8">
                  <c:v>1909</c:v>
                </c:pt>
                <c:pt idx="9">
                  <c:v>151</c:v>
                </c:pt>
                <c:pt idx="10">
                  <c:v>279</c:v>
                </c:pt>
                <c:pt idx="11">
                  <c:v>3927</c:v>
                </c:pt>
                <c:pt idx="12">
                  <c:v>2593</c:v>
                </c:pt>
                <c:pt idx="13">
                  <c:v>26</c:v>
                </c:pt>
                <c:pt idx="14">
                  <c:v>515</c:v>
                </c:pt>
                <c:pt idx="15">
                  <c:v>1005</c:v>
                </c:pt>
              </c:numCache>
            </c:numRef>
          </c:val>
        </c:ser>
        <c:ser>
          <c:idx val="1"/>
          <c:order val="1"/>
          <c:tx>
            <c:strRef>
              <c:f>'Total catch #s'!$C$3</c:f>
              <c:strCache>
                <c:ptCount val="1"/>
                <c:pt idx="0">
                  <c:v>Chinook</c:v>
                </c:pt>
              </c:strCache>
            </c:strRef>
          </c:tx>
          <c:invertIfNegative val="0"/>
          <c:cat>
            <c:strRef>
              <c:f>('Total catch #s'!$A$4:$A$16,'Total catch #s'!$A$18:$A$20)</c:f>
              <c:strCache>
                <c:ptCount val="16"/>
                <c:pt idx="0">
                  <c:v>Agency</c:v>
                </c:pt>
                <c:pt idx="1">
                  <c:v>Big Eightmile</c:v>
                </c:pt>
                <c:pt idx="2">
                  <c:v>Big Springs</c:v>
                </c:pt>
                <c:pt idx="3">
                  <c:v>Big Timber</c:v>
                </c:pt>
                <c:pt idx="4">
                  <c:v>Bohannon</c:v>
                </c:pt>
                <c:pt idx="5">
                  <c:v>Canyon</c:v>
                </c:pt>
                <c:pt idx="6">
                  <c:v>Hawley</c:v>
                </c:pt>
                <c:pt idx="7">
                  <c:v>Hayden</c:v>
                </c:pt>
                <c:pt idx="8">
                  <c:v>Kenney</c:v>
                </c:pt>
                <c:pt idx="9">
                  <c:v>Lee</c:v>
                </c:pt>
                <c:pt idx="10">
                  <c:v>Little Springs</c:v>
                </c:pt>
                <c:pt idx="11">
                  <c:v>Upper Lemhi River</c:v>
                </c:pt>
                <c:pt idx="12">
                  <c:v>Lower Lemhi River</c:v>
                </c:pt>
                <c:pt idx="13">
                  <c:v>Mill</c:v>
                </c:pt>
                <c:pt idx="14">
                  <c:v>Pratt</c:v>
                </c:pt>
                <c:pt idx="15">
                  <c:v>Wimpey</c:v>
                </c:pt>
              </c:strCache>
            </c:strRef>
          </c:cat>
          <c:val>
            <c:numRef>
              <c:f>('Total catch #s'!$C$4:$C$16,'Total catch #s'!$C$18:$C$20)</c:f>
              <c:numCache>
                <c:formatCode>General</c:formatCode>
                <c:ptCount val="16"/>
                <c:pt idx="0">
                  <c:v>0</c:v>
                </c:pt>
                <c:pt idx="1">
                  <c:v>247</c:v>
                </c:pt>
                <c:pt idx="2">
                  <c:v>157</c:v>
                </c:pt>
                <c:pt idx="3">
                  <c:v>154</c:v>
                </c:pt>
                <c:pt idx="4">
                  <c:v>17</c:v>
                </c:pt>
                <c:pt idx="5">
                  <c:v>100</c:v>
                </c:pt>
                <c:pt idx="6">
                  <c:v>0</c:v>
                </c:pt>
                <c:pt idx="7">
                  <c:v>1078</c:v>
                </c:pt>
                <c:pt idx="8">
                  <c:v>0</c:v>
                </c:pt>
                <c:pt idx="9">
                  <c:v>117</c:v>
                </c:pt>
                <c:pt idx="10">
                  <c:v>42</c:v>
                </c:pt>
                <c:pt idx="11">
                  <c:v>2693</c:v>
                </c:pt>
                <c:pt idx="12">
                  <c:v>1369</c:v>
                </c:pt>
                <c:pt idx="13">
                  <c:v>0</c:v>
                </c:pt>
                <c:pt idx="14">
                  <c:v>0</c:v>
                </c:pt>
                <c:pt idx="15">
                  <c:v>48</c:v>
                </c:pt>
              </c:numCache>
            </c:numRef>
          </c:val>
        </c:ser>
        <c:ser>
          <c:idx val="2"/>
          <c:order val="2"/>
          <c:tx>
            <c:strRef>
              <c:f>'Total catch #s'!$D$3</c:f>
              <c:strCache>
                <c:ptCount val="1"/>
                <c:pt idx="0">
                  <c:v>Non-Targets</c:v>
                </c:pt>
              </c:strCache>
            </c:strRef>
          </c:tx>
          <c:invertIfNegative val="0"/>
          <c:cat>
            <c:strRef>
              <c:f>('Total catch #s'!$A$4:$A$16,'Total catch #s'!$A$18:$A$20)</c:f>
              <c:strCache>
                <c:ptCount val="16"/>
                <c:pt idx="0">
                  <c:v>Agency</c:v>
                </c:pt>
                <c:pt idx="1">
                  <c:v>Big Eightmile</c:v>
                </c:pt>
                <c:pt idx="2">
                  <c:v>Big Springs</c:v>
                </c:pt>
                <c:pt idx="3">
                  <c:v>Big Timber</c:v>
                </c:pt>
                <c:pt idx="4">
                  <c:v>Bohannon</c:v>
                </c:pt>
                <c:pt idx="5">
                  <c:v>Canyon</c:v>
                </c:pt>
                <c:pt idx="6">
                  <c:v>Hawley</c:v>
                </c:pt>
                <c:pt idx="7">
                  <c:v>Hayden</c:v>
                </c:pt>
                <c:pt idx="8">
                  <c:v>Kenney</c:v>
                </c:pt>
                <c:pt idx="9">
                  <c:v>Lee</c:v>
                </c:pt>
                <c:pt idx="10">
                  <c:v>Little Springs</c:v>
                </c:pt>
                <c:pt idx="11">
                  <c:v>Upper Lemhi River</c:v>
                </c:pt>
                <c:pt idx="12">
                  <c:v>Lower Lemhi River</c:v>
                </c:pt>
                <c:pt idx="13">
                  <c:v>Mill</c:v>
                </c:pt>
                <c:pt idx="14">
                  <c:v>Pratt</c:v>
                </c:pt>
                <c:pt idx="15">
                  <c:v>Wimpey</c:v>
                </c:pt>
              </c:strCache>
            </c:strRef>
          </c:cat>
          <c:val>
            <c:numRef>
              <c:f>('Total catch #s'!$D$4:$D$16,'Total catch #s'!$D$18:$D$20)</c:f>
              <c:numCache>
                <c:formatCode>General</c:formatCode>
                <c:ptCount val="16"/>
                <c:pt idx="0">
                  <c:v>382</c:v>
                </c:pt>
                <c:pt idx="1">
                  <c:v>887</c:v>
                </c:pt>
                <c:pt idx="2">
                  <c:v>501</c:v>
                </c:pt>
                <c:pt idx="3">
                  <c:v>1949</c:v>
                </c:pt>
                <c:pt idx="4">
                  <c:v>1087</c:v>
                </c:pt>
                <c:pt idx="5">
                  <c:v>530</c:v>
                </c:pt>
                <c:pt idx="6">
                  <c:v>636</c:v>
                </c:pt>
                <c:pt idx="7">
                  <c:v>1074</c:v>
                </c:pt>
                <c:pt idx="8">
                  <c:v>2041</c:v>
                </c:pt>
                <c:pt idx="9">
                  <c:v>20</c:v>
                </c:pt>
                <c:pt idx="10">
                  <c:v>18</c:v>
                </c:pt>
                <c:pt idx="11">
                  <c:v>3070</c:v>
                </c:pt>
                <c:pt idx="12">
                  <c:v>2762</c:v>
                </c:pt>
                <c:pt idx="13">
                  <c:v>89</c:v>
                </c:pt>
                <c:pt idx="14">
                  <c:v>208</c:v>
                </c:pt>
                <c:pt idx="15">
                  <c:v>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51912"/>
        <c:axId val="163747992"/>
      </c:barChart>
      <c:catAx>
        <c:axId val="16375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Tributary</a:t>
                </a:r>
              </a:p>
            </c:rich>
          </c:tx>
          <c:layout>
            <c:manualLayout>
              <c:xMode val="edge"/>
              <c:yMode val="edge"/>
              <c:x val="0.44903158510678898"/>
              <c:y val="0.9121005316955915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3747992"/>
        <c:crosses val="autoZero"/>
        <c:auto val="1"/>
        <c:lblAlgn val="ctr"/>
        <c:lblOffset val="100"/>
        <c:noMultiLvlLbl val="0"/>
      </c:catAx>
      <c:valAx>
        <c:axId val="163747992"/>
        <c:scaling>
          <c:orientation val="minMax"/>
          <c:max val="4000"/>
        </c:scaling>
        <c:delete val="0"/>
        <c:axPos val="l"/>
        <c:numFmt formatCode="General" sourceLinked="1"/>
        <c:majorTickMark val="out"/>
        <c:minorTickMark val="none"/>
        <c:tickLblPos val="nextTo"/>
        <c:crossAx val="163751912"/>
        <c:crosses val="autoZero"/>
        <c:crossBetween val="between"/>
        <c:majorUnit val="250"/>
      </c:valAx>
    </c:plotArea>
    <c:legend>
      <c:legendPos val="r"/>
      <c:layout>
        <c:manualLayout>
          <c:xMode val="edge"/>
          <c:yMode val="edge"/>
          <c:x val="0.8743897319781716"/>
          <c:y val="0.15409030029932477"/>
          <c:w val="0.12561026802182845"/>
          <c:h val="0.1819663519174557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 Lemhi Sub-basin Species Composition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360812338383763"/>
          <c:y val="0.22441775176913184"/>
          <c:w val="0.40046089432905912"/>
          <c:h val="0.65551984696378318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('Total catch #s'!$B$3:$C$3,'Total catch #s'!$G$3:$J$3)</c:f>
              <c:strCache>
                <c:ptCount val="6"/>
                <c:pt idx="0">
                  <c:v>Steelhead</c:v>
                </c:pt>
                <c:pt idx="1">
                  <c:v>Chinook</c:v>
                </c:pt>
                <c:pt idx="2">
                  <c:v>Bull Trout</c:v>
                </c:pt>
                <c:pt idx="3">
                  <c:v>Cutthroat Trout</c:v>
                </c:pt>
                <c:pt idx="4">
                  <c:v>Brook Trout</c:v>
                </c:pt>
                <c:pt idx="5">
                  <c:v>Other</c:v>
                </c:pt>
              </c:strCache>
            </c:strRef>
          </c:cat>
          <c:val>
            <c:numRef>
              <c:f>('Total catch #s'!$B$21:$C$21,'Total catch #s'!$G$21:$J$21)</c:f>
              <c:numCache>
                <c:formatCode>General</c:formatCode>
                <c:ptCount val="6"/>
                <c:pt idx="0">
                  <c:v>19497</c:v>
                </c:pt>
                <c:pt idx="1">
                  <c:v>6022</c:v>
                </c:pt>
                <c:pt idx="2">
                  <c:v>638</c:v>
                </c:pt>
                <c:pt idx="3">
                  <c:v>273</c:v>
                </c:pt>
                <c:pt idx="4">
                  <c:v>2406</c:v>
                </c:pt>
                <c:pt idx="5">
                  <c:v>12767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 Lemhi Sub-basin Total</a:t>
            </a:r>
            <a:r>
              <a:rPr lang="en-US" baseline="0"/>
              <a:t> Catch</a:t>
            </a:r>
            <a:endParaRPr lang="en-US"/>
          </a:p>
        </c:rich>
      </c:tx>
      <c:layout>
        <c:manualLayout>
          <c:xMode val="edge"/>
          <c:yMode val="edge"/>
          <c:x val="0.20394444444444446"/>
          <c:y val="9.9317174872129137E-3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979396325459317"/>
          <c:y val="3.0304250735983276E-2"/>
          <c:w val="0.85520603674540685"/>
          <c:h val="0.8789158646835811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'Total catch #s'!$B$3:$D$3</c:f>
              <c:strCache>
                <c:ptCount val="3"/>
                <c:pt idx="0">
                  <c:v>Steelhead</c:v>
                </c:pt>
                <c:pt idx="1">
                  <c:v>Chinook</c:v>
                </c:pt>
                <c:pt idx="2">
                  <c:v>Non-Targets</c:v>
                </c:pt>
              </c:strCache>
            </c:strRef>
          </c:cat>
          <c:val>
            <c:numRef>
              <c:f>'Total catch #s'!$B$21:$D$21</c:f>
              <c:numCache>
                <c:formatCode>General</c:formatCode>
                <c:ptCount val="3"/>
                <c:pt idx="0">
                  <c:v>19497</c:v>
                </c:pt>
                <c:pt idx="1">
                  <c:v>6022</c:v>
                </c:pt>
                <c:pt idx="2">
                  <c:v>16084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3654232"/>
        <c:axId val="423649528"/>
        <c:axId val="0"/>
      </c:bar3DChart>
      <c:catAx>
        <c:axId val="42365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649528"/>
        <c:crosses val="autoZero"/>
        <c:auto val="1"/>
        <c:lblAlgn val="ctr"/>
        <c:lblOffset val="100"/>
        <c:noMultiLvlLbl val="0"/>
      </c:catAx>
      <c:valAx>
        <c:axId val="423649528"/>
        <c:scaling>
          <c:orientation val="minMax"/>
          <c:max val="22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23654232"/>
        <c:crosses val="autoZero"/>
        <c:crossBetween val="between"/>
        <c:majorUnit val="2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24</xdr:row>
      <xdr:rowOff>47625</xdr:rowOff>
    </xdr:from>
    <xdr:to>
      <xdr:col>18</xdr:col>
      <xdr:colOff>561975</xdr:colOff>
      <xdr:row>47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5</xdr:row>
      <xdr:rowOff>61912</xdr:rowOff>
    </xdr:from>
    <xdr:to>
      <xdr:col>17</xdr:col>
      <xdr:colOff>447675</xdr:colOff>
      <xdr:row>19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57149</xdr:colOff>
      <xdr:row>19</xdr:row>
      <xdr:rowOff>1</xdr:rowOff>
    </xdr:from>
    <xdr:to>
      <xdr:col>8</xdr:col>
      <xdr:colOff>438149</xdr:colOff>
      <xdr:row>34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0.79125</cdr:x>
      <cdr:y>0.11067</cdr:y>
    </cdr:from>
    <cdr:to>
      <cdr:x>0.908</cdr:x>
      <cdr:y>0.17234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10430" y="495452"/>
          <a:ext cx="695034" cy="276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144,358.2</a:t>
          </a:r>
        </a:p>
      </cdr:txBody>
    </cdr:sp>
  </cdr:relSizeAnchor>
  <cdr:relSizeAnchor xmlns:cdr="http://schemas.openxmlformats.org/drawingml/2006/chartDrawing">
    <cdr:from>
      <cdr:x>0.65292</cdr:x>
      <cdr:y>0.10475</cdr:y>
    </cdr:from>
    <cdr:to>
      <cdr:x>0.76943</cdr:x>
      <cdr:y>0.16435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86940" y="468924"/>
          <a:ext cx="693598" cy="266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126,553.1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119061</xdr:rowOff>
    </xdr:from>
    <xdr:to>
      <xdr:col>20</xdr:col>
      <xdr:colOff>400050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581026</xdr:colOff>
      <xdr:row>23</xdr:row>
      <xdr:rowOff>52386</xdr:rowOff>
    </xdr:from>
    <xdr:to>
      <xdr:col>19</xdr:col>
      <xdr:colOff>352426</xdr:colOff>
      <xdr:row>39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23</xdr:row>
      <xdr:rowOff>80962</xdr:rowOff>
    </xdr:from>
    <xdr:to>
      <xdr:col>10</xdr:col>
      <xdr:colOff>533400</xdr:colOff>
      <xdr:row>36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pane ySplit="2" topLeftCell="A3" activePane="bottomLeft" state="frozen"/>
      <selection pane="bottomLeft" activeCell="F1" sqref="F1:G1048576"/>
    </sheetView>
  </sheetViews>
  <sheetFormatPr defaultRowHeight="15" x14ac:dyDescent="0.25"/>
  <cols>
    <col min="1" max="1" width="11.85546875" customWidth="1"/>
    <col min="2" max="2" width="12.7109375" customWidth="1"/>
    <col min="3" max="3" width="9.5703125" bestFit="1" customWidth="1"/>
    <col min="4" max="4" width="15.28515625" customWidth="1"/>
    <col min="6" max="7" width="8" bestFit="1" customWidth="1"/>
    <col min="8" max="8" width="7.28515625" customWidth="1"/>
    <col min="9" max="9" width="10.5703125" bestFit="1" customWidth="1"/>
    <col min="10" max="10" width="15.7109375" bestFit="1" customWidth="1"/>
    <col min="11" max="11" width="18.140625" bestFit="1" customWidth="1"/>
    <col min="12" max="12" width="21.5703125" bestFit="1" customWidth="1"/>
    <col min="14" max="14" width="10.7109375" customWidth="1"/>
    <col min="15" max="15" width="3.28515625" customWidth="1"/>
  </cols>
  <sheetData>
    <row r="1" spans="1:19" ht="15.75" x14ac:dyDescent="0.25">
      <c r="A1" s="10" t="s">
        <v>10</v>
      </c>
      <c r="B1" s="10"/>
    </row>
    <row r="2" spans="1:19" ht="17.25" x14ac:dyDescent="0.25">
      <c r="A2" s="1" t="s">
        <v>8</v>
      </c>
      <c r="B2" s="1" t="s">
        <v>0</v>
      </c>
      <c r="C2" s="1" t="s">
        <v>1</v>
      </c>
      <c r="D2" s="1" t="s">
        <v>9</v>
      </c>
      <c r="E2" s="1" t="s">
        <v>2</v>
      </c>
      <c r="F2" s="1" t="s">
        <v>3</v>
      </c>
      <c r="G2" s="1" t="s">
        <v>4</v>
      </c>
      <c r="H2" s="1" t="s">
        <v>17</v>
      </c>
      <c r="I2" s="1" t="s">
        <v>12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13</v>
      </c>
      <c r="P2" s="1" t="s">
        <v>39</v>
      </c>
      <c r="Q2" s="1" t="s">
        <v>40</v>
      </c>
      <c r="R2" s="1" t="s">
        <v>41</v>
      </c>
      <c r="S2" s="1" t="s">
        <v>42</v>
      </c>
    </row>
    <row r="3" spans="1:19" x14ac:dyDescent="0.25">
      <c r="A3" t="s">
        <v>14</v>
      </c>
      <c r="B3" s="2">
        <v>42193</v>
      </c>
      <c r="C3" s="2">
        <v>42199</v>
      </c>
      <c r="D3" t="s">
        <v>20</v>
      </c>
      <c r="E3" t="s">
        <v>16</v>
      </c>
      <c r="F3" s="3" t="s">
        <v>23</v>
      </c>
      <c r="G3" s="3" t="s">
        <v>23</v>
      </c>
      <c r="H3" s="3"/>
      <c r="I3" s="3"/>
      <c r="J3" s="3"/>
      <c r="K3" s="3">
        <v>0</v>
      </c>
      <c r="L3" s="3">
        <v>4482</v>
      </c>
      <c r="M3" s="3"/>
      <c r="N3" s="3"/>
      <c r="P3">
        <f>(K3+L3)*M3</f>
        <v>0</v>
      </c>
      <c r="Q3">
        <f>(K3+L3)*N3</f>
        <v>0</v>
      </c>
      <c r="R3">
        <f>SUM(P3:P5)</f>
        <v>7976.1677402832165</v>
      </c>
      <c r="S3">
        <f>SQRT((Q3^2)+(Q4^2)+(Q5^2))</f>
        <v>1477.0415253547196</v>
      </c>
    </row>
    <row r="4" spans="1:19" x14ac:dyDescent="0.25">
      <c r="A4" t="s">
        <v>14</v>
      </c>
      <c r="B4" s="2">
        <v>42193</v>
      </c>
      <c r="C4" s="2">
        <v>42199</v>
      </c>
      <c r="D4" t="s">
        <v>15</v>
      </c>
      <c r="E4" t="s">
        <v>16</v>
      </c>
      <c r="F4">
        <v>2376.7199999999998</v>
      </c>
      <c r="G4">
        <v>538.69000000000005</v>
      </c>
      <c r="H4">
        <f>G4/F4</f>
        <v>0.22665269783567274</v>
      </c>
      <c r="I4">
        <v>7.5300000000000006E-2</v>
      </c>
      <c r="J4">
        <v>1.7100000000000001E-2</v>
      </c>
      <c r="K4">
        <v>3319</v>
      </c>
      <c r="L4">
        <v>5732</v>
      </c>
      <c r="M4">
        <f>F4/K4</f>
        <v>0.71609520940042171</v>
      </c>
      <c r="N4">
        <f>G4/K4</f>
        <v>0.16230491111780659</v>
      </c>
      <c r="P4">
        <f t="shared" ref="P4:P48" si="0">(K4+L4)*M4</f>
        <v>6481.3777402832166</v>
      </c>
      <c r="Q4">
        <f t="shared" ref="Q4:Q48" si="1">(K4+L4)*N4</f>
        <v>1469.0217505272674</v>
      </c>
    </row>
    <row r="5" spans="1:19" x14ac:dyDescent="0.25">
      <c r="A5" t="s">
        <v>14</v>
      </c>
      <c r="B5" s="2">
        <v>42193</v>
      </c>
      <c r="C5" s="2">
        <v>42199</v>
      </c>
      <c r="D5" t="s">
        <v>18</v>
      </c>
      <c r="E5" t="s">
        <v>16</v>
      </c>
      <c r="F5">
        <v>1494.79</v>
      </c>
      <c r="G5">
        <v>153.71</v>
      </c>
      <c r="H5">
        <f>G5/F5</f>
        <v>0.10283049792947505</v>
      </c>
      <c r="I5">
        <v>0.2281</v>
      </c>
      <c r="J5">
        <v>2.35E-2</v>
      </c>
      <c r="K5">
        <v>3083</v>
      </c>
      <c r="L5">
        <v>0</v>
      </c>
      <c r="M5">
        <f>F5/K5</f>
        <v>0.48484917288355495</v>
      </c>
      <c r="N5">
        <f>G5/K5</f>
        <v>4.9857281868310087E-2</v>
      </c>
      <c r="P5">
        <f t="shared" si="0"/>
        <v>1494.79</v>
      </c>
      <c r="Q5">
        <f t="shared" si="1"/>
        <v>153.71</v>
      </c>
    </row>
    <row r="6" spans="1:19" x14ac:dyDescent="0.25">
      <c r="A6" t="s">
        <v>19</v>
      </c>
      <c r="B6" s="2">
        <v>42207</v>
      </c>
      <c r="C6" s="2">
        <v>42213</v>
      </c>
      <c r="D6" t="s">
        <v>20</v>
      </c>
      <c r="E6" t="s">
        <v>16</v>
      </c>
      <c r="F6">
        <v>145.19999999999999</v>
      </c>
      <c r="G6">
        <v>23.98</v>
      </c>
      <c r="H6">
        <f>G6/F6</f>
        <v>0.16515151515151516</v>
      </c>
      <c r="I6">
        <v>0.45450000000000002</v>
      </c>
      <c r="J6">
        <v>7.51E-2</v>
      </c>
      <c r="K6">
        <v>1527</v>
      </c>
      <c r="L6">
        <v>0</v>
      </c>
      <c r="M6">
        <f t="shared" ref="M6:M48" si="2">F6/K6</f>
        <v>9.5088408644400782E-2</v>
      </c>
      <c r="N6">
        <f t="shared" ref="N6:N48" si="3">G6/K6</f>
        <v>1.5703994760969221E-2</v>
      </c>
      <c r="P6">
        <f t="shared" si="0"/>
        <v>145.19999999999999</v>
      </c>
      <c r="Q6">
        <f t="shared" si="1"/>
        <v>23.98</v>
      </c>
      <c r="R6">
        <f>SUM(P6:P9)</f>
        <v>3222.8662852316961</v>
      </c>
      <c r="S6">
        <f>SQRT((Q6^2)+(Q7^2)+(Q8^2)+(Q9^2))</f>
        <v>355.78587280572441</v>
      </c>
    </row>
    <row r="7" spans="1:19" x14ac:dyDescent="0.25">
      <c r="A7" t="s">
        <v>19</v>
      </c>
      <c r="B7" s="2">
        <v>42207</v>
      </c>
      <c r="C7" s="2">
        <v>42213</v>
      </c>
      <c r="D7" t="s">
        <v>15</v>
      </c>
      <c r="E7" t="s">
        <v>16</v>
      </c>
      <c r="F7">
        <v>16</v>
      </c>
      <c r="G7">
        <v>2.67</v>
      </c>
      <c r="H7">
        <f t="shared" ref="H7:H48" si="4">G7/F7</f>
        <v>0.166875</v>
      </c>
      <c r="I7">
        <v>0.5</v>
      </c>
      <c r="J7">
        <v>8.3299999999999999E-2</v>
      </c>
      <c r="K7">
        <v>2005</v>
      </c>
      <c r="L7">
        <v>0</v>
      </c>
      <c r="M7">
        <f t="shared" si="2"/>
        <v>7.9800498753117202E-3</v>
      </c>
      <c r="N7">
        <f t="shared" si="3"/>
        <v>1.3316708229426434E-3</v>
      </c>
      <c r="P7">
        <f t="shared" si="0"/>
        <v>15.999999999999998</v>
      </c>
      <c r="Q7">
        <f t="shared" si="1"/>
        <v>2.67</v>
      </c>
    </row>
    <row r="8" spans="1:19" x14ac:dyDescent="0.25">
      <c r="A8" t="s">
        <v>19</v>
      </c>
      <c r="B8" s="2">
        <v>42207</v>
      </c>
      <c r="C8" s="2">
        <v>42213</v>
      </c>
      <c r="D8" t="s">
        <v>21</v>
      </c>
      <c r="E8" t="s">
        <v>16</v>
      </c>
      <c r="F8">
        <v>1062</v>
      </c>
      <c r="G8">
        <v>173.23</v>
      </c>
      <c r="H8">
        <f t="shared" si="4"/>
        <v>0.16311676082862522</v>
      </c>
      <c r="I8">
        <v>0.17510000000000001</v>
      </c>
      <c r="J8">
        <v>2.86E-2</v>
      </c>
      <c r="K8">
        <v>2729</v>
      </c>
      <c r="L8">
        <v>1714</v>
      </c>
      <c r="M8">
        <f t="shared" si="2"/>
        <v>0.38915353609380726</v>
      </c>
      <c r="N8">
        <f t="shared" si="3"/>
        <v>6.3477464272627335E-2</v>
      </c>
      <c r="P8">
        <f t="shared" si="0"/>
        <v>1729.0091608647856</v>
      </c>
      <c r="Q8">
        <f t="shared" si="1"/>
        <v>282.03037376328325</v>
      </c>
    </row>
    <row r="9" spans="1:19" x14ac:dyDescent="0.25">
      <c r="A9" t="s">
        <v>19</v>
      </c>
      <c r="B9" s="2">
        <v>42207</v>
      </c>
      <c r="C9" s="2">
        <v>42213</v>
      </c>
      <c r="D9" t="s">
        <v>22</v>
      </c>
      <c r="E9" t="s">
        <v>16</v>
      </c>
      <c r="F9">
        <v>560.77</v>
      </c>
      <c r="G9">
        <v>90.7</v>
      </c>
      <c r="H9">
        <f t="shared" si="4"/>
        <v>0.16174189061469052</v>
      </c>
      <c r="I9">
        <v>0.189</v>
      </c>
      <c r="J9">
        <v>3.0599999999999999E-2</v>
      </c>
      <c r="K9">
        <v>1777</v>
      </c>
      <c r="L9">
        <v>2446</v>
      </c>
      <c r="M9">
        <f t="shared" si="2"/>
        <v>0.31557118739448509</v>
      </c>
      <c r="N9">
        <f t="shared" si="3"/>
        <v>5.1041080472706814E-2</v>
      </c>
      <c r="P9">
        <f t="shared" si="0"/>
        <v>1332.6571243669105</v>
      </c>
      <c r="Q9">
        <f t="shared" si="1"/>
        <v>215.54648283624087</v>
      </c>
    </row>
    <row r="10" spans="1:19" x14ac:dyDescent="0.25">
      <c r="A10" t="s">
        <v>24</v>
      </c>
      <c r="B10" s="2">
        <v>42277</v>
      </c>
      <c r="C10" s="2">
        <v>42282</v>
      </c>
      <c r="D10" t="s">
        <v>20</v>
      </c>
      <c r="E10" t="s">
        <v>16</v>
      </c>
      <c r="F10">
        <v>9048.91</v>
      </c>
      <c r="G10">
        <v>1146.9100000000001</v>
      </c>
      <c r="H10">
        <f t="shared" si="4"/>
        <v>0.12674565223877793</v>
      </c>
      <c r="I10">
        <v>8.43E-2</v>
      </c>
      <c r="J10">
        <v>1.0699999999999999E-2</v>
      </c>
      <c r="K10">
        <v>7727</v>
      </c>
      <c r="L10">
        <v>1094</v>
      </c>
      <c r="M10">
        <f t="shared" si="2"/>
        <v>1.1710767438850782</v>
      </c>
      <c r="N10">
        <f t="shared" si="3"/>
        <v>0.14842888572537855</v>
      </c>
      <c r="P10">
        <f t="shared" si="0"/>
        <v>10330.067957810275</v>
      </c>
      <c r="Q10">
        <f t="shared" si="1"/>
        <v>1309.2912009835641</v>
      </c>
      <c r="R10">
        <v>10330.07</v>
      </c>
      <c r="S10">
        <v>1309.2909999999999</v>
      </c>
    </row>
    <row r="11" spans="1:19" x14ac:dyDescent="0.25">
      <c r="A11" t="s">
        <v>25</v>
      </c>
      <c r="B11" s="2">
        <v>42221</v>
      </c>
      <c r="C11" s="2">
        <v>42228</v>
      </c>
      <c r="D11" t="s">
        <v>26</v>
      </c>
      <c r="E11" t="s">
        <v>16</v>
      </c>
      <c r="F11">
        <v>1786</v>
      </c>
      <c r="G11">
        <v>1766.9</v>
      </c>
      <c r="H11">
        <f t="shared" si="4"/>
        <v>0.98930571108622622</v>
      </c>
      <c r="I11">
        <v>2.1299999999999999E-2</v>
      </c>
      <c r="J11">
        <v>2.1000000000000001E-2</v>
      </c>
      <c r="K11">
        <v>2056</v>
      </c>
      <c r="L11">
        <v>0</v>
      </c>
      <c r="M11">
        <f t="shared" si="2"/>
        <v>0.86867704280155644</v>
      </c>
      <c r="N11">
        <f t="shared" si="3"/>
        <v>0.85938715953307399</v>
      </c>
      <c r="P11">
        <f t="shared" si="0"/>
        <v>1786</v>
      </c>
      <c r="Q11">
        <f t="shared" si="1"/>
        <v>1766.9</v>
      </c>
      <c r="R11">
        <f>SUM(P11:P15)</f>
        <v>10435.175647339318</v>
      </c>
      <c r="S11">
        <f>SQRT((Q11^2)+(Q12^2)+(Q13^2)+(Q14^2))</f>
        <v>1934.1233874271841</v>
      </c>
    </row>
    <row r="12" spans="1:19" x14ac:dyDescent="0.25">
      <c r="A12" t="s">
        <v>25</v>
      </c>
      <c r="B12" s="2">
        <v>42221</v>
      </c>
      <c r="C12" s="2">
        <v>42228</v>
      </c>
      <c r="D12" t="s">
        <v>27</v>
      </c>
      <c r="E12" t="s">
        <v>16</v>
      </c>
      <c r="F12">
        <v>528.44000000000005</v>
      </c>
      <c r="G12">
        <v>119.65</v>
      </c>
      <c r="H12">
        <f t="shared" si="4"/>
        <v>0.22642116418136402</v>
      </c>
      <c r="I12">
        <v>0.17979999999999999</v>
      </c>
      <c r="J12">
        <v>4.07E-2</v>
      </c>
      <c r="K12">
        <v>1693</v>
      </c>
      <c r="L12">
        <v>7491</v>
      </c>
      <c r="M12">
        <f t="shared" si="2"/>
        <v>0.31213230950974602</v>
      </c>
      <c r="N12">
        <f t="shared" si="3"/>
        <v>7.0673360897814536E-2</v>
      </c>
      <c r="P12">
        <f t="shared" si="0"/>
        <v>2866.6231305375072</v>
      </c>
      <c r="Q12">
        <f t="shared" si="1"/>
        <v>649.06414648552868</v>
      </c>
    </row>
    <row r="13" spans="1:19" x14ac:dyDescent="0.25">
      <c r="A13" t="s">
        <v>25</v>
      </c>
      <c r="B13" s="2">
        <v>42221</v>
      </c>
      <c r="C13" s="2">
        <v>42228</v>
      </c>
      <c r="D13" t="s">
        <v>28</v>
      </c>
      <c r="E13" t="s">
        <v>16</v>
      </c>
      <c r="F13">
        <v>789.29</v>
      </c>
      <c r="G13">
        <v>205.68</v>
      </c>
      <c r="H13">
        <f t="shared" si="4"/>
        <v>0.26058863028798035</v>
      </c>
      <c r="I13">
        <v>0.24709999999999999</v>
      </c>
      <c r="J13">
        <v>3.3099999999999997E-2</v>
      </c>
      <c r="K13">
        <v>1377</v>
      </c>
      <c r="L13">
        <v>0</v>
      </c>
      <c r="M13">
        <f t="shared" si="2"/>
        <v>0.57319535221495999</v>
      </c>
      <c r="N13">
        <f t="shared" si="3"/>
        <v>0.14936819172113291</v>
      </c>
      <c r="P13">
        <f t="shared" si="0"/>
        <v>789.28999999999985</v>
      </c>
      <c r="Q13">
        <f t="shared" si="1"/>
        <v>205.68000000000004</v>
      </c>
    </row>
    <row r="14" spans="1:19" x14ac:dyDescent="0.25">
      <c r="A14" t="s">
        <v>25</v>
      </c>
      <c r="B14" s="2">
        <v>42221</v>
      </c>
      <c r="C14" s="2">
        <v>42228</v>
      </c>
      <c r="D14" t="s">
        <v>29</v>
      </c>
      <c r="E14" t="s">
        <v>16</v>
      </c>
      <c r="F14">
        <v>1407</v>
      </c>
      <c r="G14">
        <v>174.79</v>
      </c>
      <c r="H14">
        <f t="shared" si="4"/>
        <v>0.12422885572139303</v>
      </c>
      <c r="I14">
        <v>0.24379999999999999</v>
      </c>
      <c r="J14">
        <v>3.0300000000000001E-2</v>
      </c>
      <c r="K14">
        <v>3055</v>
      </c>
      <c r="L14">
        <v>3833</v>
      </c>
      <c r="M14">
        <f t="shared" si="2"/>
        <v>0.46055646481178397</v>
      </c>
      <c r="N14">
        <f t="shared" si="3"/>
        <v>5.7214402618657935E-2</v>
      </c>
      <c r="P14">
        <f t="shared" si="0"/>
        <v>3172.3129296235679</v>
      </c>
      <c r="Q14">
        <f t="shared" si="1"/>
        <v>394.09280523731587</v>
      </c>
    </row>
    <row r="15" spans="1:19" x14ac:dyDescent="0.25">
      <c r="A15" t="s">
        <v>25</v>
      </c>
      <c r="B15" s="2">
        <v>42221</v>
      </c>
      <c r="C15" s="2">
        <v>42228</v>
      </c>
      <c r="D15" t="s">
        <v>30</v>
      </c>
      <c r="E15" t="s">
        <v>16</v>
      </c>
      <c r="F15">
        <v>801.14</v>
      </c>
      <c r="G15">
        <v>156.91</v>
      </c>
      <c r="H15" s="4">
        <f t="shared" si="4"/>
        <v>0.19585840177746711</v>
      </c>
      <c r="I15">
        <v>0.156</v>
      </c>
      <c r="J15">
        <v>3.0599999999999999E-2</v>
      </c>
      <c r="K15">
        <v>2059</v>
      </c>
      <c r="L15">
        <v>2621</v>
      </c>
      <c r="M15" s="5">
        <f t="shared" si="2"/>
        <v>0.38909179213210293</v>
      </c>
      <c r="N15" s="5">
        <f t="shared" si="3"/>
        <v>7.6206896551724135E-2</v>
      </c>
      <c r="P15">
        <f t="shared" si="0"/>
        <v>1820.9495871782417</v>
      </c>
      <c r="Q15">
        <f t="shared" si="1"/>
        <v>356.64827586206894</v>
      </c>
    </row>
    <row r="16" spans="1:19" x14ac:dyDescent="0.25">
      <c r="A16" t="s">
        <v>31</v>
      </c>
      <c r="B16" s="2">
        <v>42191</v>
      </c>
      <c r="C16" s="2">
        <v>42200</v>
      </c>
      <c r="D16" t="s">
        <v>32</v>
      </c>
      <c r="E16" t="s">
        <v>16</v>
      </c>
      <c r="F16">
        <v>2344.56</v>
      </c>
      <c r="G16">
        <v>346.36</v>
      </c>
      <c r="H16" s="4">
        <f t="shared" si="4"/>
        <v>0.14772921145118914</v>
      </c>
      <c r="I16">
        <v>0.1489</v>
      </c>
      <c r="J16">
        <v>2.1999999999999999E-2</v>
      </c>
      <c r="K16">
        <v>6425</v>
      </c>
      <c r="L16">
        <v>0</v>
      </c>
      <c r="M16" s="5">
        <f t="shared" si="2"/>
        <v>0.36491206225680933</v>
      </c>
      <c r="N16" s="5">
        <f t="shared" si="3"/>
        <v>5.390817120622568E-2</v>
      </c>
      <c r="P16">
        <f t="shared" si="0"/>
        <v>2344.56</v>
      </c>
      <c r="Q16">
        <f t="shared" si="1"/>
        <v>346.36</v>
      </c>
      <c r="R16">
        <f>SUM(P16:P18)</f>
        <v>4803.2</v>
      </c>
      <c r="S16">
        <f>SQRT((Q16^2)+(Q17^2)+(Q18^2))</f>
        <v>512.88117239766177</v>
      </c>
    </row>
    <row r="17" spans="1:19" x14ac:dyDescent="0.25">
      <c r="A17" t="s">
        <v>31</v>
      </c>
      <c r="B17" s="2">
        <v>42191</v>
      </c>
      <c r="C17" s="2">
        <v>42200</v>
      </c>
      <c r="D17" t="s">
        <v>15</v>
      </c>
      <c r="E17" t="s">
        <v>16</v>
      </c>
      <c r="F17">
        <v>1895.5</v>
      </c>
      <c r="G17">
        <v>321.95</v>
      </c>
      <c r="H17" s="4">
        <f t="shared" si="4"/>
        <v>0.1698496438934318</v>
      </c>
      <c r="I17">
        <v>0.13450000000000001</v>
      </c>
      <c r="J17">
        <v>2.2800000000000001E-2</v>
      </c>
      <c r="K17">
        <v>4733</v>
      </c>
      <c r="L17">
        <v>0</v>
      </c>
      <c r="M17" s="5">
        <f t="shared" si="2"/>
        <v>0.40048594971476864</v>
      </c>
      <c r="N17" s="5">
        <f t="shared" si="3"/>
        <v>6.8022395943376293E-2</v>
      </c>
      <c r="P17">
        <f t="shared" si="0"/>
        <v>1895.5</v>
      </c>
      <c r="Q17">
        <f t="shared" si="1"/>
        <v>321.95</v>
      </c>
    </row>
    <row r="18" spans="1:19" x14ac:dyDescent="0.25">
      <c r="A18" t="s">
        <v>31</v>
      </c>
      <c r="B18" s="2">
        <v>42191</v>
      </c>
      <c r="C18" s="2">
        <v>42200</v>
      </c>
      <c r="D18" t="s">
        <v>18</v>
      </c>
      <c r="E18" t="s">
        <v>16</v>
      </c>
      <c r="F18">
        <v>563.14</v>
      </c>
      <c r="G18">
        <v>198.57</v>
      </c>
      <c r="H18" s="4">
        <f t="shared" si="4"/>
        <v>0.35261213907731648</v>
      </c>
      <c r="I18">
        <v>0.12959999999999999</v>
      </c>
      <c r="J18">
        <v>4.5699999999999998E-2</v>
      </c>
      <c r="K18">
        <v>2935</v>
      </c>
      <c r="L18">
        <v>0</v>
      </c>
      <c r="M18" s="5">
        <f t="shared" si="2"/>
        <v>0.19187052810902896</v>
      </c>
      <c r="N18" s="5">
        <f t="shared" si="3"/>
        <v>6.7655877342419082E-2</v>
      </c>
      <c r="P18">
        <f t="shared" si="0"/>
        <v>563.14</v>
      </c>
      <c r="Q18">
        <f t="shared" si="1"/>
        <v>198.57</v>
      </c>
    </row>
    <row r="19" spans="1:19" x14ac:dyDescent="0.25">
      <c r="A19" t="s">
        <v>33</v>
      </c>
      <c r="B19" s="2">
        <v>42179</v>
      </c>
      <c r="C19" s="2">
        <v>42185</v>
      </c>
      <c r="D19" t="s">
        <v>20</v>
      </c>
      <c r="E19" t="s">
        <v>16</v>
      </c>
      <c r="F19">
        <v>1004.5</v>
      </c>
      <c r="G19">
        <v>481.31</v>
      </c>
      <c r="H19" s="4">
        <f t="shared" si="4"/>
        <v>0.47915380786460926</v>
      </c>
      <c r="I19">
        <v>8.1600000000000006E-2</v>
      </c>
      <c r="J19">
        <v>3.9100000000000003E-2</v>
      </c>
      <c r="K19">
        <v>3622</v>
      </c>
      <c r="L19">
        <v>3251</v>
      </c>
      <c r="M19" s="5">
        <f t="shared" si="2"/>
        <v>0.27733296521258971</v>
      </c>
      <c r="N19" s="5">
        <f t="shared" si="3"/>
        <v>0.13288514632799558</v>
      </c>
      <c r="P19">
        <f t="shared" si="0"/>
        <v>1906.1094699061291</v>
      </c>
      <c r="Q19">
        <f t="shared" si="1"/>
        <v>913.31961071231365</v>
      </c>
      <c r="R19">
        <f>SUM(P19:P22)</f>
        <v>8682.9920491692719</v>
      </c>
      <c r="S19">
        <f>SQRT((Q19^2)+(Q20^2)+(Q21^2)+(Q22^2))</f>
        <v>1189.839522501243</v>
      </c>
    </row>
    <row r="20" spans="1:19" x14ac:dyDescent="0.25">
      <c r="A20" t="s">
        <v>33</v>
      </c>
      <c r="B20" s="2">
        <v>42179</v>
      </c>
      <c r="C20" s="2">
        <v>42185</v>
      </c>
      <c r="D20" t="s">
        <v>15</v>
      </c>
      <c r="E20" t="s">
        <v>16</v>
      </c>
      <c r="F20">
        <v>1215.2</v>
      </c>
      <c r="G20">
        <v>161.28</v>
      </c>
      <c r="H20" s="4">
        <f t="shared" si="4"/>
        <v>0.13271889400921658</v>
      </c>
      <c r="I20">
        <v>0.2074</v>
      </c>
      <c r="J20">
        <v>2.75E-2</v>
      </c>
      <c r="K20">
        <v>2658</v>
      </c>
      <c r="L20">
        <v>6159</v>
      </c>
      <c r="M20" s="5">
        <f t="shared" si="2"/>
        <v>0.45718585402558315</v>
      </c>
      <c r="N20" s="5">
        <f t="shared" si="3"/>
        <v>6.067720090293454E-2</v>
      </c>
      <c r="P20">
        <f t="shared" si="0"/>
        <v>4031.0076749435666</v>
      </c>
      <c r="Q20">
        <f t="shared" si="1"/>
        <v>534.99088036117382</v>
      </c>
    </row>
    <row r="21" spans="1:19" x14ac:dyDescent="0.25">
      <c r="A21" t="s">
        <v>33</v>
      </c>
      <c r="B21" s="2">
        <v>42179</v>
      </c>
      <c r="C21" s="2">
        <v>42185</v>
      </c>
      <c r="D21" t="s">
        <v>18</v>
      </c>
      <c r="E21" t="s">
        <v>16</v>
      </c>
      <c r="F21">
        <v>328</v>
      </c>
      <c r="G21">
        <v>75.180000000000007</v>
      </c>
      <c r="H21" s="4">
        <f t="shared" si="4"/>
        <v>0.22920731707317074</v>
      </c>
      <c r="I21">
        <v>0.31709999999999999</v>
      </c>
      <c r="J21">
        <v>7.2700000000000001E-2</v>
      </c>
      <c r="K21">
        <v>550</v>
      </c>
      <c r="L21">
        <v>3361</v>
      </c>
      <c r="M21" s="5">
        <f t="shared" si="2"/>
        <v>0.59636363636363632</v>
      </c>
      <c r="N21" s="5">
        <f t="shared" si="3"/>
        <v>0.13669090909090911</v>
      </c>
      <c r="P21">
        <f t="shared" si="0"/>
        <v>2332.3781818181815</v>
      </c>
      <c r="Q21">
        <f t="shared" si="1"/>
        <v>534.59814545454549</v>
      </c>
    </row>
    <row r="22" spans="1:19" x14ac:dyDescent="0.25">
      <c r="A22" t="s">
        <v>33</v>
      </c>
      <c r="B22" s="2">
        <v>42179</v>
      </c>
      <c r="C22" s="2">
        <v>42185</v>
      </c>
      <c r="D22" t="s">
        <v>29</v>
      </c>
      <c r="E22" t="s">
        <v>16</v>
      </c>
      <c r="F22">
        <v>276.23</v>
      </c>
      <c r="G22">
        <v>65.3</v>
      </c>
      <c r="H22" s="4">
        <f t="shared" si="4"/>
        <v>0.23639720522752775</v>
      </c>
      <c r="I22">
        <v>0.20630000000000001</v>
      </c>
      <c r="J22">
        <v>4.8800000000000003E-2</v>
      </c>
      <c r="K22">
        <v>1791</v>
      </c>
      <c r="L22">
        <v>890</v>
      </c>
      <c r="M22" s="5">
        <f t="shared" si="2"/>
        <v>0.15423227247347851</v>
      </c>
      <c r="N22" s="5">
        <f t="shared" si="3"/>
        <v>3.6460078168620881E-2</v>
      </c>
      <c r="P22">
        <f t="shared" si="0"/>
        <v>413.49672250139588</v>
      </c>
      <c r="Q22">
        <f t="shared" si="1"/>
        <v>97.749469570072577</v>
      </c>
    </row>
    <row r="23" spans="1:19" x14ac:dyDescent="0.25">
      <c r="A23" t="s">
        <v>34</v>
      </c>
      <c r="B23" s="2">
        <v>42140</v>
      </c>
      <c r="C23" s="2">
        <v>42146</v>
      </c>
      <c r="D23" t="s">
        <v>32</v>
      </c>
      <c r="E23" t="s">
        <v>16</v>
      </c>
      <c r="F23">
        <v>45.05</v>
      </c>
      <c r="G23">
        <v>16.48</v>
      </c>
      <c r="H23" s="4">
        <f t="shared" si="4"/>
        <v>0.36581576026637075</v>
      </c>
      <c r="I23">
        <v>0.37740000000000001</v>
      </c>
      <c r="J23">
        <v>0.1381</v>
      </c>
      <c r="K23">
        <v>1908</v>
      </c>
      <c r="L23">
        <v>4617</v>
      </c>
      <c r="M23" s="5">
        <f t="shared" si="2"/>
        <v>2.361111111111111E-2</v>
      </c>
      <c r="N23" s="5">
        <f t="shared" si="3"/>
        <v>8.6373165618448648E-3</v>
      </c>
      <c r="P23">
        <f t="shared" si="0"/>
        <v>154.0625</v>
      </c>
      <c r="Q23">
        <f t="shared" si="1"/>
        <v>56.358490566037744</v>
      </c>
      <c r="R23">
        <f>SUM(P23:P27)</f>
        <v>3160.8656032853996</v>
      </c>
      <c r="S23">
        <f>SQRT((Q23^2)+(Q24^2)+(Q25^2)+(Q26^2)+(Q27^2))</f>
        <v>246.08891467273813</v>
      </c>
    </row>
    <row r="24" spans="1:19" x14ac:dyDescent="0.25">
      <c r="A24" t="s">
        <v>34</v>
      </c>
      <c r="B24" s="2">
        <v>42140</v>
      </c>
      <c r="C24" s="2">
        <v>42146</v>
      </c>
      <c r="D24" t="s">
        <v>35</v>
      </c>
      <c r="E24" t="s">
        <v>16</v>
      </c>
      <c r="F24">
        <v>120.75</v>
      </c>
      <c r="G24">
        <v>39.520000000000003</v>
      </c>
      <c r="H24" s="4">
        <f t="shared" si="4"/>
        <v>0.32728778467908903</v>
      </c>
      <c r="I24">
        <v>0.57140000000000002</v>
      </c>
      <c r="J24">
        <v>0.187</v>
      </c>
      <c r="K24">
        <v>3807</v>
      </c>
      <c r="L24">
        <v>0</v>
      </c>
      <c r="M24" s="5">
        <f t="shared" si="2"/>
        <v>3.1717888100866821E-2</v>
      </c>
      <c r="N24" s="5">
        <f t="shared" si="3"/>
        <v>1.0380877331231941E-2</v>
      </c>
      <c r="P24">
        <f t="shared" si="0"/>
        <v>120.74999999999999</v>
      </c>
      <c r="Q24">
        <f t="shared" si="1"/>
        <v>39.520000000000003</v>
      </c>
    </row>
    <row r="25" spans="1:19" x14ac:dyDescent="0.25">
      <c r="A25" t="s">
        <v>34</v>
      </c>
      <c r="B25" s="2">
        <v>42140</v>
      </c>
      <c r="C25" s="2">
        <v>42146</v>
      </c>
      <c r="D25" t="s">
        <v>18</v>
      </c>
      <c r="E25" t="s">
        <v>16</v>
      </c>
      <c r="F25">
        <v>1179.29</v>
      </c>
      <c r="G25">
        <v>102.13</v>
      </c>
      <c r="H25" s="4">
        <f t="shared" si="4"/>
        <v>8.6602956015907881E-2</v>
      </c>
      <c r="I25">
        <v>0.38500000000000001</v>
      </c>
      <c r="J25">
        <v>3.3300000000000003E-2</v>
      </c>
      <c r="K25">
        <v>2722</v>
      </c>
      <c r="L25">
        <v>3465</v>
      </c>
      <c r="M25" s="5">
        <f t="shared" si="2"/>
        <v>0.43324393828067598</v>
      </c>
      <c r="N25" s="5">
        <f t="shared" si="3"/>
        <v>3.7520205731080086E-2</v>
      </c>
      <c r="P25">
        <f t="shared" si="0"/>
        <v>2680.4802461425425</v>
      </c>
      <c r="Q25">
        <f t="shared" si="1"/>
        <v>232.13751285819248</v>
      </c>
    </row>
    <row r="26" spans="1:19" x14ac:dyDescent="0.25">
      <c r="A26" t="s">
        <v>34</v>
      </c>
      <c r="B26" s="2">
        <v>42140</v>
      </c>
      <c r="C26" s="2">
        <v>42146</v>
      </c>
      <c r="D26" t="s">
        <v>29</v>
      </c>
      <c r="E26" t="s">
        <v>16</v>
      </c>
      <c r="F26">
        <v>41.6</v>
      </c>
      <c r="G26">
        <v>14.59</v>
      </c>
      <c r="H26" s="4">
        <f t="shared" si="4"/>
        <v>0.35072115384615382</v>
      </c>
      <c r="I26">
        <v>0.3846</v>
      </c>
      <c r="J26">
        <v>0.13489999999999999</v>
      </c>
      <c r="K26">
        <v>560</v>
      </c>
      <c r="L26">
        <v>871</v>
      </c>
      <c r="M26" s="5">
        <f t="shared" si="2"/>
        <v>7.4285714285714288E-2</v>
      </c>
      <c r="N26" s="5">
        <f t="shared" si="3"/>
        <v>2.6053571428571429E-2</v>
      </c>
      <c r="P26">
        <f t="shared" si="0"/>
        <v>106.30285714285715</v>
      </c>
      <c r="Q26">
        <f t="shared" si="1"/>
        <v>37.282660714285718</v>
      </c>
    </row>
    <row r="27" spans="1:19" x14ac:dyDescent="0.25">
      <c r="A27" t="s">
        <v>34</v>
      </c>
      <c r="B27" s="2">
        <v>42140</v>
      </c>
      <c r="C27" s="2">
        <v>42146</v>
      </c>
      <c r="D27" t="s">
        <v>36</v>
      </c>
      <c r="E27" t="s">
        <v>16</v>
      </c>
      <c r="F27">
        <v>99.27</v>
      </c>
      <c r="G27">
        <v>23.32</v>
      </c>
      <c r="H27" s="4">
        <f t="shared" si="4"/>
        <v>0.23491487861388136</v>
      </c>
      <c r="I27">
        <v>0.39290000000000003</v>
      </c>
      <c r="J27">
        <v>9.2299999999999993E-2</v>
      </c>
      <c r="K27">
        <v>1583</v>
      </c>
      <c r="L27">
        <v>0</v>
      </c>
      <c r="M27" s="5">
        <f t="shared" si="2"/>
        <v>6.2710044219835753E-2</v>
      </c>
      <c r="N27" s="5">
        <f t="shared" si="3"/>
        <v>1.4731522425773847E-2</v>
      </c>
      <c r="P27">
        <f t="shared" si="0"/>
        <v>99.27</v>
      </c>
      <c r="Q27">
        <f t="shared" si="1"/>
        <v>23.32</v>
      </c>
    </row>
    <row r="28" spans="1:19" x14ac:dyDescent="0.25">
      <c r="A28" t="s">
        <v>37</v>
      </c>
      <c r="B28" s="2">
        <v>42263</v>
      </c>
      <c r="C28" s="2">
        <v>42270</v>
      </c>
      <c r="D28" t="s">
        <v>38</v>
      </c>
      <c r="E28" t="s">
        <v>16</v>
      </c>
      <c r="F28">
        <v>3147.65</v>
      </c>
      <c r="G28">
        <v>556.4</v>
      </c>
      <c r="H28" s="4">
        <f t="shared" si="4"/>
        <v>0.17676679427509412</v>
      </c>
      <c r="I28">
        <v>0.12959999999999999</v>
      </c>
      <c r="J28">
        <v>2.29E-2</v>
      </c>
      <c r="K28">
        <v>2741</v>
      </c>
      <c r="L28">
        <v>2601</v>
      </c>
      <c r="M28" s="5">
        <f t="shared" si="2"/>
        <v>1.1483582634075156</v>
      </c>
      <c r="N28" s="5">
        <f t="shared" si="3"/>
        <v>0.20299160890186063</v>
      </c>
      <c r="P28">
        <f t="shared" si="0"/>
        <v>6134.5298431229485</v>
      </c>
      <c r="Q28">
        <f t="shared" si="1"/>
        <v>1084.3811747537395</v>
      </c>
      <c r="R28">
        <f>SUM(P28:P31)</f>
        <v>11933.261370219303</v>
      </c>
      <c r="S28">
        <f>SQRT((Q28^2)+(Q29^2)+(Q30^2)+(Q31^2))</f>
        <v>1307.3142575793797</v>
      </c>
    </row>
    <row r="29" spans="1:19" x14ac:dyDescent="0.25">
      <c r="A29" t="s">
        <v>37</v>
      </c>
      <c r="B29" s="2">
        <v>42263</v>
      </c>
      <c r="C29" s="2">
        <v>42270</v>
      </c>
      <c r="D29" t="s">
        <v>27</v>
      </c>
      <c r="E29" t="s">
        <v>16</v>
      </c>
      <c r="F29">
        <v>4110.32</v>
      </c>
      <c r="G29">
        <v>633.55999999999995</v>
      </c>
      <c r="H29" s="4">
        <f t="shared" si="4"/>
        <v>0.15413885050312384</v>
      </c>
      <c r="I29">
        <v>0.12089999999999999</v>
      </c>
      <c r="J29">
        <v>1.8599999999999998E-2</v>
      </c>
      <c r="K29">
        <v>6667</v>
      </c>
      <c r="L29">
        <v>0</v>
      </c>
      <c r="M29" s="5">
        <f t="shared" si="2"/>
        <v>0.61651717414129292</v>
      </c>
      <c r="N29" s="5">
        <f t="shared" si="3"/>
        <v>9.5029248537573108E-2</v>
      </c>
      <c r="P29">
        <f t="shared" si="0"/>
        <v>4110.32</v>
      </c>
      <c r="Q29">
        <f t="shared" si="1"/>
        <v>633.55999999999995</v>
      </c>
    </row>
    <row r="30" spans="1:19" x14ac:dyDescent="0.25">
      <c r="A30" t="s">
        <v>37</v>
      </c>
      <c r="B30" s="2">
        <v>42263</v>
      </c>
      <c r="C30" s="2">
        <v>42270</v>
      </c>
      <c r="D30" t="s">
        <v>28</v>
      </c>
      <c r="E30" t="s">
        <v>16</v>
      </c>
      <c r="F30">
        <v>488.8</v>
      </c>
      <c r="G30">
        <v>207.82</v>
      </c>
      <c r="H30" s="4">
        <f t="shared" si="4"/>
        <v>0.42516366612111289</v>
      </c>
      <c r="I30">
        <v>9.6199999999999994E-2</v>
      </c>
      <c r="J30">
        <v>4.0899999999999999E-2</v>
      </c>
      <c r="K30">
        <v>2709</v>
      </c>
      <c r="L30">
        <v>778</v>
      </c>
      <c r="M30" s="5">
        <f t="shared" si="2"/>
        <v>0.18043558508674787</v>
      </c>
      <c r="N30" s="5">
        <f t="shared" si="3"/>
        <v>7.671465485418974E-2</v>
      </c>
      <c r="P30">
        <f t="shared" si="0"/>
        <v>629.17888519748976</v>
      </c>
      <c r="Q30">
        <f t="shared" si="1"/>
        <v>267.50400147655961</v>
      </c>
    </row>
    <row r="31" spans="1:19" x14ac:dyDescent="0.25">
      <c r="A31" t="s">
        <v>37</v>
      </c>
      <c r="B31" s="2">
        <v>42263</v>
      </c>
      <c r="C31" s="2">
        <v>42270</v>
      </c>
      <c r="D31" t="s">
        <v>29</v>
      </c>
      <c r="E31" t="s">
        <v>16</v>
      </c>
      <c r="F31">
        <v>405.53</v>
      </c>
      <c r="G31">
        <v>93.96</v>
      </c>
      <c r="H31" s="4">
        <f t="shared" si="4"/>
        <v>0.23169679185263728</v>
      </c>
      <c r="I31">
        <v>0.1948</v>
      </c>
      <c r="J31">
        <v>4.5100000000000001E-2</v>
      </c>
      <c r="K31">
        <v>1938</v>
      </c>
      <c r="L31">
        <v>3124</v>
      </c>
      <c r="M31" s="5">
        <f t="shared" si="2"/>
        <v>0.2092518059855521</v>
      </c>
      <c r="N31" s="5">
        <f t="shared" si="3"/>
        <v>4.8482972136222907E-2</v>
      </c>
      <c r="P31">
        <f t="shared" si="0"/>
        <v>1059.2326418988648</v>
      </c>
      <c r="Q31">
        <f t="shared" si="1"/>
        <v>245.42080495356035</v>
      </c>
    </row>
    <row r="32" spans="1:19" x14ac:dyDescent="0.25">
      <c r="A32" t="s">
        <v>43</v>
      </c>
      <c r="B32" s="2">
        <v>42281</v>
      </c>
      <c r="C32" s="2">
        <v>42285</v>
      </c>
      <c r="D32" t="s">
        <v>32</v>
      </c>
      <c r="E32" t="s">
        <v>16</v>
      </c>
      <c r="F32">
        <v>3501.64</v>
      </c>
      <c r="G32">
        <v>418.88</v>
      </c>
      <c r="H32" s="4">
        <f t="shared" si="4"/>
        <v>0.11962394763596486</v>
      </c>
      <c r="I32">
        <v>0.12709999999999999</v>
      </c>
      <c r="J32">
        <v>1.52E-2</v>
      </c>
      <c r="K32">
        <v>3620</v>
      </c>
      <c r="L32">
        <v>0</v>
      </c>
      <c r="M32" s="5">
        <f t="shared" si="2"/>
        <v>0.96730386740331487</v>
      </c>
      <c r="N32" s="5">
        <f t="shared" si="3"/>
        <v>0.11571270718232043</v>
      </c>
      <c r="P32">
        <f t="shared" si="0"/>
        <v>3501.64</v>
      </c>
      <c r="Q32">
        <f t="shared" si="1"/>
        <v>418.88</v>
      </c>
      <c r="R32">
        <f>SUM(P32:P33)</f>
        <v>5219.5001956947162</v>
      </c>
      <c r="S32">
        <f>SQRT((Q32^2)+(Q33^2))</f>
        <v>458.96538181040444</v>
      </c>
    </row>
    <row r="33" spans="1:19" x14ac:dyDescent="0.25">
      <c r="A33" t="s">
        <v>43</v>
      </c>
      <c r="B33" s="2">
        <v>42281</v>
      </c>
      <c r="C33" s="2">
        <v>42285</v>
      </c>
      <c r="D33" t="s">
        <v>15</v>
      </c>
      <c r="E33" t="s">
        <v>16</v>
      </c>
      <c r="F33">
        <v>1298.56</v>
      </c>
      <c r="G33">
        <v>141.80000000000001</v>
      </c>
      <c r="H33" s="4">
        <f t="shared" si="4"/>
        <v>0.10919788072942338</v>
      </c>
      <c r="I33">
        <v>0.29649999999999999</v>
      </c>
      <c r="J33">
        <v>3.2399999999999998E-2</v>
      </c>
      <c r="K33">
        <v>4599</v>
      </c>
      <c r="L33">
        <v>1485</v>
      </c>
      <c r="M33" s="5">
        <f t="shared" si="2"/>
        <v>0.28235703413785607</v>
      </c>
      <c r="N33" s="5">
        <f t="shared" si="3"/>
        <v>3.0832789736899329E-2</v>
      </c>
      <c r="P33">
        <f t="shared" si="0"/>
        <v>1717.8601956947164</v>
      </c>
      <c r="Q33">
        <f t="shared" si="1"/>
        <v>187.58669275929552</v>
      </c>
    </row>
    <row r="34" spans="1:19" x14ac:dyDescent="0.25">
      <c r="A34" t="s">
        <v>44</v>
      </c>
      <c r="B34" s="2">
        <v>42199</v>
      </c>
      <c r="C34" s="2">
        <v>42200</v>
      </c>
      <c r="D34" t="s">
        <v>20</v>
      </c>
      <c r="E34" t="s">
        <v>16</v>
      </c>
      <c r="F34">
        <v>212.87</v>
      </c>
      <c r="G34">
        <v>22.65</v>
      </c>
      <c r="H34" s="4">
        <f t="shared" si="4"/>
        <v>0.10640296894818432</v>
      </c>
      <c r="I34">
        <v>0.47920000000000001</v>
      </c>
      <c r="J34">
        <v>5.0999999999999997E-2</v>
      </c>
      <c r="K34">
        <v>1389</v>
      </c>
      <c r="L34">
        <v>5631</v>
      </c>
      <c r="M34" s="5">
        <f t="shared" si="2"/>
        <v>0.15325413966882651</v>
      </c>
      <c r="N34" s="5">
        <f t="shared" si="3"/>
        <v>1.630669546436285E-2</v>
      </c>
      <c r="P34">
        <f t="shared" si="0"/>
        <v>1075.844060475162</v>
      </c>
      <c r="Q34">
        <f t="shared" si="1"/>
        <v>114.4730021598272</v>
      </c>
      <c r="R34">
        <v>1075.8440000000001</v>
      </c>
      <c r="S34">
        <v>114.473</v>
      </c>
    </row>
    <row r="35" spans="1:19" x14ac:dyDescent="0.25">
      <c r="A35" t="s">
        <v>45</v>
      </c>
      <c r="B35" s="2">
        <v>42177</v>
      </c>
      <c r="C35" s="2">
        <v>42180</v>
      </c>
      <c r="D35" t="s">
        <v>26</v>
      </c>
      <c r="E35" t="s">
        <v>16</v>
      </c>
      <c r="F35">
        <v>617.54999999999995</v>
      </c>
      <c r="G35">
        <v>116.37</v>
      </c>
      <c r="H35" s="4">
        <f t="shared" si="4"/>
        <v>0.18843818314306535</v>
      </c>
      <c r="I35">
        <v>0.28989999999999999</v>
      </c>
      <c r="J35">
        <v>5.4600000000000003E-2</v>
      </c>
      <c r="K35">
        <v>3265</v>
      </c>
      <c r="L35">
        <v>0</v>
      </c>
      <c r="M35" s="5">
        <f t="shared" si="2"/>
        <v>0.18914241960183767</v>
      </c>
      <c r="N35" s="5">
        <f t="shared" si="3"/>
        <v>3.5641653905053597E-2</v>
      </c>
      <c r="P35">
        <f t="shared" si="0"/>
        <v>617.54999999999995</v>
      </c>
      <c r="Q35">
        <f t="shared" si="1"/>
        <v>116.36999999999999</v>
      </c>
      <c r="R35">
        <f>SUM(P35:P36)</f>
        <v>803.88</v>
      </c>
      <c r="S35">
        <f>SQRT((Q35^2)+(Q36^2))</f>
        <v>136.09074362351026</v>
      </c>
    </row>
    <row r="36" spans="1:19" x14ac:dyDescent="0.25">
      <c r="A36" t="s">
        <v>45</v>
      </c>
      <c r="B36" s="2">
        <v>42177</v>
      </c>
      <c r="C36" s="2">
        <v>42180</v>
      </c>
      <c r="D36" t="s">
        <v>46</v>
      </c>
      <c r="E36" t="s">
        <v>16</v>
      </c>
      <c r="F36">
        <v>186.33</v>
      </c>
      <c r="G36">
        <v>70.56</v>
      </c>
      <c r="H36" s="4">
        <f t="shared" si="4"/>
        <v>0.37868298180647236</v>
      </c>
      <c r="I36">
        <v>0.13950000000000001</v>
      </c>
      <c r="J36">
        <v>5.28E-2</v>
      </c>
      <c r="K36">
        <v>3190</v>
      </c>
      <c r="L36">
        <v>0</v>
      </c>
      <c r="M36" s="5">
        <f t="shared" si="2"/>
        <v>5.8410658307210032E-2</v>
      </c>
      <c r="N36" s="5">
        <f t="shared" si="3"/>
        <v>2.2119122257053293E-2</v>
      </c>
      <c r="P36">
        <f t="shared" si="0"/>
        <v>186.33</v>
      </c>
      <c r="Q36">
        <f t="shared" si="1"/>
        <v>70.56</v>
      </c>
    </row>
    <row r="37" spans="1:19" x14ac:dyDescent="0.25">
      <c r="A37" t="s">
        <v>47</v>
      </c>
      <c r="B37" s="2">
        <v>42235</v>
      </c>
      <c r="C37" s="2">
        <v>42243</v>
      </c>
      <c r="D37" t="s">
        <v>38</v>
      </c>
      <c r="E37" t="s">
        <v>16</v>
      </c>
      <c r="F37">
        <v>1989.4</v>
      </c>
      <c r="G37">
        <v>422.36</v>
      </c>
      <c r="H37" s="4">
        <f t="shared" si="4"/>
        <v>0.21230521765356389</v>
      </c>
      <c r="I37">
        <v>9.8500000000000004E-2</v>
      </c>
      <c r="J37">
        <v>2.0899999999999998E-2</v>
      </c>
      <c r="K37">
        <v>2548</v>
      </c>
      <c r="L37">
        <v>6926</v>
      </c>
      <c r="M37" s="5">
        <f t="shared" si="2"/>
        <v>0.78076923076923077</v>
      </c>
      <c r="N37" s="5">
        <f t="shared" si="3"/>
        <v>0.16576138147566719</v>
      </c>
      <c r="P37">
        <f t="shared" si="0"/>
        <v>7397.0076923076922</v>
      </c>
      <c r="Q37">
        <f t="shared" si="1"/>
        <v>1570.4233281004708</v>
      </c>
      <c r="R37">
        <f>SUM(P37:P44)</f>
        <v>126553.12489232277</v>
      </c>
      <c r="S37">
        <f>SQRT((Q37^2)+(Q38^2)+(Q39^2)+(Q40^2)+(Q41^2)+(Q42^2)+(Q43^2)+(Q44^2))</f>
        <v>7970.0822857337298</v>
      </c>
    </row>
    <row r="38" spans="1:19" x14ac:dyDescent="0.25">
      <c r="A38" t="s">
        <v>47</v>
      </c>
      <c r="B38" s="2">
        <v>42235</v>
      </c>
      <c r="C38" s="2">
        <v>42243</v>
      </c>
      <c r="D38" t="s">
        <v>27</v>
      </c>
      <c r="E38" t="s">
        <v>16</v>
      </c>
      <c r="F38">
        <v>2436</v>
      </c>
      <c r="G38">
        <v>710.89</v>
      </c>
      <c r="H38" s="4">
        <f t="shared" si="4"/>
        <v>0.29182676518883416</v>
      </c>
      <c r="I38">
        <v>6.3200000000000006E-2</v>
      </c>
      <c r="J38">
        <v>1.84E-2</v>
      </c>
      <c r="K38">
        <v>2131</v>
      </c>
      <c r="L38">
        <v>9161</v>
      </c>
      <c r="M38" s="5">
        <f t="shared" si="2"/>
        <v>1.1431252932895355</v>
      </c>
      <c r="N38" s="5">
        <f t="shared" si="3"/>
        <v>0.33359455654622244</v>
      </c>
      <c r="P38">
        <f t="shared" si="0"/>
        <v>12908.170811825436</v>
      </c>
      <c r="Q38">
        <f t="shared" si="1"/>
        <v>3766.9497325199436</v>
      </c>
    </row>
    <row r="39" spans="1:19" x14ac:dyDescent="0.25">
      <c r="A39" t="s">
        <v>47</v>
      </c>
      <c r="B39" s="2">
        <v>42235</v>
      </c>
      <c r="C39" s="2">
        <v>42243</v>
      </c>
      <c r="D39" t="s">
        <v>48</v>
      </c>
      <c r="E39" t="s">
        <v>16</v>
      </c>
      <c r="F39">
        <v>5970</v>
      </c>
      <c r="G39">
        <v>717.5</v>
      </c>
      <c r="H39" s="4">
        <f t="shared" si="4"/>
        <v>0.12018425460636516</v>
      </c>
      <c r="I39">
        <v>0.1333</v>
      </c>
      <c r="J39">
        <v>1.6E-2</v>
      </c>
      <c r="K39">
        <v>3245</v>
      </c>
      <c r="L39">
        <v>17309</v>
      </c>
      <c r="M39" s="5">
        <f t="shared" si="2"/>
        <v>1.8397534668721109</v>
      </c>
      <c r="N39" s="5">
        <f t="shared" si="3"/>
        <v>0.22110939907550076</v>
      </c>
      <c r="P39">
        <f t="shared" si="0"/>
        <v>37814.292758089367</v>
      </c>
      <c r="Q39">
        <f t="shared" si="1"/>
        <v>4544.6825885978424</v>
      </c>
    </row>
    <row r="40" spans="1:19" x14ac:dyDescent="0.25">
      <c r="A40" t="s">
        <v>47</v>
      </c>
      <c r="B40" s="2">
        <v>42235</v>
      </c>
      <c r="C40" s="2">
        <v>42243</v>
      </c>
      <c r="D40" t="s">
        <v>49</v>
      </c>
      <c r="E40" t="s">
        <v>16</v>
      </c>
      <c r="F40">
        <v>4321.32</v>
      </c>
      <c r="G40">
        <v>708.3</v>
      </c>
      <c r="H40" s="4">
        <f t="shared" si="4"/>
        <v>0.16390825025686595</v>
      </c>
      <c r="I40">
        <v>8.8599999999999998E-2</v>
      </c>
      <c r="J40">
        <v>1.4500000000000001E-2</v>
      </c>
      <c r="K40">
        <v>4484</v>
      </c>
      <c r="L40">
        <v>6730</v>
      </c>
      <c r="M40" s="5">
        <f t="shared" si="2"/>
        <v>0.96371989295272076</v>
      </c>
      <c r="N40" s="5">
        <f t="shared" si="3"/>
        <v>0.15796164139161462</v>
      </c>
      <c r="P40">
        <f t="shared" si="0"/>
        <v>10807.15487957181</v>
      </c>
      <c r="Q40">
        <f t="shared" si="1"/>
        <v>1771.3818465655663</v>
      </c>
    </row>
    <row r="41" spans="1:19" x14ac:dyDescent="0.25">
      <c r="A41" t="s">
        <v>50</v>
      </c>
      <c r="B41" s="2">
        <v>42152</v>
      </c>
      <c r="C41" s="2">
        <v>42173</v>
      </c>
      <c r="D41" t="s">
        <v>26</v>
      </c>
      <c r="E41" t="s">
        <v>16</v>
      </c>
      <c r="F41">
        <v>2866.54</v>
      </c>
      <c r="G41">
        <v>229.14</v>
      </c>
      <c r="H41" s="4">
        <f t="shared" si="4"/>
        <v>7.9936090199334384E-2</v>
      </c>
      <c r="I41">
        <v>0.20130000000000001</v>
      </c>
      <c r="J41">
        <v>1.61E-2</v>
      </c>
      <c r="K41">
        <v>7422</v>
      </c>
      <c r="L41">
        <v>5091</v>
      </c>
      <c r="M41" s="5">
        <f t="shared" si="2"/>
        <v>0.38622204257612502</v>
      </c>
      <c r="N41" s="5">
        <f t="shared" si="3"/>
        <v>3.0873080032336294E-2</v>
      </c>
      <c r="P41">
        <f t="shared" si="0"/>
        <v>4832.7964187550524</v>
      </c>
      <c r="Q41">
        <f t="shared" si="1"/>
        <v>386.31485044462403</v>
      </c>
    </row>
    <row r="42" spans="1:19" x14ac:dyDescent="0.25">
      <c r="A42" t="s">
        <v>50</v>
      </c>
      <c r="B42" s="2">
        <v>42152</v>
      </c>
      <c r="C42" s="2">
        <v>42173</v>
      </c>
      <c r="D42" t="s">
        <v>46</v>
      </c>
      <c r="E42" t="s">
        <v>16</v>
      </c>
      <c r="F42">
        <v>7591.51</v>
      </c>
      <c r="G42">
        <v>1033.74</v>
      </c>
      <c r="H42" s="4">
        <f t="shared" si="4"/>
        <v>0.13617053787718122</v>
      </c>
      <c r="I42">
        <v>9.1399999999999995E-2</v>
      </c>
      <c r="J42">
        <v>1.24E-2</v>
      </c>
      <c r="K42">
        <v>8551</v>
      </c>
      <c r="L42">
        <v>5372</v>
      </c>
      <c r="M42" s="5">
        <f t="shared" si="2"/>
        <v>0.88779207110279501</v>
      </c>
      <c r="N42" s="5">
        <f t="shared" si="3"/>
        <v>0.1208911238451643</v>
      </c>
      <c r="P42">
        <f t="shared" si="0"/>
        <v>12360.729005964215</v>
      </c>
      <c r="Q42">
        <f t="shared" si="1"/>
        <v>1683.1671172962226</v>
      </c>
    </row>
    <row r="43" spans="1:19" x14ac:dyDescent="0.25">
      <c r="A43" t="s">
        <v>50</v>
      </c>
      <c r="B43" s="2">
        <v>42152</v>
      </c>
      <c r="C43" s="2">
        <v>42173</v>
      </c>
      <c r="D43" t="s">
        <v>48</v>
      </c>
      <c r="E43" t="s">
        <v>16</v>
      </c>
      <c r="F43">
        <v>5809.14</v>
      </c>
      <c r="G43">
        <v>1060.24</v>
      </c>
      <c r="H43" s="4">
        <f t="shared" si="4"/>
        <v>0.18251238565433092</v>
      </c>
      <c r="I43">
        <v>6.7299999999999999E-2</v>
      </c>
      <c r="J43">
        <v>1.23E-2</v>
      </c>
      <c r="K43">
        <v>3423</v>
      </c>
      <c r="L43">
        <v>4221</v>
      </c>
      <c r="M43" s="5">
        <f t="shared" si="2"/>
        <v>1.6970902716914988</v>
      </c>
      <c r="N43" s="5">
        <f t="shared" si="3"/>
        <v>0.30973999415717207</v>
      </c>
      <c r="P43">
        <f t="shared" si="0"/>
        <v>12972.558036809816</v>
      </c>
      <c r="Q43">
        <f t="shared" si="1"/>
        <v>2367.6525153374232</v>
      </c>
    </row>
    <row r="44" spans="1:19" x14ac:dyDescent="0.25">
      <c r="A44" t="s">
        <v>50</v>
      </c>
      <c r="B44" s="2">
        <v>42152</v>
      </c>
      <c r="C44" s="2">
        <v>42173</v>
      </c>
      <c r="D44" t="s">
        <v>49</v>
      </c>
      <c r="E44" t="s">
        <v>16</v>
      </c>
      <c r="F44">
        <v>5344.6</v>
      </c>
      <c r="G44">
        <v>740.77</v>
      </c>
      <c r="H44" s="4">
        <f t="shared" si="4"/>
        <v>0.138601579164016</v>
      </c>
      <c r="I44">
        <v>9.7100000000000006E-2</v>
      </c>
      <c r="J44">
        <v>1.35E-2</v>
      </c>
      <c r="K44">
        <v>3218</v>
      </c>
      <c r="L44">
        <v>13316</v>
      </c>
      <c r="M44" s="5">
        <f t="shared" si="2"/>
        <v>1.6608452454940958</v>
      </c>
      <c r="N44" s="5">
        <f t="shared" si="3"/>
        <v>0.23019577377252951</v>
      </c>
      <c r="P44">
        <f t="shared" si="0"/>
        <v>27460.415288999382</v>
      </c>
      <c r="Q44">
        <f t="shared" si="1"/>
        <v>3806.0569235550029</v>
      </c>
    </row>
    <row r="45" spans="1:19" x14ac:dyDescent="0.25">
      <c r="A45" t="s">
        <v>51</v>
      </c>
      <c r="B45" s="2">
        <v>42178</v>
      </c>
      <c r="C45" s="2">
        <v>42180</v>
      </c>
      <c r="D45" t="s">
        <v>20</v>
      </c>
      <c r="E45" t="s">
        <v>16</v>
      </c>
      <c r="F45">
        <v>85.5</v>
      </c>
      <c r="G45">
        <v>53.32</v>
      </c>
      <c r="H45" s="4">
        <f t="shared" si="4"/>
        <v>0.62362573099415208</v>
      </c>
      <c r="I45">
        <v>0.22220000000000001</v>
      </c>
      <c r="J45">
        <v>0.1386</v>
      </c>
      <c r="K45">
        <v>2045</v>
      </c>
      <c r="L45">
        <v>0</v>
      </c>
      <c r="M45" s="5">
        <f t="shared" si="2"/>
        <v>4.1809290953545235E-2</v>
      </c>
      <c r="N45" s="5">
        <f t="shared" si="3"/>
        <v>2.6073349633251836E-2</v>
      </c>
      <c r="P45">
        <f t="shared" si="0"/>
        <v>85.5</v>
      </c>
      <c r="Q45">
        <f t="shared" si="1"/>
        <v>53.32</v>
      </c>
      <c r="R45">
        <v>85.5</v>
      </c>
      <c r="S45">
        <v>53.32</v>
      </c>
    </row>
    <row r="46" spans="1:19" x14ac:dyDescent="0.25">
      <c r="A46" t="s">
        <v>52</v>
      </c>
      <c r="B46" s="2">
        <v>42184</v>
      </c>
      <c r="C46" s="2">
        <v>42187</v>
      </c>
      <c r="D46" t="s">
        <v>32</v>
      </c>
      <c r="E46" t="s">
        <v>16</v>
      </c>
      <c r="F46">
        <v>524.4</v>
      </c>
      <c r="G46">
        <v>153.34</v>
      </c>
      <c r="H46" s="4">
        <f t="shared" si="4"/>
        <v>0.29241037376048817</v>
      </c>
      <c r="I46">
        <v>0.1449</v>
      </c>
      <c r="J46">
        <v>4.24E-2</v>
      </c>
      <c r="K46">
        <v>2922</v>
      </c>
      <c r="L46">
        <v>1187</v>
      </c>
      <c r="M46" s="5">
        <f t="shared" si="2"/>
        <v>0.17946611909650922</v>
      </c>
      <c r="N46" s="5">
        <f t="shared" si="3"/>
        <v>5.2477754962354552E-2</v>
      </c>
      <c r="P46">
        <f t="shared" si="0"/>
        <v>737.42628336755638</v>
      </c>
      <c r="Q46">
        <f t="shared" si="1"/>
        <v>215.63109514031484</v>
      </c>
      <c r="R46">
        <f>SUM(P46:P47)</f>
        <v>1937.9762833675566</v>
      </c>
      <c r="S46">
        <f>SQRT((Q46^2)+(Q47^2))</f>
        <v>287.09263451264565</v>
      </c>
    </row>
    <row r="47" spans="1:19" x14ac:dyDescent="0.25">
      <c r="A47" t="s">
        <v>52</v>
      </c>
      <c r="B47" s="2">
        <v>42184</v>
      </c>
      <c r="C47" s="2">
        <v>42187</v>
      </c>
      <c r="D47" t="s">
        <v>53</v>
      </c>
      <c r="E47" t="s">
        <v>16</v>
      </c>
      <c r="F47">
        <v>1200.55</v>
      </c>
      <c r="G47">
        <v>189.54</v>
      </c>
      <c r="H47" s="4">
        <f t="shared" si="4"/>
        <v>0.157877639415268</v>
      </c>
      <c r="I47">
        <v>0.1774</v>
      </c>
      <c r="J47">
        <v>2.8000000000000001E-2</v>
      </c>
      <c r="K47">
        <v>4329</v>
      </c>
      <c r="L47">
        <v>0</v>
      </c>
      <c r="M47" s="5">
        <f t="shared" si="2"/>
        <v>0.27732732732732734</v>
      </c>
      <c r="N47" s="5">
        <f t="shared" si="3"/>
        <v>4.3783783783783781E-2</v>
      </c>
      <c r="P47">
        <f t="shared" si="0"/>
        <v>1200.5500000000002</v>
      </c>
      <c r="Q47">
        <f t="shared" si="1"/>
        <v>189.54</v>
      </c>
    </row>
    <row r="48" spans="1:19" x14ac:dyDescent="0.25">
      <c r="A48" t="s">
        <v>54</v>
      </c>
      <c r="B48" s="2">
        <v>42212</v>
      </c>
      <c r="C48" s="2">
        <v>42214</v>
      </c>
      <c r="D48" t="s">
        <v>20</v>
      </c>
      <c r="E48" t="s">
        <v>16</v>
      </c>
      <c r="F48">
        <v>1874.6</v>
      </c>
      <c r="G48">
        <v>137.13</v>
      </c>
      <c r="H48" s="4">
        <f t="shared" si="4"/>
        <v>7.3151605675877515E-2</v>
      </c>
      <c r="I48">
        <v>0.3846</v>
      </c>
      <c r="J48">
        <v>2.81E-2</v>
      </c>
      <c r="K48">
        <v>2083</v>
      </c>
      <c r="L48">
        <v>4162</v>
      </c>
      <c r="M48" s="5">
        <f t="shared" si="2"/>
        <v>0.89995199231877099</v>
      </c>
      <c r="N48" s="5">
        <f t="shared" si="3"/>
        <v>6.5832933269323088E-2</v>
      </c>
      <c r="P48">
        <f t="shared" si="0"/>
        <v>5620.2001920307248</v>
      </c>
      <c r="Q48">
        <f t="shared" si="1"/>
        <v>411.12666826692271</v>
      </c>
      <c r="R48">
        <v>5620.2</v>
      </c>
      <c r="S48">
        <v>411.12670000000003</v>
      </c>
    </row>
  </sheetData>
  <autoFilter ref="A1:S48">
    <filterColumn colId="0" showButton="0"/>
  </autoFilter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O3" sqref="O3"/>
    </sheetView>
  </sheetViews>
  <sheetFormatPr defaultRowHeight="15" x14ac:dyDescent="0.25"/>
  <cols>
    <col min="1" max="1" width="13.42578125" customWidth="1"/>
    <col min="2" max="2" width="12.7109375" customWidth="1"/>
    <col min="3" max="3" width="11.5703125" customWidth="1"/>
    <col min="4" max="4" width="14.7109375" customWidth="1"/>
    <col min="9" max="9" width="9.7109375" customWidth="1"/>
    <col min="10" max="10" width="14" customWidth="1"/>
    <col min="11" max="11" width="16.140625" customWidth="1"/>
    <col min="12" max="12" width="19.140625" customWidth="1"/>
    <col min="14" max="14" width="11.140625" customWidth="1"/>
    <col min="15" max="15" width="4.28515625" customWidth="1"/>
  </cols>
  <sheetData>
    <row r="1" spans="1:19" ht="15.75" x14ac:dyDescent="0.25">
      <c r="A1" s="10" t="s">
        <v>10</v>
      </c>
      <c r="B1" s="10"/>
    </row>
    <row r="2" spans="1:19" ht="17.25" x14ac:dyDescent="0.25">
      <c r="A2" s="1" t="s">
        <v>8</v>
      </c>
      <c r="B2" s="1" t="s">
        <v>0</v>
      </c>
      <c r="C2" s="1" t="s">
        <v>1</v>
      </c>
      <c r="D2" s="1" t="s">
        <v>9</v>
      </c>
      <c r="E2" s="1" t="s">
        <v>2</v>
      </c>
      <c r="F2" s="1" t="s">
        <v>3</v>
      </c>
      <c r="G2" s="1" t="s">
        <v>4</v>
      </c>
      <c r="H2" s="1" t="s">
        <v>17</v>
      </c>
      <c r="I2" s="1" t="s">
        <v>12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13</v>
      </c>
      <c r="P2" s="1" t="s">
        <v>39</v>
      </c>
      <c r="Q2" s="1" t="s">
        <v>40</v>
      </c>
      <c r="R2" s="1" t="s">
        <v>41</v>
      </c>
      <c r="S2" s="1" t="s">
        <v>42</v>
      </c>
    </row>
    <row r="3" spans="1:19" x14ac:dyDescent="0.25">
      <c r="A3" t="s">
        <v>19</v>
      </c>
      <c r="B3" s="2">
        <v>42207</v>
      </c>
      <c r="C3" s="2">
        <v>42213</v>
      </c>
      <c r="D3" t="s">
        <v>20</v>
      </c>
      <c r="E3" t="s">
        <v>55</v>
      </c>
      <c r="F3">
        <v>668.04</v>
      </c>
      <c r="G3">
        <v>111.71</v>
      </c>
      <c r="H3">
        <f>G3/F3</f>
        <v>0.16722052571702292</v>
      </c>
      <c r="I3">
        <v>0.21709999999999999</v>
      </c>
      <c r="J3">
        <v>3.6299999999999999E-2</v>
      </c>
      <c r="K3">
        <v>1527</v>
      </c>
      <c r="L3">
        <v>0</v>
      </c>
      <c r="M3">
        <f>F3/K3</f>
        <v>0.43748526522593317</v>
      </c>
      <c r="N3">
        <f>G3/K3</f>
        <v>7.3156516044531758E-2</v>
      </c>
      <c r="P3">
        <f>(K3+L3)*M3</f>
        <v>668.04</v>
      </c>
      <c r="Q3">
        <f>(K3+L3)*N3</f>
        <v>111.71</v>
      </c>
      <c r="R3">
        <v>668.04</v>
      </c>
      <c r="S3">
        <v>111.71</v>
      </c>
    </row>
    <row r="4" spans="1:19" x14ac:dyDescent="0.25">
      <c r="A4" t="s">
        <v>24</v>
      </c>
      <c r="B4" s="2">
        <v>42277</v>
      </c>
      <c r="C4" s="2">
        <v>42282</v>
      </c>
      <c r="D4" t="s">
        <v>20</v>
      </c>
      <c r="E4" t="s">
        <v>55</v>
      </c>
      <c r="F4">
        <v>696.6</v>
      </c>
      <c r="G4">
        <v>207.08</v>
      </c>
      <c r="H4">
        <f>G4/F4</f>
        <v>0.29727246626471432</v>
      </c>
      <c r="I4">
        <v>0.1163</v>
      </c>
      <c r="J4">
        <v>3.4599999999999999E-2</v>
      </c>
      <c r="K4">
        <v>7727</v>
      </c>
      <c r="L4">
        <v>1094</v>
      </c>
      <c r="M4">
        <f>F4/K4</f>
        <v>9.0151417108839144E-2</v>
      </c>
      <c r="N4">
        <f>G4/K4</f>
        <v>2.6799534101203573E-2</v>
      </c>
      <c r="P4">
        <f t="shared" ref="P4:P17" si="0">(K4+L4)*M4</f>
        <v>795.22565031707006</v>
      </c>
      <c r="Q4">
        <f t="shared" ref="Q4:Q17" si="1">(K4+L4)*N4</f>
        <v>236.39869030671673</v>
      </c>
      <c r="R4">
        <v>795.22569999999996</v>
      </c>
      <c r="S4">
        <v>236.39869999999999</v>
      </c>
    </row>
    <row r="5" spans="1:19" x14ac:dyDescent="0.25">
      <c r="A5" t="s">
        <v>33</v>
      </c>
      <c r="B5" s="2">
        <v>42179</v>
      </c>
      <c r="C5" s="2">
        <v>42185</v>
      </c>
      <c r="D5" t="s">
        <v>20</v>
      </c>
      <c r="E5" t="s">
        <v>55</v>
      </c>
      <c r="F5">
        <v>392</v>
      </c>
      <c r="G5">
        <v>138.59</v>
      </c>
      <c r="H5">
        <f>G5/F5</f>
        <v>0.35354591836734695</v>
      </c>
      <c r="I5">
        <v>0.125</v>
      </c>
      <c r="J5">
        <v>4.4200000000000003E-2</v>
      </c>
      <c r="K5">
        <v>3622</v>
      </c>
      <c r="L5">
        <v>3251</v>
      </c>
      <c r="M5">
        <f>F5/K5</f>
        <v>0.10822749861954721</v>
      </c>
      <c r="N5">
        <f>G5/K5</f>
        <v>3.8263390392048596E-2</v>
      </c>
      <c r="P5">
        <f t="shared" si="0"/>
        <v>743.84759801214796</v>
      </c>
      <c r="Q5">
        <f t="shared" si="1"/>
        <v>262.98428216455</v>
      </c>
      <c r="R5">
        <v>743.84759801214796</v>
      </c>
      <c r="S5">
        <v>262.98428216455</v>
      </c>
    </row>
    <row r="6" spans="1:19" x14ac:dyDescent="0.25">
      <c r="A6" t="s">
        <v>37</v>
      </c>
      <c r="B6" s="2">
        <v>42263</v>
      </c>
      <c r="C6" s="2">
        <v>42270</v>
      </c>
      <c r="D6" t="s">
        <v>38</v>
      </c>
      <c r="E6" t="s">
        <v>55</v>
      </c>
      <c r="F6">
        <v>3195.99</v>
      </c>
      <c r="G6">
        <v>898.46</v>
      </c>
      <c r="H6">
        <f t="shared" ref="H6:H17" si="2">G6/F6</f>
        <v>0.28112102979045622</v>
      </c>
      <c r="I6">
        <v>8.1000000000000003E-2</v>
      </c>
      <c r="J6">
        <v>2.2800000000000001E-2</v>
      </c>
      <c r="K6">
        <v>2741</v>
      </c>
      <c r="L6">
        <v>2601</v>
      </c>
      <c r="M6">
        <f t="shared" ref="M6:M9" si="3">F6/K6</f>
        <v>1.1659941627143378</v>
      </c>
      <c r="N6">
        <f t="shared" ref="N6:N9" si="4">G6/K6</f>
        <v>0.32778547975191535</v>
      </c>
      <c r="P6">
        <f t="shared" si="0"/>
        <v>6228.7408172199921</v>
      </c>
      <c r="Q6">
        <f t="shared" si="1"/>
        <v>1751.0300328347319</v>
      </c>
      <c r="R6">
        <f>SUM(P6:P9)</f>
        <v>13458.140399806187</v>
      </c>
      <c r="S6">
        <f>SQRT((Q6^2)+(Q7^2)+(Q8^2)+(Q9^2))</f>
        <v>2551.599388110189</v>
      </c>
    </row>
    <row r="7" spans="1:19" x14ac:dyDescent="0.25">
      <c r="A7" t="s">
        <v>37</v>
      </c>
      <c r="B7" s="2">
        <v>42263</v>
      </c>
      <c r="C7" s="2">
        <v>42270</v>
      </c>
      <c r="D7" t="s">
        <v>27</v>
      </c>
      <c r="E7" t="s">
        <v>55</v>
      </c>
      <c r="F7">
        <v>4652.08</v>
      </c>
      <c r="G7">
        <v>1296.08</v>
      </c>
      <c r="H7">
        <f t="shared" si="2"/>
        <v>0.27860225963440011</v>
      </c>
      <c r="I7">
        <v>6.8599999999999994E-2</v>
      </c>
      <c r="J7">
        <v>1.9099999999999999E-2</v>
      </c>
      <c r="K7">
        <v>6667</v>
      </c>
      <c r="L7">
        <v>0</v>
      </c>
      <c r="M7">
        <f t="shared" si="3"/>
        <v>0.69777711114444274</v>
      </c>
      <c r="N7">
        <f t="shared" si="4"/>
        <v>0.1944022798860057</v>
      </c>
      <c r="P7">
        <f t="shared" si="0"/>
        <v>4652.08</v>
      </c>
      <c r="Q7">
        <f t="shared" si="1"/>
        <v>1296.08</v>
      </c>
    </row>
    <row r="8" spans="1:19" x14ac:dyDescent="0.25">
      <c r="A8" t="s">
        <v>37</v>
      </c>
      <c r="B8" s="2">
        <v>42263</v>
      </c>
      <c r="C8" s="2">
        <v>42270</v>
      </c>
      <c r="D8" t="s">
        <v>28</v>
      </c>
      <c r="E8" t="s">
        <v>55</v>
      </c>
      <c r="F8">
        <v>176</v>
      </c>
      <c r="G8">
        <v>94.43</v>
      </c>
      <c r="H8">
        <f t="shared" si="2"/>
        <v>0.53653409090909099</v>
      </c>
      <c r="I8">
        <v>0.13639999999999999</v>
      </c>
      <c r="J8">
        <v>7.3200000000000001E-2</v>
      </c>
      <c r="K8">
        <v>2709</v>
      </c>
      <c r="L8">
        <v>778</v>
      </c>
      <c r="M8">
        <f t="shared" si="3"/>
        <v>6.4968623108157986E-2</v>
      </c>
      <c r="N8">
        <f t="shared" si="4"/>
        <v>3.4857881136950909E-2</v>
      </c>
      <c r="P8">
        <f t="shared" si="0"/>
        <v>226.54558877814691</v>
      </c>
      <c r="Q8">
        <f t="shared" si="1"/>
        <v>121.54943152454781</v>
      </c>
    </row>
    <row r="9" spans="1:19" x14ac:dyDescent="0.25">
      <c r="A9" t="s">
        <v>37</v>
      </c>
      <c r="B9" s="2">
        <v>42263</v>
      </c>
      <c r="C9" s="2">
        <v>42270</v>
      </c>
      <c r="D9" t="s">
        <v>29</v>
      </c>
      <c r="E9" t="s">
        <v>55</v>
      </c>
      <c r="F9">
        <v>900</v>
      </c>
      <c r="G9">
        <v>506.46</v>
      </c>
      <c r="H9">
        <f t="shared" si="2"/>
        <v>0.56273333333333331</v>
      </c>
      <c r="I9">
        <v>0.05</v>
      </c>
      <c r="J9">
        <v>2.81E-2</v>
      </c>
      <c r="K9">
        <v>1938</v>
      </c>
      <c r="L9">
        <v>3124</v>
      </c>
      <c r="M9">
        <f t="shared" si="3"/>
        <v>0.46439628482972134</v>
      </c>
      <c r="N9">
        <f t="shared" si="4"/>
        <v>0.26133126934984519</v>
      </c>
      <c r="P9">
        <f t="shared" si="0"/>
        <v>2350.7739938080495</v>
      </c>
      <c r="Q9">
        <f t="shared" si="1"/>
        <v>1322.8588854489162</v>
      </c>
    </row>
    <row r="10" spans="1:19" x14ac:dyDescent="0.25">
      <c r="A10" t="s">
        <v>44</v>
      </c>
      <c r="B10" s="2">
        <v>42199</v>
      </c>
      <c r="C10" s="2">
        <v>42200</v>
      </c>
      <c r="D10" t="s">
        <v>20</v>
      </c>
      <c r="E10" t="s">
        <v>55</v>
      </c>
      <c r="F10">
        <v>312</v>
      </c>
      <c r="G10">
        <v>78.989999999999995</v>
      </c>
      <c r="H10">
        <f t="shared" si="2"/>
        <v>0.25317307692307689</v>
      </c>
      <c r="I10">
        <v>0.16669999999999999</v>
      </c>
      <c r="J10">
        <v>4.2200000000000001E-2</v>
      </c>
      <c r="K10">
        <v>1389</v>
      </c>
      <c r="L10">
        <v>5631</v>
      </c>
      <c r="M10">
        <f t="shared" ref="M10" si="5">F10/K10</f>
        <v>0.22462203023758098</v>
      </c>
      <c r="N10">
        <f t="shared" ref="N10" si="6">G10/K10</f>
        <v>5.6868250539956797E-2</v>
      </c>
      <c r="P10">
        <f t="shared" si="0"/>
        <v>1576.8466522678184</v>
      </c>
      <c r="Q10">
        <f t="shared" si="1"/>
        <v>399.21511879049672</v>
      </c>
    </row>
    <row r="11" spans="1:19" x14ac:dyDescent="0.25">
      <c r="A11" t="s">
        <v>47</v>
      </c>
      <c r="B11" s="2">
        <v>42235</v>
      </c>
      <c r="C11" s="2">
        <v>42243</v>
      </c>
      <c r="D11" t="s">
        <v>38</v>
      </c>
      <c r="E11" t="s">
        <v>55</v>
      </c>
      <c r="F11">
        <v>11888.1</v>
      </c>
      <c r="G11">
        <v>2606.44</v>
      </c>
      <c r="H11">
        <f t="shared" si="2"/>
        <v>0.21924781924781925</v>
      </c>
      <c r="I11">
        <v>3.8600000000000002E-2</v>
      </c>
      <c r="J11">
        <v>8.5000000000000006E-3</v>
      </c>
      <c r="K11">
        <v>2548</v>
      </c>
      <c r="L11">
        <v>6926</v>
      </c>
      <c r="M11">
        <f t="shared" ref="M11:M13" si="7">F11/K11</f>
        <v>4.6656593406593405</v>
      </c>
      <c r="N11">
        <f t="shared" ref="N11:N13" si="8">G11/K11</f>
        <v>1.0229356357927786</v>
      </c>
      <c r="P11">
        <f t="shared" si="0"/>
        <v>44202.45659340659</v>
      </c>
      <c r="Q11">
        <f t="shared" si="1"/>
        <v>9691.2922135007848</v>
      </c>
      <c r="R11">
        <f>SUM(P11:P16)</f>
        <v>144358.15288287558</v>
      </c>
      <c r="S11">
        <f>SQRT((Q11^2)+(Q12^2)+(Q13^2)+(Q14^2)+(Q15^2)+(Q16^2))</f>
        <v>32355.865547746991</v>
      </c>
    </row>
    <row r="12" spans="1:19" x14ac:dyDescent="0.25">
      <c r="A12" t="s">
        <v>47</v>
      </c>
      <c r="B12" s="2">
        <v>42235</v>
      </c>
      <c r="C12" s="2">
        <v>42243</v>
      </c>
      <c r="D12" t="s">
        <v>48</v>
      </c>
      <c r="E12" t="s">
        <v>55</v>
      </c>
      <c r="F12">
        <v>4488</v>
      </c>
      <c r="G12">
        <v>4436.71</v>
      </c>
      <c r="H12">
        <f t="shared" si="2"/>
        <v>0.98857174688057037</v>
      </c>
      <c r="I12">
        <v>2.2700000000000001E-2</v>
      </c>
      <c r="J12">
        <v>2.2499999999999999E-2</v>
      </c>
      <c r="K12">
        <v>3245</v>
      </c>
      <c r="L12">
        <v>17309</v>
      </c>
      <c r="M12">
        <f t="shared" si="7"/>
        <v>1.3830508474576271</v>
      </c>
      <c r="N12">
        <f t="shared" si="8"/>
        <v>1.3672449922958398</v>
      </c>
      <c r="P12">
        <f t="shared" si="0"/>
        <v>28427.227118644067</v>
      </c>
      <c r="Q12">
        <f t="shared" si="1"/>
        <v>28102.353571648691</v>
      </c>
    </row>
    <row r="13" spans="1:19" x14ac:dyDescent="0.25">
      <c r="A13" t="s">
        <v>47</v>
      </c>
      <c r="B13" s="2">
        <v>42235</v>
      </c>
      <c r="C13" s="2">
        <v>42243</v>
      </c>
      <c r="D13" t="s">
        <v>49</v>
      </c>
      <c r="E13" t="s">
        <v>55</v>
      </c>
      <c r="F13">
        <v>846.8</v>
      </c>
      <c r="G13">
        <v>362.01</v>
      </c>
      <c r="H13">
        <f t="shared" si="2"/>
        <v>0.42750354274917335</v>
      </c>
      <c r="I13">
        <v>8.6199999999999999E-2</v>
      </c>
      <c r="J13">
        <v>3.6900000000000002E-2</v>
      </c>
      <c r="K13">
        <v>4484</v>
      </c>
      <c r="L13">
        <v>6730</v>
      </c>
      <c r="M13">
        <f t="shared" si="7"/>
        <v>0.1888492417484389</v>
      </c>
      <c r="N13">
        <f t="shared" si="8"/>
        <v>8.0733719892952721E-2</v>
      </c>
      <c r="P13">
        <f t="shared" si="0"/>
        <v>2117.7553969669939</v>
      </c>
      <c r="Q13">
        <f t="shared" si="1"/>
        <v>905.34793487957177</v>
      </c>
    </row>
    <row r="14" spans="1:19" x14ac:dyDescent="0.25">
      <c r="A14" t="s">
        <v>50</v>
      </c>
      <c r="B14" s="2">
        <v>42152</v>
      </c>
      <c r="C14" s="2">
        <v>42173</v>
      </c>
      <c r="D14" t="s">
        <v>26</v>
      </c>
      <c r="E14" t="s">
        <v>55</v>
      </c>
      <c r="F14">
        <v>12960.33</v>
      </c>
      <c r="G14">
        <v>3707.11</v>
      </c>
      <c r="H14">
        <f t="shared" si="2"/>
        <v>0.28603515496904786</v>
      </c>
      <c r="I14">
        <v>1.8200000000000001E-2</v>
      </c>
      <c r="J14">
        <v>5.1999999999999998E-3</v>
      </c>
      <c r="K14">
        <v>7422</v>
      </c>
      <c r="L14">
        <v>5091</v>
      </c>
      <c r="M14">
        <f t="shared" ref="M14:M16" si="9">F14/K14</f>
        <v>1.7462045270816491</v>
      </c>
      <c r="N14">
        <f t="shared" ref="N14:N16" si="10">G14/K14</f>
        <v>0.49947588251145247</v>
      </c>
      <c r="P14">
        <f t="shared" si="0"/>
        <v>21850.257247372676</v>
      </c>
      <c r="Q14">
        <f t="shared" si="1"/>
        <v>6249.941717865805</v>
      </c>
    </row>
    <row r="15" spans="1:19" x14ac:dyDescent="0.25">
      <c r="A15" t="s">
        <v>50</v>
      </c>
      <c r="B15" s="2">
        <v>42152</v>
      </c>
      <c r="C15" s="2">
        <v>42173</v>
      </c>
      <c r="D15" t="s">
        <v>46</v>
      </c>
      <c r="E15" t="s">
        <v>55</v>
      </c>
      <c r="F15">
        <v>20549.95</v>
      </c>
      <c r="G15">
        <v>6102.59</v>
      </c>
      <c r="H15">
        <f t="shared" si="2"/>
        <v>0.29696373957114253</v>
      </c>
      <c r="I15">
        <v>2.6499999999999999E-2</v>
      </c>
      <c r="J15">
        <v>7.9000000000000008E-3</v>
      </c>
      <c r="K15">
        <v>8551</v>
      </c>
      <c r="L15">
        <v>5372</v>
      </c>
      <c r="M15">
        <f t="shared" si="9"/>
        <v>2.4032218453981993</v>
      </c>
      <c r="N15">
        <f t="shared" si="10"/>
        <v>0.71366974622851131</v>
      </c>
      <c r="P15">
        <f t="shared" si="0"/>
        <v>33460.05775347913</v>
      </c>
      <c r="Q15">
        <f t="shared" si="1"/>
        <v>9936.4238767395636</v>
      </c>
    </row>
    <row r="16" spans="1:19" x14ac:dyDescent="0.25">
      <c r="A16" t="s">
        <v>50</v>
      </c>
      <c r="B16" s="2">
        <v>42152</v>
      </c>
      <c r="C16" s="2">
        <v>42173</v>
      </c>
      <c r="D16" t="s">
        <v>48</v>
      </c>
      <c r="E16" t="s">
        <v>55</v>
      </c>
      <c r="F16">
        <v>6403.75</v>
      </c>
      <c r="G16">
        <v>2222.14</v>
      </c>
      <c r="H16">
        <f t="shared" si="2"/>
        <v>0.34700605114190902</v>
      </c>
      <c r="I16">
        <v>3.6700000000000003E-2</v>
      </c>
      <c r="J16">
        <v>1.2699999999999999E-2</v>
      </c>
      <c r="K16">
        <v>3423</v>
      </c>
      <c r="L16">
        <v>4221</v>
      </c>
      <c r="M16">
        <f t="shared" si="9"/>
        <v>1.8708004674262344</v>
      </c>
      <c r="N16">
        <f t="shared" si="10"/>
        <v>0.64917908267601521</v>
      </c>
      <c r="P16">
        <f t="shared" si="0"/>
        <v>14300.398773006136</v>
      </c>
      <c r="Q16">
        <f t="shared" si="1"/>
        <v>4962.3249079754605</v>
      </c>
    </row>
    <row r="17" spans="1:19" x14ac:dyDescent="0.25">
      <c r="A17" t="s">
        <v>54</v>
      </c>
      <c r="B17" s="2">
        <v>42212</v>
      </c>
      <c r="C17" s="2">
        <v>42214</v>
      </c>
      <c r="D17" t="s">
        <v>20</v>
      </c>
      <c r="E17" t="s">
        <v>55</v>
      </c>
      <c r="F17">
        <v>74</v>
      </c>
      <c r="G17">
        <v>16.55</v>
      </c>
      <c r="H17">
        <f t="shared" si="2"/>
        <v>0.22364864864864867</v>
      </c>
      <c r="I17">
        <v>0.5</v>
      </c>
      <c r="J17">
        <v>0.1118</v>
      </c>
      <c r="K17">
        <v>2083</v>
      </c>
      <c r="L17">
        <v>4162</v>
      </c>
      <c r="M17">
        <f t="shared" ref="M17" si="11">F17/K17</f>
        <v>3.5525684109457514E-2</v>
      </c>
      <c r="N17">
        <f t="shared" ref="N17" si="12">G17/K17</f>
        <v>7.9452712433989436E-3</v>
      </c>
      <c r="P17">
        <f t="shared" si="0"/>
        <v>221.85789726356217</v>
      </c>
      <c r="Q17">
        <f t="shared" si="1"/>
        <v>49.618218915026404</v>
      </c>
      <c r="R17">
        <v>221.85789726356217</v>
      </c>
      <c r="S17">
        <v>49.618218915026404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25" workbookViewId="0">
      <selection activeCell="V29" sqref="V29"/>
    </sheetView>
  </sheetViews>
  <sheetFormatPr defaultRowHeight="15" x14ac:dyDescent="0.25"/>
  <cols>
    <col min="1" max="1" width="14.85546875" customWidth="1"/>
    <col min="2" max="2" width="10.140625" customWidth="1"/>
    <col min="11" max="11" width="13.5703125" customWidth="1"/>
    <col min="15" max="15" width="6.28515625" customWidth="1"/>
  </cols>
  <sheetData>
    <row r="1" spans="1:17" ht="17.25" x14ac:dyDescent="0.25">
      <c r="A1" s="1" t="s">
        <v>8</v>
      </c>
      <c r="B1" s="1" t="s">
        <v>2</v>
      </c>
      <c r="C1" s="1" t="s">
        <v>41</v>
      </c>
      <c r="D1" s="1"/>
      <c r="E1" s="1" t="s">
        <v>42</v>
      </c>
      <c r="F1" s="1"/>
      <c r="G1" s="1" t="s">
        <v>17</v>
      </c>
      <c r="H1" s="1" t="s">
        <v>56</v>
      </c>
      <c r="I1" s="1" t="s">
        <v>57</v>
      </c>
      <c r="K1" s="6" t="s">
        <v>59</v>
      </c>
      <c r="L1" s="1" t="s">
        <v>2</v>
      </c>
      <c r="M1" s="1" t="s">
        <v>60</v>
      </c>
      <c r="N1" s="1" t="s">
        <v>4</v>
      </c>
      <c r="O1" s="1" t="s">
        <v>17</v>
      </c>
      <c r="P1" s="1" t="s">
        <v>56</v>
      </c>
      <c r="Q1" s="1" t="s">
        <v>57</v>
      </c>
    </row>
    <row r="2" spans="1:17" x14ac:dyDescent="0.25">
      <c r="A2" t="s">
        <v>14</v>
      </c>
      <c r="B2" t="s">
        <v>16</v>
      </c>
      <c r="C2">
        <v>7976.1677402832165</v>
      </c>
      <c r="E2">
        <v>1477.0415253547196</v>
      </c>
      <c r="G2">
        <v>0.18518185342254012</v>
      </c>
      <c r="H2">
        <v>5081.166350587966</v>
      </c>
      <c r="I2">
        <v>10871.169129978467</v>
      </c>
      <c r="L2" t="s">
        <v>16</v>
      </c>
      <c r="M2">
        <v>201840.62406691327</v>
      </c>
      <c r="N2">
        <v>8673.5507695306387</v>
      </c>
      <c r="O2">
        <v>4.2972274831330405E-2</v>
      </c>
      <c r="P2">
        <v>184840.46455863322</v>
      </c>
      <c r="Q2">
        <v>218840.78357519332</v>
      </c>
    </row>
    <row r="3" spans="1:17" x14ac:dyDescent="0.25">
      <c r="A3" t="s">
        <v>19</v>
      </c>
      <c r="B3" t="s">
        <v>16</v>
      </c>
      <c r="C3">
        <v>3222.8662852316961</v>
      </c>
      <c r="D3">
        <v>668.04</v>
      </c>
      <c r="E3">
        <v>355.78587280572441</v>
      </c>
      <c r="F3">
        <v>111.71</v>
      </c>
      <c r="G3">
        <v>0.11039423957365532</v>
      </c>
      <c r="H3">
        <v>2525.5259745324765</v>
      </c>
      <c r="I3">
        <v>3920.2065959309157</v>
      </c>
      <c r="L3" t="s">
        <v>55</v>
      </c>
      <c r="M3">
        <v>160245.26447795748</v>
      </c>
      <c r="N3">
        <v>32458.476257382456</v>
      </c>
      <c r="O3">
        <v>0.20255497947552314</v>
      </c>
      <c r="P3">
        <v>96626.651013487863</v>
      </c>
      <c r="Q3">
        <v>223863.87794242709</v>
      </c>
    </row>
    <row r="4" spans="1:17" x14ac:dyDescent="0.25">
      <c r="A4" t="s">
        <v>24</v>
      </c>
      <c r="B4" t="s">
        <v>16</v>
      </c>
      <c r="C4">
        <v>10330.07</v>
      </c>
      <c r="D4">
        <v>795.22569999999996</v>
      </c>
      <c r="E4">
        <v>1309.2909999999999</v>
      </c>
      <c r="F4">
        <v>236.39869999999999</v>
      </c>
      <c r="G4">
        <v>0.12674560772579468</v>
      </c>
      <c r="H4">
        <v>7763.8596399999997</v>
      </c>
      <c r="I4">
        <v>12896.280360000001</v>
      </c>
    </row>
    <row r="5" spans="1:17" x14ac:dyDescent="0.25">
      <c r="A5" t="s">
        <v>25</v>
      </c>
      <c r="B5" t="s">
        <v>16</v>
      </c>
      <c r="C5">
        <v>10435.175647339318</v>
      </c>
      <c r="E5">
        <v>1934.1233874271841</v>
      </c>
      <c r="G5">
        <v>0.18534650999576918</v>
      </c>
      <c r="H5">
        <v>6644.2938079820378</v>
      </c>
      <c r="I5">
        <v>14226.057486696598</v>
      </c>
    </row>
    <row r="6" spans="1:17" x14ac:dyDescent="0.25">
      <c r="A6" t="s">
        <v>31</v>
      </c>
      <c r="B6" t="s">
        <v>16</v>
      </c>
      <c r="C6">
        <v>4803.2</v>
      </c>
      <c r="E6">
        <v>512.88117239766177</v>
      </c>
      <c r="G6">
        <v>0.10677905821070574</v>
      </c>
      <c r="H6">
        <v>3797.9529021005828</v>
      </c>
      <c r="I6">
        <v>5808.4470978994168</v>
      </c>
    </row>
    <row r="7" spans="1:17" x14ac:dyDescent="0.25">
      <c r="A7" t="s">
        <v>33</v>
      </c>
      <c r="B7" t="s">
        <v>16</v>
      </c>
      <c r="C7">
        <v>8682.9920491692719</v>
      </c>
      <c r="D7">
        <v>743.84759801214796</v>
      </c>
      <c r="E7">
        <v>1189.839522501243</v>
      </c>
      <c r="F7">
        <v>262.98428216455</v>
      </c>
      <c r="G7">
        <v>0.13703105055993672</v>
      </c>
      <c r="H7">
        <v>6350.9065850668358</v>
      </c>
      <c r="I7">
        <v>11015.077513271708</v>
      </c>
    </row>
    <row r="8" spans="1:17" x14ac:dyDescent="0.25">
      <c r="A8" t="s">
        <v>34</v>
      </c>
      <c r="B8" t="s">
        <v>16</v>
      </c>
      <c r="C8">
        <v>3160.8656032853996</v>
      </c>
      <c r="E8">
        <v>246.08891467273813</v>
      </c>
      <c r="G8">
        <v>7.7854912406574203E-2</v>
      </c>
      <c r="H8">
        <v>2678.5313305268328</v>
      </c>
      <c r="I8">
        <v>3643.1998760439665</v>
      </c>
    </row>
    <row r="9" spans="1:17" x14ac:dyDescent="0.25">
      <c r="A9" t="s">
        <v>37</v>
      </c>
      <c r="B9" t="s">
        <v>16</v>
      </c>
      <c r="C9">
        <v>11933.261370219303</v>
      </c>
      <c r="D9">
        <v>13458.140399806187</v>
      </c>
      <c r="E9">
        <v>1307.3142575793797</v>
      </c>
      <c r="F9">
        <v>2551.599388110189</v>
      </c>
      <c r="G9">
        <v>0.10955213474515178</v>
      </c>
      <c r="H9">
        <v>9370.9254253637191</v>
      </c>
      <c r="I9">
        <v>14495.597315074887</v>
      </c>
    </row>
    <row r="10" spans="1:17" x14ac:dyDescent="0.25">
      <c r="A10" t="s">
        <v>43</v>
      </c>
      <c r="B10" t="s">
        <v>16</v>
      </c>
      <c r="C10">
        <v>5219.5001956947162</v>
      </c>
      <c r="E10">
        <v>458.96538181040444</v>
      </c>
      <c r="G10">
        <v>8.7932822033224597E-2</v>
      </c>
      <c r="H10">
        <v>4319.9280473463232</v>
      </c>
      <c r="I10">
        <v>6119.0723440431093</v>
      </c>
    </row>
    <row r="11" spans="1:17" x14ac:dyDescent="0.25">
      <c r="A11" t="s">
        <v>44</v>
      </c>
      <c r="B11" t="s">
        <v>16</v>
      </c>
      <c r="C11">
        <v>1075.8440000000001</v>
      </c>
      <c r="E11">
        <v>114.473</v>
      </c>
      <c r="G11">
        <v>0.10640297292172471</v>
      </c>
      <c r="H11">
        <v>851.47692000000006</v>
      </c>
      <c r="I11">
        <v>1300.21108</v>
      </c>
    </row>
    <row r="12" spans="1:17" x14ac:dyDescent="0.25">
      <c r="A12" t="s">
        <v>45</v>
      </c>
      <c r="B12" t="s">
        <v>16</v>
      </c>
      <c r="C12">
        <v>803.88</v>
      </c>
      <c r="E12">
        <v>136.09074362351026</v>
      </c>
      <c r="G12">
        <v>0.16929236157574545</v>
      </c>
      <c r="H12">
        <v>537.14214249791985</v>
      </c>
      <c r="I12">
        <v>1070.6178575020801</v>
      </c>
    </row>
    <row r="13" spans="1:17" x14ac:dyDescent="0.25">
      <c r="A13" t="s">
        <v>58</v>
      </c>
      <c r="B13" t="s">
        <v>16</v>
      </c>
      <c r="C13">
        <v>126553.12489232277</v>
      </c>
      <c r="D13">
        <v>144358.15288287558</v>
      </c>
      <c r="E13">
        <v>7970.0822857337298</v>
      </c>
      <c r="F13">
        <v>32355.865547746991</v>
      </c>
      <c r="G13">
        <v>6.2978154767138653E-2</v>
      </c>
      <c r="H13">
        <v>110931.76361228466</v>
      </c>
      <c r="I13">
        <v>142174.48617236089</v>
      </c>
    </row>
    <row r="14" spans="1:17" x14ac:dyDescent="0.25">
      <c r="A14" t="s">
        <v>51</v>
      </c>
      <c r="B14" t="s">
        <v>16</v>
      </c>
      <c r="C14">
        <v>85.5</v>
      </c>
      <c r="E14">
        <v>53.32</v>
      </c>
      <c r="G14">
        <v>0.62362573099415208</v>
      </c>
      <c r="H14">
        <v>-19.007199999999997</v>
      </c>
      <c r="I14">
        <v>190.00720000000001</v>
      </c>
    </row>
    <row r="15" spans="1:17" x14ac:dyDescent="0.25">
      <c r="A15" t="s">
        <v>52</v>
      </c>
      <c r="B15" t="s">
        <v>16</v>
      </c>
      <c r="C15">
        <v>1937.9762833675566</v>
      </c>
      <c r="E15">
        <v>287.09263451264565</v>
      </c>
      <c r="G15">
        <v>0.14814042719541148</v>
      </c>
      <c r="H15">
        <v>1375.2747197227711</v>
      </c>
      <c r="I15">
        <v>2500.6778470123418</v>
      </c>
    </row>
    <row r="16" spans="1:17" x14ac:dyDescent="0.25">
      <c r="A16" t="s">
        <v>54</v>
      </c>
      <c r="B16" t="s">
        <v>16</v>
      </c>
      <c r="C16">
        <v>5620.2</v>
      </c>
      <c r="D16">
        <v>221.85789726356217</v>
      </c>
      <c r="E16">
        <v>411.12670000000003</v>
      </c>
      <c r="F16">
        <v>49.618218915026404</v>
      </c>
      <c r="G16">
        <v>7.3151613821572189E-2</v>
      </c>
      <c r="H16">
        <v>4814.3916680000002</v>
      </c>
      <c r="I16">
        <v>6426.0083319999994</v>
      </c>
    </row>
    <row r="17" spans="1:9" x14ac:dyDescent="0.25">
      <c r="A17" t="s">
        <v>19</v>
      </c>
      <c r="B17" t="s">
        <v>55</v>
      </c>
      <c r="C17">
        <v>668.04</v>
      </c>
      <c r="E17">
        <v>111.71</v>
      </c>
      <c r="G17">
        <v>0.16722052571702292</v>
      </c>
      <c r="H17">
        <v>449.08839999999998</v>
      </c>
      <c r="I17">
        <v>886.99159999999995</v>
      </c>
    </row>
    <row r="18" spans="1:9" x14ac:dyDescent="0.25">
      <c r="A18" t="s">
        <v>24</v>
      </c>
      <c r="B18" t="s">
        <v>55</v>
      </c>
      <c r="C18">
        <v>795.22569999999996</v>
      </c>
      <c r="E18">
        <v>236.39869999999999</v>
      </c>
      <c r="G18">
        <v>0.29727245988151541</v>
      </c>
      <c r="H18">
        <v>331.88424800000001</v>
      </c>
      <c r="I18">
        <v>1258.5671519999999</v>
      </c>
    </row>
    <row r="19" spans="1:9" x14ac:dyDescent="0.25">
      <c r="A19" t="s">
        <v>33</v>
      </c>
      <c r="B19" t="s">
        <v>55</v>
      </c>
      <c r="C19">
        <v>743.84759801214796</v>
      </c>
      <c r="E19">
        <v>262.98428216455</v>
      </c>
      <c r="G19">
        <v>0.353545918367347</v>
      </c>
      <c r="H19">
        <v>228.39840496962995</v>
      </c>
      <c r="I19">
        <v>1259.2967910546658</v>
      </c>
    </row>
    <row r="20" spans="1:9" x14ac:dyDescent="0.25">
      <c r="A20" t="s">
        <v>37</v>
      </c>
      <c r="B20" t="s">
        <v>55</v>
      </c>
      <c r="C20">
        <v>13458.140399806187</v>
      </c>
      <c r="E20">
        <v>2551.599388110189</v>
      </c>
      <c r="G20">
        <v>0.18959524215893417</v>
      </c>
      <c r="H20">
        <v>8457.0055991102163</v>
      </c>
      <c r="I20">
        <v>18459.275200502158</v>
      </c>
    </row>
    <row r="21" spans="1:9" x14ac:dyDescent="0.25">
      <c r="A21" t="s">
        <v>58</v>
      </c>
      <c r="B21" t="s">
        <v>55</v>
      </c>
      <c r="C21">
        <v>144358.15288287558</v>
      </c>
      <c r="E21">
        <v>32355.865547746991</v>
      </c>
      <c r="G21">
        <v>0.22413604567245188</v>
      </c>
      <c r="H21">
        <v>80940.656409291492</v>
      </c>
      <c r="I21">
        <v>207775.64935645967</v>
      </c>
    </row>
    <row r="22" spans="1:9" x14ac:dyDescent="0.25">
      <c r="A22" t="s">
        <v>54</v>
      </c>
      <c r="B22" t="s">
        <v>55</v>
      </c>
      <c r="C22">
        <v>221.85789726356217</v>
      </c>
      <c r="E22">
        <v>49.618218915026404</v>
      </c>
      <c r="G22">
        <v>0.22364864864864864</v>
      </c>
      <c r="H22">
        <v>124.60618819011042</v>
      </c>
      <c r="I22">
        <v>319.10960633701393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J12" sqref="J12"/>
    </sheetView>
  </sheetViews>
  <sheetFormatPr defaultRowHeight="15" x14ac:dyDescent="0.25"/>
  <cols>
    <col min="1" max="1" width="15.7109375" bestFit="1" customWidth="1"/>
  </cols>
  <sheetData>
    <row r="1" spans="1:10" x14ac:dyDescent="0.25">
      <c r="A1" t="s">
        <v>61</v>
      </c>
    </row>
    <row r="2" spans="1:10" x14ac:dyDescent="0.25">
      <c r="B2" s="11"/>
      <c r="C2" s="11"/>
      <c r="D2" s="11"/>
      <c r="E2" s="11"/>
      <c r="F2" s="7"/>
      <c r="G2" s="3"/>
    </row>
    <row r="3" spans="1:10" x14ac:dyDescent="0.25">
      <c r="B3" s="8" t="s">
        <v>16</v>
      </c>
      <c r="C3" s="8" t="s">
        <v>55</v>
      </c>
      <c r="D3" s="8" t="s">
        <v>67</v>
      </c>
      <c r="E3" s="8" t="s">
        <v>63</v>
      </c>
      <c r="F3" s="7"/>
      <c r="G3" t="s">
        <v>68</v>
      </c>
      <c r="H3" t="s">
        <v>69</v>
      </c>
      <c r="I3" t="s">
        <v>70</v>
      </c>
      <c r="J3" t="s">
        <v>66</v>
      </c>
    </row>
    <row r="4" spans="1:10" x14ac:dyDescent="0.25">
      <c r="A4" t="s">
        <v>14</v>
      </c>
      <c r="B4">
        <v>962</v>
      </c>
      <c r="C4">
        <v>0</v>
      </c>
      <c r="D4">
        <v>382</v>
      </c>
      <c r="E4">
        <f>SUM(B4:D4)</f>
        <v>1344</v>
      </c>
    </row>
    <row r="5" spans="1:10" x14ac:dyDescent="0.25">
      <c r="A5" t="s">
        <v>19</v>
      </c>
      <c r="B5">
        <v>746</v>
      </c>
      <c r="C5">
        <v>247</v>
      </c>
      <c r="D5">
        <v>887</v>
      </c>
      <c r="E5">
        <f t="shared" ref="E5:E20" si="0">SUM(B5:D5)</f>
        <v>1880</v>
      </c>
    </row>
    <row r="6" spans="1:10" x14ac:dyDescent="0.25">
      <c r="A6" t="s">
        <v>24</v>
      </c>
      <c r="B6">
        <v>1381</v>
      </c>
      <c r="C6">
        <v>157</v>
      </c>
      <c r="D6">
        <v>501</v>
      </c>
      <c r="E6">
        <f t="shared" si="0"/>
        <v>2039</v>
      </c>
    </row>
    <row r="7" spans="1:10" x14ac:dyDescent="0.25">
      <c r="A7" t="s">
        <v>25</v>
      </c>
      <c r="B7">
        <v>1210</v>
      </c>
      <c r="C7">
        <v>154</v>
      </c>
      <c r="D7">
        <v>1949</v>
      </c>
      <c r="E7">
        <f t="shared" si="0"/>
        <v>3313</v>
      </c>
    </row>
    <row r="8" spans="1:10" x14ac:dyDescent="0.25">
      <c r="A8" t="s">
        <v>31</v>
      </c>
      <c r="B8">
        <v>1739</v>
      </c>
      <c r="C8">
        <v>17</v>
      </c>
      <c r="D8">
        <v>1087</v>
      </c>
      <c r="E8">
        <f t="shared" si="0"/>
        <v>2843</v>
      </c>
    </row>
    <row r="9" spans="1:10" x14ac:dyDescent="0.25">
      <c r="A9" t="s">
        <v>33</v>
      </c>
      <c r="B9">
        <v>715</v>
      </c>
      <c r="C9">
        <v>100</v>
      </c>
      <c r="D9">
        <v>530</v>
      </c>
      <c r="E9">
        <f t="shared" si="0"/>
        <v>1345</v>
      </c>
    </row>
    <row r="10" spans="1:10" x14ac:dyDescent="0.25">
      <c r="A10" t="s">
        <v>34</v>
      </c>
      <c r="B10">
        <v>708</v>
      </c>
      <c r="C10">
        <v>0</v>
      </c>
      <c r="D10">
        <v>636</v>
      </c>
      <c r="E10">
        <f t="shared" si="0"/>
        <v>1344</v>
      </c>
    </row>
    <row r="11" spans="1:10" x14ac:dyDescent="0.25">
      <c r="A11" t="s">
        <v>37</v>
      </c>
      <c r="B11">
        <v>1631</v>
      </c>
      <c r="C11">
        <v>1078</v>
      </c>
      <c r="D11">
        <v>1074</v>
      </c>
      <c r="E11">
        <f t="shared" si="0"/>
        <v>3783</v>
      </c>
    </row>
    <row r="12" spans="1:10" x14ac:dyDescent="0.25">
      <c r="A12" t="s">
        <v>43</v>
      </c>
      <c r="B12">
        <v>1909</v>
      </c>
      <c r="C12">
        <v>0</v>
      </c>
      <c r="D12">
        <v>2041</v>
      </c>
      <c r="E12">
        <f t="shared" si="0"/>
        <v>3950</v>
      </c>
    </row>
    <row r="13" spans="1:10" x14ac:dyDescent="0.25">
      <c r="A13" t="s">
        <v>44</v>
      </c>
      <c r="B13">
        <v>151</v>
      </c>
      <c r="C13">
        <v>117</v>
      </c>
      <c r="D13">
        <v>20</v>
      </c>
      <c r="E13">
        <f t="shared" si="0"/>
        <v>288</v>
      </c>
    </row>
    <row r="14" spans="1:10" x14ac:dyDescent="0.25">
      <c r="A14" t="s">
        <v>45</v>
      </c>
      <c r="B14">
        <v>279</v>
      </c>
      <c r="C14">
        <v>42</v>
      </c>
      <c r="D14">
        <v>18</v>
      </c>
      <c r="E14">
        <f t="shared" si="0"/>
        <v>339</v>
      </c>
    </row>
    <row r="15" spans="1:10" x14ac:dyDescent="0.25">
      <c r="A15" t="s">
        <v>64</v>
      </c>
      <c r="B15">
        <v>3927</v>
      </c>
      <c r="C15">
        <v>2693</v>
      </c>
      <c r="D15">
        <v>3070</v>
      </c>
      <c r="E15">
        <f t="shared" si="0"/>
        <v>9690</v>
      </c>
    </row>
    <row r="16" spans="1:10" x14ac:dyDescent="0.25">
      <c r="A16" t="s">
        <v>65</v>
      </c>
      <c r="B16">
        <v>2593</v>
      </c>
      <c r="C16">
        <v>1369</v>
      </c>
      <c r="D16">
        <v>2762</v>
      </c>
      <c r="E16">
        <f t="shared" si="0"/>
        <v>6724</v>
      </c>
    </row>
    <row r="17" spans="1:11" x14ac:dyDescent="0.25">
      <c r="A17" s="9" t="s">
        <v>58</v>
      </c>
      <c r="B17" s="9">
        <f>SUM(B15:B16)</f>
        <v>6520</v>
      </c>
      <c r="C17" s="9">
        <f t="shared" ref="C17" si="1">SUM(C15:C16)</f>
        <v>4062</v>
      </c>
      <c r="D17" s="9">
        <f t="shared" ref="D17" si="2">SUM(D15:D16)</f>
        <v>5832</v>
      </c>
      <c r="E17" s="9">
        <f t="shared" si="0"/>
        <v>16414</v>
      </c>
      <c r="F17" s="9"/>
    </row>
    <row r="18" spans="1:11" x14ac:dyDescent="0.25">
      <c r="A18" t="s">
        <v>51</v>
      </c>
      <c r="B18">
        <v>26</v>
      </c>
      <c r="C18">
        <v>0</v>
      </c>
      <c r="D18">
        <v>89</v>
      </c>
      <c r="E18">
        <f t="shared" si="0"/>
        <v>115</v>
      </c>
    </row>
    <row r="19" spans="1:11" x14ac:dyDescent="0.25">
      <c r="A19" t="s">
        <v>52</v>
      </c>
      <c r="B19">
        <v>515</v>
      </c>
      <c r="C19">
        <v>0</v>
      </c>
      <c r="D19">
        <v>208</v>
      </c>
      <c r="E19">
        <f t="shared" si="0"/>
        <v>723</v>
      </c>
    </row>
    <row r="20" spans="1:11" x14ac:dyDescent="0.25">
      <c r="A20" t="s">
        <v>54</v>
      </c>
      <c r="B20">
        <v>1005</v>
      </c>
      <c r="C20">
        <v>48</v>
      </c>
      <c r="D20">
        <v>830</v>
      </c>
      <c r="E20">
        <f t="shared" si="0"/>
        <v>1883</v>
      </c>
    </row>
    <row r="21" spans="1:11" x14ac:dyDescent="0.25">
      <c r="A21" s="9" t="s">
        <v>62</v>
      </c>
      <c r="B21" s="9">
        <f>SUM(B4:B20)-B17</f>
        <v>19497</v>
      </c>
      <c r="C21" s="9">
        <f>SUM(C4:C20)-C17</f>
        <v>6022</v>
      </c>
      <c r="D21" s="9">
        <f>SUM(D4:D20)-D17</f>
        <v>16084</v>
      </c>
      <c r="E21" s="9">
        <f>SUM(E4:E20)-E17</f>
        <v>41603</v>
      </c>
      <c r="F21" s="9"/>
      <c r="G21" s="9">
        <v>638</v>
      </c>
      <c r="H21" s="9">
        <v>273</v>
      </c>
      <c r="I21" s="9">
        <v>2406</v>
      </c>
      <c r="J21" s="9">
        <v>12767</v>
      </c>
      <c r="K21" s="9"/>
    </row>
  </sheetData>
  <mergeCells count="2">
    <mergeCell ref="B2:C2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SH_Strata_Est</vt:lpstr>
      <vt:lpstr>CK_Strata_Est</vt:lpstr>
      <vt:lpstr>TribandSubbasin_Est</vt:lpstr>
      <vt:lpstr>Total catch #s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Lott</dc:creator>
  <cp:lastModifiedBy>Braden Lott</cp:lastModifiedBy>
  <dcterms:created xsi:type="dcterms:W3CDTF">2015-11-23T15:46:49Z</dcterms:created>
  <dcterms:modified xsi:type="dcterms:W3CDTF">2016-01-27T17:44:49Z</dcterms:modified>
</cp:coreProperties>
</file>