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/>
  <mc:AlternateContent xmlns:mc="http://schemas.openxmlformats.org/markup-compatibility/2006">
    <mc:Choice Requires="x15">
      <x15ac:absPath xmlns:x15ac="http://schemas.microsoft.com/office/spreadsheetml/2010/11/ac" url="D:\Analysis\Abundance tables\2016\"/>
    </mc:Choice>
  </mc:AlternateContent>
  <xr:revisionPtr revIDLastSave="0" documentId="10_ncr:100000_{F78EDB81-D955-4A58-85BE-D144EA762241}" xr6:coauthVersionLast="31" xr6:coauthVersionMax="31" xr10:uidLastSave="{00000000-0000-0000-0000-000000000000}"/>
  <bookViews>
    <workbookView xWindow="0" yWindow="0" windowWidth="28800" windowHeight="12210" activeTab="1" xr2:uid="{00000000-000D-0000-FFFF-FFFF00000000}"/>
  </bookViews>
  <sheets>
    <sheet name="Steelhead" sheetId="1" r:id="rId1"/>
    <sheet name="Chinook" sheetId="2" r:id="rId2"/>
    <sheet name="TribandSubbasin_Est" sheetId="3" r:id="rId3"/>
  </sheets>
  <definedNames>
    <definedName name="_xlnm._FilterDatabase" localSheetId="0" hidden="1">Steelhead!$A$2:$S$52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42" i="1" l="1"/>
  <c r="S45" i="1"/>
  <c r="R45" i="1"/>
  <c r="R42" i="1"/>
  <c r="K2" i="3" l="1"/>
  <c r="H4" i="2" l="1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3" i="2"/>
  <c r="N42" i="1" l="1"/>
  <c r="M42" i="1"/>
  <c r="Q4" i="2" l="1"/>
  <c r="S4" i="2" s="1"/>
  <c r="Q5" i="2"/>
  <c r="Q6" i="2"/>
  <c r="Q7" i="2"/>
  <c r="Q10" i="2"/>
  <c r="Q12" i="2"/>
  <c r="Q13" i="2"/>
  <c r="Q14" i="2"/>
  <c r="Q15" i="2"/>
  <c r="Q3" i="2"/>
  <c r="P5" i="2"/>
  <c r="P6" i="2"/>
  <c r="P7" i="2"/>
  <c r="P8" i="2"/>
  <c r="P13" i="2"/>
  <c r="P14" i="2"/>
  <c r="P15" i="2"/>
  <c r="P16" i="2"/>
  <c r="N4" i="2"/>
  <c r="N5" i="2"/>
  <c r="N6" i="2"/>
  <c r="N7" i="2"/>
  <c r="N8" i="2"/>
  <c r="Q8" i="2" s="1"/>
  <c r="N9" i="2"/>
  <c r="Q9" i="2" s="1"/>
  <c r="N10" i="2"/>
  <c r="N11" i="2"/>
  <c r="Q11" i="2" s="1"/>
  <c r="S11" i="2" s="1"/>
  <c r="N12" i="2"/>
  <c r="N13" i="2"/>
  <c r="N14" i="2"/>
  <c r="N15" i="2"/>
  <c r="N16" i="2"/>
  <c r="Q16" i="2" s="1"/>
  <c r="N17" i="2"/>
  <c r="Q17" i="2" s="1"/>
  <c r="N3" i="2"/>
  <c r="M4" i="2"/>
  <c r="P4" i="2" s="1"/>
  <c r="R4" i="2" s="1"/>
  <c r="M5" i="2"/>
  <c r="M6" i="2"/>
  <c r="M7" i="2"/>
  <c r="M8" i="2"/>
  <c r="M9" i="2"/>
  <c r="P9" i="2" s="1"/>
  <c r="M10" i="2"/>
  <c r="P10" i="2" s="1"/>
  <c r="M11" i="2"/>
  <c r="P11" i="2" s="1"/>
  <c r="M12" i="2"/>
  <c r="P12" i="2" s="1"/>
  <c r="M13" i="2"/>
  <c r="M14" i="2"/>
  <c r="M15" i="2"/>
  <c r="M16" i="2"/>
  <c r="M17" i="2"/>
  <c r="P17" i="2" s="1"/>
  <c r="M3" i="2"/>
  <c r="P3" i="2" s="1"/>
  <c r="R6" i="2" l="1"/>
  <c r="S6" i="2"/>
  <c r="R11" i="2"/>
  <c r="S14" i="2"/>
  <c r="R14" i="2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3" i="1"/>
  <c r="S3" i="1" l="1"/>
  <c r="R37" i="1"/>
  <c r="R3" i="1"/>
  <c r="R6" i="1"/>
  <c r="R28" i="1"/>
  <c r="R12" i="1"/>
  <c r="S22" i="1"/>
  <c r="S6" i="1"/>
  <c r="R10" i="1"/>
  <c r="R51" i="1"/>
  <c r="S37" i="1"/>
  <c r="S28" i="1"/>
  <c r="R33" i="1"/>
  <c r="R17" i="1"/>
  <c r="R49" i="1"/>
  <c r="R24" i="1"/>
  <c r="S10" i="1"/>
  <c r="S12" i="1"/>
  <c r="S51" i="1"/>
  <c r="S49" i="1"/>
  <c r="S33" i="1"/>
  <c r="S17" i="1"/>
  <c r="R40" i="1"/>
  <c r="R22" i="1"/>
  <c r="S40" i="1"/>
  <c r="S24" i="1"/>
</calcChain>
</file>

<file path=xl/sharedStrings.xml><?xml version="1.0" encoding="utf-8"?>
<sst xmlns="http://schemas.openxmlformats.org/spreadsheetml/2006/main" count="316" uniqueCount="64">
  <si>
    <t>Tributary (Tr)</t>
  </si>
  <si>
    <t>Start Date</t>
  </si>
  <si>
    <t>End Date</t>
  </si>
  <si>
    <t>Stratum (St)</t>
  </si>
  <si>
    <t>Species</t>
  </si>
  <si>
    <t>Pop Est.</t>
  </si>
  <si>
    <t>S.E.</t>
  </si>
  <si>
    <t>CV</t>
  </si>
  <si>
    <t>P(Capture)</t>
  </si>
  <si>
    <t>S.E. (P(Capture))</t>
  </si>
  <si>
    <t>LengthSampled(m)</t>
  </si>
  <si>
    <t>LengthNotSampled(m)</t>
  </si>
  <si>
    <t>Fish/m</t>
  </si>
  <si>
    <t>Fish/m (S.E.)</t>
  </si>
  <si>
    <t>NSt</t>
  </si>
  <si>
    <t>StS.E.</t>
  </si>
  <si>
    <t>NTr</t>
  </si>
  <si>
    <t>TrS.E.</t>
  </si>
  <si>
    <t>2016 Continuous Estimates</t>
  </si>
  <si>
    <t>Agency</t>
  </si>
  <si>
    <t>Pool-Riffle_2</t>
  </si>
  <si>
    <t>Steelhead</t>
  </si>
  <si>
    <t>Pool-Riffle_3</t>
  </si>
  <si>
    <t>Pool-Riffle_4</t>
  </si>
  <si>
    <t>Big Eightmile</t>
  </si>
  <si>
    <t>Pool-Riffle_1</t>
  </si>
  <si>
    <t>Plane-Bed_3</t>
  </si>
  <si>
    <t>Plane-Bed_4</t>
  </si>
  <si>
    <t>Big Springs</t>
  </si>
  <si>
    <t>Big Timber</t>
  </si>
  <si>
    <t>Meandering_1</t>
  </si>
  <si>
    <t>Island_Braided_2</t>
  </si>
  <si>
    <t>Confined_3</t>
  </si>
  <si>
    <t>Pool-Riffle_5</t>
  </si>
  <si>
    <t>Bohannon IDFG</t>
  </si>
  <si>
    <t>Plane-Bed_1</t>
  </si>
  <si>
    <t>Plane-Bed_2</t>
  </si>
  <si>
    <t>Step-Pool_4</t>
  </si>
  <si>
    <t>Step-Pool_5</t>
  </si>
  <si>
    <t>Bohannon QCI</t>
  </si>
  <si>
    <t>Canyon</t>
  </si>
  <si>
    <t>Hawley</t>
  </si>
  <si>
    <t>Hayden</t>
  </si>
  <si>
    <t>Island_Braided_1</t>
  </si>
  <si>
    <t>Kenney</t>
  </si>
  <si>
    <t>Lee</t>
  </si>
  <si>
    <t>Little Springs</t>
  </si>
  <si>
    <t>Meandering_2</t>
  </si>
  <si>
    <t>Lower Lemhi</t>
  </si>
  <si>
    <t>Island_Braided_3</t>
  </si>
  <si>
    <t>Island_Braided_4</t>
  </si>
  <si>
    <t>Upper Lemhi</t>
  </si>
  <si>
    <t>Pratt</t>
  </si>
  <si>
    <t>Step-Pool_2</t>
  </si>
  <si>
    <t>Wimpey</t>
  </si>
  <si>
    <t>Chinook</t>
  </si>
  <si>
    <r>
      <t>N</t>
    </r>
    <r>
      <rPr>
        <vertAlign val="superscript"/>
        <sz val="11"/>
        <color theme="1"/>
        <rFont val="Calibri"/>
        <family val="2"/>
        <scheme val="minor"/>
      </rPr>
      <t>Tr</t>
    </r>
  </si>
  <si>
    <t>LCI95Pct</t>
  </si>
  <si>
    <t>UCI95Pct</t>
  </si>
  <si>
    <t>LemhiSubBasin</t>
  </si>
  <si>
    <t>Estimate</t>
  </si>
  <si>
    <t>Lemhi River</t>
  </si>
  <si>
    <r>
      <t>N</t>
    </r>
    <r>
      <rPr>
        <vertAlign val="superscript"/>
        <sz val="11"/>
        <color theme="1"/>
        <rFont val="Calibri"/>
        <family val="2"/>
        <scheme val="minor"/>
      </rPr>
      <t>Tr(S.E.)</t>
    </r>
  </si>
  <si>
    <t>Plane-Bed_5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</si>
</sst>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164" fontId="0" fillId="0" borderId="0" xfId="0" applyNumberFormat="1"/>
    <xf numFmtId="2" fontId="0" fillId="0" borderId="0" xfId="0" applyNumberFormat="1"/>
    <xf numFmtId="14" fontId="0" fillId="0" borderId="0" xfId="0" applyNumberFormat="1"/>
    <xf numFmtId="1" fontId="0" fillId="0" borderId="0" xfId="0" applyNumberFormat="1"/>
    <xf numFmtId="0" fontId="0" fillId="2" borderId="1" xfId="0" applyFill="1" applyBorder="1"/>
    <xf numFmtId="0" fontId="0" fillId="3" borderId="1" xfId="0" applyFill="1" applyBorder="1"/>
    <xf numFmtId="0" fontId="0" fillId="2" borderId="0" xfId="0" applyFill="1"/>
    <xf numFmtId="14" fontId="0" fillId="2" borderId="0" xfId="0" applyNumberFormat="1" applyFill="1"/>
    <xf numFmtId="2" fontId="0" fillId="2" borderId="0" xfId="0" applyNumberFormat="1" applyFill="1"/>
    <xf numFmtId="164" fontId="0" fillId="2" borderId="0" xfId="0" applyNumberFormat="1" applyFill="1"/>
    <xf numFmtId="1" fontId="0" fillId="2" borderId="0" xfId="0" applyNumberFormat="1" applyFill="1"/>
    <xf numFmtId="0" fontId="0" fillId="0" borderId="0" xfId="0" applyFill="1"/>
    <xf numFmtId="14" fontId="0" fillId="0" borderId="0" xfId="0" applyNumberFormat="1" applyFill="1"/>
    <xf numFmtId="2" fontId="0" fillId="0" borderId="0" xfId="0" applyNumberFormat="1" applyFill="1"/>
    <xf numFmtId="164" fontId="0" fillId="0" borderId="0" xfId="0" applyNumberFormat="1" applyFill="1"/>
    <xf numFmtId="1" fontId="0" fillId="0" borderId="0" xfId="0" applyNumberFormat="1" applyFill="1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Steelhead 2016 Abundance in Lemhi Tributaries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TribandSubbasin_Est!$O$11</c:f>
              <c:strCache>
                <c:ptCount val="1"/>
                <c:pt idx="0">
                  <c:v>NTr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TribandSubbasin_Est!$P$12:$P$25</c:f>
                <c:numCache>
                  <c:formatCode>General</c:formatCode>
                  <c:ptCount val="14"/>
                  <c:pt idx="0">
                    <c:v>631.62142091609951</c:v>
                  </c:pt>
                  <c:pt idx="1">
                    <c:v>342.86861891665478</c:v>
                  </c:pt>
                  <c:pt idx="2">
                    <c:v>2111.07526104312</c:v>
                  </c:pt>
                  <c:pt idx="3">
                    <c:v>978.15303928602191</c:v>
                  </c:pt>
                  <c:pt idx="4">
                    <c:v>1425.2921981099921</c:v>
                  </c:pt>
                  <c:pt idx="5">
                    <c:v>333.59564460586114</c:v>
                  </c:pt>
                  <c:pt idx="6">
                    <c:v>416.6880491446866</c:v>
                  </c:pt>
                  <c:pt idx="7">
                    <c:v>346.39972597114678</c:v>
                  </c:pt>
                  <c:pt idx="8">
                    <c:v>903.76319427231635</c:v>
                  </c:pt>
                  <c:pt idx="9">
                    <c:v>330.76656782017335</c:v>
                  </c:pt>
                  <c:pt idx="10">
                    <c:v>104.39178082191781</c:v>
                  </c:pt>
                  <c:pt idx="11">
                    <c:v>85.407167524172394</c:v>
                  </c:pt>
                  <c:pt idx="12">
                    <c:v>448.80853044477664</c:v>
                  </c:pt>
                  <c:pt idx="13">
                    <c:v>1338.2366276959779</c:v>
                  </c:pt>
                </c:numCache>
              </c:numRef>
            </c:plus>
            <c:minus>
              <c:numRef>
                <c:f>TribandSubbasin_Est!$P$12:$P$25</c:f>
                <c:numCache>
                  <c:formatCode>General</c:formatCode>
                  <c:ptCount val="14"/>
                  <c:pt idx="0">
                    <c:v>631.62142091609951</c:v>
                  </c:pt>
                  <c:pt idx="1">
                    <c:v>342.86861891665478</c:v>
                  </c:pt>
                  <c:pt idx="2">
                    <c:v>2111.07526104312</c:v>
                  </c:pt>
                  <c:pt idx="3">
                    <c:v>978.15303928602191</c:v>
                  </c:pt>
                  <c:pt idx="4">
                    <c:v>1425.2921981099921</c:v>
                  </c:pt>
                  <c:pt idx="5">
                    <c:v>333.59564460586114</c:v>
                  </c:pt>
                  <c:pt idx="6">
                    <c:v>416.6880491446866</c:v>
                  </c:pt>
                  <c:pt idx="7">
                    <c:v>346.39972597114678</c:v>
                  </c:pt>
                  <c:pt idx="8">
                    <c:v>903.76319427231635</c:v>
                  </c:pt>
                  <c:pt idx="9">
                    <c:v>330.76656782017335</c:v>
                  </c:pt>
                  <c:pt idx="10">
                    <c:v>104.39178082191781</c:v>
                  </c:pt>
                  <c:pt idx="11">
                    <c:v>85.407167524172394</c:v>
                  </c:pt>
                  <c:pt idx="12">
                    <c:v>448.80853044477664</c:v>
                  </c:pt>
                  <c:pt idx="13">
                    <c:v>1338.2366276959779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TribandSubbasin_Est!$N$12:$N$25</c:f>
              <c:strCache>
                <c:ptCount val="14"/>
                <c:pt idx="0">
                  <c:v>Agency</c:v>
                </c:pt>
                <c:pt idx="1">
                  <c:v>Big Eightmile</c:v>
                </c:pt>
                <c:pt idx="2">
                  <c:v>Big Springs</c:v>
                </c:pt>
                <c:pt idx="3">
                  <c:v>Big Timber</c:v>
                </c:pt>
                <c:pt idx="4">
                  <c:v>Bohannon IDFG</c:v>
                </c:pt>
                <c:pt idx="5">
                  <c:v>Bohannon QCI</c:v>
                </c:pt>
                <c:pt idx="6">
                  <c:v>Canyon</c:v>
                </c:pt>
                <c:pt idx="7">
                  <c:v>Hawley</c:v>
                </c:pt>
                <c:pt idx="8">
                  <c:v>Hayden</c:v>
                </c:pt>
                <c:pt idx="9">
                  <c:v>Kenney</c:v>
                </c:pt>
                <c:pt idx="10">
                  <c:v>Lee</c:v>
                </c:pt>
                <c:pt idx="11">
                  <c:v>Little Springs</c:v>
                </c:pt>
                <c:pt idx="12">
                  <c:v>Pratt</c:v>
                </c:pt>
                <c:pt idx="13">
                  <c:v>Wimpey</c:v>
                </c:pt>
              </c:strCache>
            </c:strRef>
          </c:cat>
          <c:val>
            <c:numRef>
              <c:f>TribandSubbasin_Est!$O$12:$O$25</c:f>
              <c:numCache>
                <c:formatCode>General</c:formatCode>
                <c:ptCount val="14"/>
                <c:pt idx="0">
                  <c:v>4374.8505940594059</c:v>
                </c:pt>
                <c:pt idx="1">
                  <c:v>4539.0879948659922</c:v>
                </c:pt>
                <c:pt idx="2">
                  <c:v>17909.330059453034</c:v>
                </c:pt>
                <c:pt idx="3">
                  <c:v>7331.6371240303342</c:v>
                </c:pt>
                <c:pt idx="4">
                  <c:v>7144.2853607896532</c:v>
                </c:pt>
                <c:pt idx="5">
                  <c:v>5550.01</c:v>
                </c:pt>
                <c:pt idx="6">
                  <c:v>6348.9099838392858</c:v>
                </c:pt>
                <c:pt idx="7">
                  <c:v>4396.6624379437844</c:v>
                </c:pt>
                <c:pt idx="8">
                  <c:v>10675.321663209368</c:v>
                </c:pt>
                <c:pt idx="9">
                  <c:v>3253.8312851405626</c:v>
                </c:pt>
                <c:pt idx="10">
                  <c:v>1043.2767123287672</c:v>
                </c:pt>
                <c:pt idx="11">
                  <c:v>591.26565110565105</c:v>
                </c:pt>
                <c:pt idx="12">
                  <c:v>2431.3199999999997</c:v>
                </c:pt>
                <c:pt idx="13">
                  <c:v>6058.4664528259682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DC-437E-8E67-F0107212B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2117744"/>
        <c:axId val="322118072"/>
      </c:barChart>
      <c:catAx>
        <c:axId val="322117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118072"/>
        <c:crosses val="autoZero"/>
        <c:auto val="1"/>
        <c:lblAlgn val="ctr"/>
        <c:lblOffset val="100"/>
        <c:noMultiLvlLbl val="0"/>
      </c:catAx>
      <c:valAx>
        <c:axId val="322118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Abundance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117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542925</xdr:colOff>
      <xdr:row>3</xdr:row>
      <xdr:rowOff>180975</xdr:rowOff>
    </xdr:from>
    <xdr:to>
      <xdr:col>28</xdr:col>
      <xdr:colOff>285750</xdr:colOff>
      <xdr:row>23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3BCBFB3-4665-46E7-988C-2161B12FE7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52"/>
  <sheetViews>
    <sheetView workbookViewId="0">
      <pane ySplit="2" topLeftCell="A27" activePane="bottomLeft" state="frozen"/>
      <selection pane="bottomLeft" activeCell="R33" sqref="R33:S33"/>
    </sheetView>
  </sheetViews>
  <sheetFormatPr defaultRowHeight="15" x14ac:dyDescent="0.25"/>
  <cols>
    <col min="1" max="1" width="14.28515625" customWidth="1"/>
    <col min="2" max="3" width="9.7109375" bestFit="1" customWidth="1"/>
    <col min="4" max="4" width="16.42578125" customWidth="1"/>
    <col min="5" max="5" width="10" bestFit="1" customWidth="1"/>
    <col min="6" max="7" width="8.5703125" bestFit="1" customWidth="1"/>
    <col min="8" max="8" width="6.42578125" customWidth="1"/>
    <col min="9" max="9" width="10.7109375" bestFit="1" customWidth="1"/>
    <col min="10" max="10" width="15.85546875" bestFit="1" customWidth="1"/>
    <col min="11" max="11" width="18.140625" bestFit="1" customWidth="1"/>
    <col min="12" max="12" width="21.5703125" bestFit="1" customWidth="1"/>
    <col min="13" max="13" width="7.140625" bestFit="1" customWidth="1"/>
    <col min="14" max="14" width="12.140625" bestFit="1" customWidth="1"/>
    <col min="16" max="16" width="7.140625" customWidth="1"/>
    <col min="17" max="17" width="5.85546875" bestFit="1" customWidth="1"/>
    <col min="18" max="18" width="9.28515625" customWidth="1"/>
    <col min="19" max="19" width="12.7109375" customWidth="1"/>
  </cols>
  <sheetData>
    <row r="1" spans="1:19" x14ac:dyDescent="0.25">
      <c r="A1" t="s">
        <v>18</v>
      </c>
    </row>
    <row r="2" spans="1:19" x14ac:dyDescent="0.25">
      <c r="A2" s="6" t="s">
        <v>0</v>
      </c>
      <c r="B2" s="6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6" t="s">
        <v>6</v>
      </c>
      <c r="H2" s="6" t="s">
        <v>7</v>
      </c>
      <c r="I2" s="6" t="s">
        <v>8</v>
      </c>
      <c r="J2" s="6" t="s">
        <v>9</v>
      </c>
      <c r="K2" s="6" t="s">
        <v>10</v>
      </c>
      <c r="L2" s="6" t="s">
        <v>11</v>
      </c>
      <c r="M2" s="6" t="s">
        <v>12</v>
      </c>
      <c r="N2" s="6" t="s">
        <v>13</v>
      </c>
      <c r="O2" s="6"/>
      <c r="P2" s="6" t="s">
        <v>14</v>
      </c>
      <c r="Q2" s="6" t="s">
        <v>15</v>
      </c>
      <c r="R2" s="6" t="s">
        <v>16</v>
      </c>
      <c r="S2" s="6" t="s">
        <v>17</v>
      </c>
    </row>
    <row r="3" spans="1:19" x14ac:dyDescent="0.25">
      <c r="A3" t="s">
        <v>19</v>
      </c>
      <c r="B3" s="3">
        <v>42558</v>
      </c>
      <c r="C3" s="3">
        <v>42562</v>
      </c>
      <c r="D3" t="s">
        <v>20</v>
      </c>
      <c r="E3" t="s">
        <v>21</v>
      </c>
      <c r="F3" s="2">
        <v>1320.83</v>
      </c>
      <c r="G3" s="2">
        <v>152.16999999999999</v>
      </c>
      <c r="H3" s="1">
        <v>0.11520786172331034</v>
      </c>
      <c r="I3" s="1">
        <v>0.23019999999999999</v>
      </c>
      <c r="J3" s="1">
        <v>2.6499999999999999E-2</v>
      </c>
      <c r="K3" s="4">
        <v>3239</v>
      </c>
      <c r="L3" s="4">
        <v>0</v>
      </c>
      <c r="M3" s="1">
        <v>0.40778944118555105</v>
      </c>
      <c r="N3" s="1">
        <v>4.6980549552330962E-2</v>
      </c>
      <c r="P3">
        <f>(K3+L3)*M3</f>
        <v>1320.83</v>
      </c>
      <c r="Q3">
        <f>(K3+L3)*N3</f>
        <v>152.16999999999999</v>
      </c>
      <c r="R3">
        <f>SUM(P3:P5)</f>
        <v>4374.8505940594059</v>
      </c>
      <c r="S3">
        <f>SQRT((Q3^2)+(Q4^2)+(Q5^2))</f>
        <v>631.62142091609951</v>
      </c>
    </row>
    <row r="4" spans="1:19" x14ac:dyDescent="0.25">
      <c r="A4" t="s">
        <v>19</v>
      </c>
      <c r="B4" s="3">
        <v>42558</v>
      </c>
      <c r="C4" s="3">
        <v>42562</v>
      </c>
      <c r="D4" t="s">
        <v>22</v>
      </c>
      <c r="E4" t="s">
        <v>21</v>
      </c>
      <c r="F4" s="2">
        <v>2669.33</v>
      </c>
      <c r="G4" s="2">
        <v>591.76</v>
      </c>
      <c r="H4" s="1">
        <v>0.22168858852221343</v>
      </c>
      <c r="I4" s="1">
        <v>0.1154</v>
      </c>
      <c r="J4" s="1">
        <v>2.5600000000000001E-2</v>
      </c>
      <c r="K4" s="4">
        <v>3106</v>
      </c>
      <c r="L4" s="4">
        <v>0</v>
      </c>
      <c r="M4" s="1">
        <v>0.85941081777205408</v>
      </c>
      <c r="N4" s="1">
        <v>0.19052157115260784</v>
      </c>
      <c r="P4">
        <f t="shared" ref="P4:P52" si="0">(K4+L4)*M4</f>
        <v>2669.33</v>
      </c>
      <c r="Q4">
        <f t="shared" ref="Q4:Q52" si="1">(K4+L4)*N4</f>
        <v>591.76</v>
      </c>
    </row>
    <row r="5" spans="1:19" x14ac:dyDescent="0.25">
      <c r="A5" t="s">
        <v>19</v>
      </c>
      <c r="B5" s="3">
        <v>42591</v>
      </c>
      <c r="C5" s="3">
        <v>42592</v>
      </c>
      <c r="D5" t="s">
        <v>23</v>
      </c>
      <c r="E5" t="s">
        <v>21</v>
      </c>
      <c r="F5" s="2">
        <v>97.5</v>
      </c>
      <c r="G5" s="2">
        <v>40.56</v>
      </c>
      <c r="H5" s="1">
        <v>0.41600000000000004</v>
      </c>
      <c r="I5" s="1">
        <v>0.30769999999999997</v>
      </c>
      <c r="J5" s="1">
        <v>0.128</v>
      </c>
      <c r="K5" s="4">
        <v>404</v>
      </c>
      <c r="L5" s="4">
        <v>1190</v>
      </c>
      <c r="M5" s="1">
        <v>0.24133663366336633</v>
      </c>
      <c r="N5" s="1">
        <v>0.1003960396039604</v>
      </c>
      <c r="P5">
        <f t="shared" si="0"/>
        <v>384.69059405940595</v>
      </c>
      <c r="Q5">
        <f t="shared" si="1"/>
        <v>160.03128712871288</v>
      </c>
    </row>
    <row r="6" spans="1:19" x14ac:dyDescent="0.25">
      <c r="A6" s="7" t="s">
        <v>24</v>
      </c>
      <c r="B6" s="8">
        <v>42571</v>
      </c>
      <c r="C6" s="8">
        <v>42578</v>
      </c>
      <c r="D6" s="7" t="s">
        <v>25</v>
      </c>
      <c r="E6" s="7" t="s">
        <v>21</v>
      </c>
      <c r="F6" s="9">
        <v>47.25</v>
      </c>
      <c r="G6" s="9">
        <v>12.45</v>
      </c>
      <c r="H6" s="10">
        <v>0.2634920634920635</v>
      </c>
      <c r="I6" s="10">
        <v>0.44440000000000002</v>
      </c>
      <c r="J6" s="10">
        <v>0.1171</v>
      </c>
      <c r="K6" s="11">
        <v>1402</v>
      </c>
      <c r="L6" s="11">
        <v>0</v>
      </c>
      <c r="M6" s="10">
        <v>3.3701854493580596E-2</v>
      </c>
      <c r="N6" s="10">
        <v>8.880171184022824E-3</v>
      </c>
      <c r="O6" s="7"/>
      <c r="P6" s="7">
        <f t="shared" si="0"/>
        <v>47.249999999999993</v>
      </c>
      <c r="Q6" s="7">
        <f t="shared" si="1"/>
        <v>12.45</v>
      </c>
      <c r="R6" s="7">
        <f>SUM(P6:P9)</f>
        <v>4539.0879948659922</v>
      </c>
      <c r="S6" s="7">
        <f>SQRT((Q6^2)+(Q7^2)+(Q8^2)+(Q9^2))</f>
        <v>342.86861891665478</v>
      </c>
    </row>
    <row r="7" spans="1:19" x14ac:dyDescent="0.25">
      <c r="A7" s="7" t="s">
        <v>24</v>
      </c>
      <c r="B7" s="8">
        <v>42571</v>
      </c>
      <c r="C7" s="8">
        <v>42578</v>
      </c>
      <c r="D7" s="7" t="s">
        <v>20</v>
      </c>
      <c r="E7" s="7" t="s">
        <v>21</v>
      </c>
      <c r="F7" s="9">
        <v>62.33</v>
      </c>
      <c r="G7" s="9">
        <v>32.659999999999997</v>
      </c>
      <c r="H7" s="10">
        <v>0.52398523985239853</v>
      </c>
      <c r="I7" s="10">
        <v>0.17649999999999999</v>
      </c>
      <c r="J7" s="10">
        <v>9.2499999999999999E-2</v>
      </c>
      <c r="K7" s="11">
        <v>2130</v>
      </c>
      <c r="L7" s="11">
        <v>0</v>
      </c>
      <c r="M7" s="10">
        <v>2.9262910798122065E-2</v>
      </c>
      <c r="N7" s="10">
        <v>1.5333333333333332E-2</v>
      </c>
      <c r="O7" s="7"/>
      <c r="P7" s="7">
        <f t="shared" si="0"/>
        <v>62.33</v>
      </c>
      <c r="Q7" s="7">
        <f t="shared" si="1"/>
        <v>32.659999999999997</v>
      </c>
      <c r="R7" s="7"/>
      <c r="S7" s="7"/>
    </row>
    <row r="8" spans="1:19" x14ac:dyDescent="0.25">
      <c r="A8" s="7" t="s">
        <v>24</v>
      </c>
      <c r="B8" s="8">
        <v>42571</v>
      </c>
      <c r="C8" s="8">
        <v>42578</v>
      </c>
      <c r="D8" s="7" t="s">
        <v>26</v>
      </c>
      <c r="E8" s="7" t="s">
        <v>21</v>
      </c>
      <c r="F8" s="9">
        <v>1285.2</v>
      </c>
      <c r="G8" s="9">
        <v>155.87</v>
      </c>
      <c r="H8" s="10">
        <v>0.12128073451602864</v>
      </c>
      <c r="I8" s="10">
        <v>0.2646</v>
      </c>
      <c r="J8" s="10">
        <v>3.2099999999999997E-2</v>
      </c>
      <c r="K8" s="11">
        <v>3076</v>
      </c>
      <c r="L8" s="11">
        <v>1906</v>
      </c>
      <c r="M8" s="10">
        <v>0.41781534460338104</v>
      </c>
      <c r="N8" s="10">
        <v>5.067295188556567E-2</v>
      </c>
      <c r="O8" s="7"/>
      <c r="P8" s="7">
        <f t="shared" si="0"/>
        <v>2081.5560468140443</v>
      </c>
      <c r="Q8" s="7">
        <f t="shared" si="1"/>
        <v>252.45264629388817</v>
      </c>
      <c r="R8" s="7"/>
      <c r="S8" s="7"/>
    </row>
    <row r="9" spans="1:19" x14ac:dyDescent="0.25">
      <c r="A9" s="7" t="s">
        <v>24</v>
      </c>
      <c r="B9" s="8">
        <v>42571</v>
      </c>
      <c r="C9" s="8">
        <v>42578</v>
      </c>
      <c r="D9" s="7" t="s">
        <v>27</v>
      </c>
      <c r="E9" s="7" t="s">
        <v>21</v>
      </c>
      <c r="F9" s="9">
        <v>1275.95</v>
      </c>
      <c r="G9" s="9">
        <v>124.64</v>
      </c>
      <c r="H9" s="10">
        <v>9.7684078529722954E-2</v>
      </c>
      <c r="I9" s="10">
        <v>0.23669999999999999</v>
      </c>
      <c r="J9" s="10">
        <v>2.3099999999999999E-2</v>
      </c>
      <c r="K9" s="11">
        <v>2002</v>
      </c>
      <c r="L9" s="11">
        <v>1682</v>
      </c>
      <c r="M9" s="10">
        <v>0.63733766233766231</v>
      </c>
      <c r="N9" s="10">
        <v>6.2257742257742256E-2</v>
      </c>
      <c r="O9" s="7"/>
      <c r="P9" s="7">
        <f t="shared" si="0"/>
        <v>2347.951948051948</v>
      </c>
      <c r="Q9" s="7">
        <f t="shared" si="1"/>
        <v>229.35752247752248</v>
      </c>
      <c r="R9" s="7"/>
      <c r="S9" s="7"/>
    </row>
    <row r="10" spans="1:19" x14ac:dyDescent="0.25">
      <c r="A10" t="s">
        <v>28</v>
      </c>
      <c r="B10" s="3">
        <v>42643</v>
      </c>
      <c r="C10" s="3">
        <v>42648</v>
      </c>
      <c r="D10" t="s">
        <v>25</v>
      </c>
      <c r="E10" t="s">
        <v>21</v>
      </c>
      <c r="F10" s="2">
        <v>8501.2800000000007</v>
      </c>
      <c r="G10" s="2">
        <v>1519.9</v>
      </c>
      <c r="H10" s="1">
        <v>0.17878484181205653</v>
      </c>
      <c r="I10" s="1">
        <v>7.2999999999999995E-2</v>
      </c>
      <c r="J10" s="1">
        <v>1.3100000000000001E-2</v>
      </c>
      <c r="K10" s="4">
        <v>2911</v>
      </c>
      <c r="L10" s="4">
        <v>0</v>
      </c>
      <c r="M10" s="1">
        <v>2.9203984884919274</v>
      </c>
      <c r="N10" s="1">
        <v>0.52212298179319827</v>
      </c>
      <c r="P10">
        <f t="shared" si="0"/>
        <v>8501.2800000000007</v>
      </c>
      <c r="Q10">
        <f t="shared" si="1"/>
        <v>1519.9</v>
      </c>
      <c r="R10">
        <f>SUM(P10:P11)</f>
        <v>17909.330059453034</v>
      </c>
      <c r="S10">
        <f>SQRT((Q10^2)+(Q11^2))</f>
        <v>2111.07526104312</v>
      </c>
    </row>
    <row r="11" spans="1:19" x14ac:dyDescent="0.25">
      <c r="A11" t="s">
        <v>28</v>
      </c>
      <c r="B11" s="3">
        <v>42643</v>
      </c>
      <c r="C11" s="3">
        <v>42648</v>
      </c>
      <c r="D11" t="s">
        <v>20</v>
      </c>
      <c r="E11" t="s">
        <v>21</v>
      </c>
      <c r="F11" s="2">
        <v>4016.33</v>
      </c>
      <c r="G11" s="2">
        <v>625.46</v>
      </c>
      <c r="H11" s="1">
        <v>0.15572923539649383</v>
      </c>
      <c r="I11" s="1">
        <v>0.1123</v>
      </c>
      <c r="J11" s="1">
        <v>1.7500000000000002E-2</v>
      </c>
      <c r="K11" s="4">
        <v>2523</v>
      </c>
      <c r="L11" s="4">
        <v>3387</v>
      </c>
      <c r="M11" s="1">
        <v>1.5918866428854539</v>
      </c>
      <c r="N11" s="1">
        <v>0.24790328973444314</v>
      </c>
      <c r="P11">
        <f t="shared" si="0"/>
        <v>9408.0500594530331</v>
      </c>
      <c r="Q11">
        <f t="shared" si="1"/>
        <v>1465.108442330559</v>
      </c>
    </row>
    <row r="12" spans="1:19" x14ac:dyDescent="0.25">
      <c r="A12" s="7" t="s">
        <v>29</v>
      </c>
      <c r="B12" s="8">
        <v>42585</v>
      </c>
      <c r="C12" s="8">
        <v>42591</v>
      </c>
      <c r="D12" s="7" t="s">
        <v>30</v>
      </c>
      <c r="E12" s="7" t="s">
        <v>21</v>
      </c>
      <c r="F12" s="9">
        <v>1029</v>
      </c>
      <c r="G12" s="9">
        <v>712.61</v>
      </c>
      <c r="H12" s="10">
        <v>0.69252672497570456</v>
      </c>
      <c r="I12" s="10">
        <v>4.0800000000000003E-2</v>
      </c>
      <c r="J12" s="10">
        <v>2.8299999999999999E-2</v>
      </c>
      <c r="K12" s="11">
        <v>1728</v>
      </c>
      <c r="L12" s="11">
        <v>328</v>
      </c>
      <c r="M12" s="10">
        <v>0.59548611111111116</v>
      </c>
      <c r="N12" s="10">
        <v>0.41239004629629633</v>
      </c>
      <c r="O12" s="7"/>
      <c r="P12" s="7">
        <f t="shared" si="0"/>
        <v>1224.3194444444446</v>
      </c>
      <c r="Q12" s="7">
        <f t="shared" si="1"/>
        <v>847.87393518518525</v>
      </c>
      <c r="R12" s="7">
        <f>SUM(P12:P16)</f>
        <v>7331.6371240303342</v>
      </c>
      <c r="S12" s="7">
        <f>SQRT((Q12^2)+(Q13^2)+(Q14^2)+(Q15^2)+(Q16^2))</f>
        <v>978.15303928602191</v>
      </c>
    </row>
    <row r="13" spans="1:19" x14ac:dyDescent="0.25">
      <c r="A13" s="7" t="s">
        <v>29</v>
      </c>
      <c r="B13" s="8">
        <v>42585</v>
      </c>
      <c r="C13" s="8">
        <v>42591</v>
      </c>
      <c r="D13" s="7" t="s">
        <v>31</v>
      </c>
      <c r="E13" s="7" t="s">
        <v>21</v>
      </c>
      <c r="F13" s="9">
        <v>280.14</v>
      </c>
      <c r="G13" s="9">
        <v>64.23</v>
      </c>
      <c r="H13" s="10">
        <v>0.22927821803384024</v>
      </c>
      <c r="I13" s="10">
        <v>0.26419999999999999</v>
      </c>
      <c r="J13" s="10">
        <v>6.0600000000000001E-2</v>
      </c>
      <c r="K13" s="11">
        <v>1563</v>
      </c>
      <c r="L13" s="11">
        <v>7620</v>
      </c>
      <c r="M13" s="10">
        <v>0.17923224568138194</v>
      </c>
      <c r="N13" s="10">
        <v>4.1094049904030712E-2</v>
      </c>
      <c r="O13" s="7"/>
      <c r="P13" s="7">
        <f t="shared" si="0"/>
        <v>1645.8897120921304</v>
      </c>
      <c r="Q13" s="7">
        <f t="shared" si="1"/>
        <v>377.36666026871404</v>
      </c>
      <c r="R13" s="7"/>
      <c r="S13" s="7"/>
    </row>
    <row r="14" spans="1:19" x14ac:dyDescent="0.25">
      <c r="A14" s="7" t="s">
        <v>29</v>
      </c>
      <c r="B14" s="8">
        <v>42585</v>
      </c>
      <c r="C14" s="8">
        <v>42591</v>
      </c>
      <c r="D14" s="7" t="s">
        <v>32</v>
      </c>
      <c r="E14" s="7" t="s">
        <v>21</v>
      </c>
      <c r="F14" s="9">
        <v>474.32</v>
      </c>
      <c r="G14" s="9">
        <v>81.87</v>
      </c>
      <c r="H14" s="10">
        <v>0.17260499241018723</v>
      </c>
      <c r="I14" s="10">
        <v>0.25509999999999999</v>
      </c>
      <c r="J14" s="10">
        <v>4.3999999999999997E-2</v>
      </c>
      <c r="K14" s="11">
        <v>1377</v>
      </c>
      <c r="L14" s="11">
        <v>0</v>
      </c>
      <c r="M14" s="10">
        <v>0.34445896877269427</v>
      </c>
      <c r="N14" s="10">
        <v>5.9455337690631813E-2</v>
      </c>
      <c r="O14" s="7"/>
      <c r="P14" s="7">
        <f t="shared" si="0"/>
        <v>474.32</v>
      </c>
      <c r="Q14" s="7">
        <f t="shared" si="1"/>
        <v>81.87</v>
      </c>
      <c r="R14" s="7"/>
      <c r="S14" s="7"/>
    </row>
    <row r="15" spans="1:19" x14ac:dyDescent="0.25">
      <c r="A15" s="7" t="s">
        <v>29</v>
      </c>
      <c r="B15" s="8">
        <v>42585</v>
      </c>
      <c r="C15" s="8">
        <v>42591</v>
      </c>
      <c r="D15" s="7" t="s">
        <v>23</v>
      </c>
      <c r="E15" s="7" t="s">
        <v>21</v>
      </c>
      <c r="F15" s="9">
        <v>1227.9100000000001</v>
      </c>
      <c r="G15" s="9">
        <v>106.34</v>
      </c>
      <c r="H15" s="10">
        <v>8.6602438289451175E-2</v>
      </c>
      <c r="I15" s="10">
        <v>0.31519999999999998</v>
      </c>
      <c r="J15" s="10">
        <v>2.7300000000000001E-2</v>
      </c>
      <c r="K15" s="11">
        <v>3227</v>
      </c>
      <c r="L15" s="11">
        <v>3726</v>
      </c>
      <c r="M15" s="10">
        <v>0.38051131081499845</v>
      </c>
      <c r="N15" s="10">
        <v>3.2953207313294083E-2</v>
      </c>
      <c r="O15" s="7"/>
      <c r="P15" s="7">
        <f t="shared" si="0"/>
        <v>2645.6951440966841</v>
      </c>
      <c r="Q15" s="7">
        <f t="shared" si="1"/>
        <v>229.12365044933375</v>
      </c>
      <c r="R15" s="7"/>
      <c r="S15" s="7"/>
    </row>
    <row r="16" spans="1:19" x14ac:dyDescent="0.25">
      <c r="A16" s="7" t="s">
        <v>29</v>
      </c>
      <c r="B16" s="8">
        <v>42585</v>
      </c>
      <c r="C16" s="8">
        <v>42591</v>
      </c>
      <c r="D16" s="7" t="s">
        <v>33</v>
      </c>
      <c r="E16" s="7" t="s">
        <v>21</v>
      </c>
      <c r="F16" s="9">
        <v>516.79999999999995</v>
      </c>
      <c r="G16" s="9">
        <v>73.39</v>
      </c>
      <c r="H16" s="10">
        <v>0.14200851393188857</v>
      </c>
      <c r="I16" s="10">
        <v>0.29409999999999997</v>
      </c>
      <c r="J16" s="10">
        <v>4.1799999999999997E-2</v>
      </c>
      <c r="K16" s="11">
        <v>1778</v>
      </c>
      <c r="L16" s="11">
        <v>2837</v>
      </c>
      <c r="M16" s="10">
        <v>0.29066366704161978</v>
      </c>
      <c r="N16" s="10">
        <v>4.1276715410573678E-2</v>
      </c>
      <c r="O16" s="7"/>
      <c r="P16" s="7">
        <f t="shared" si="0"/>
        <v>1341.4128233970753</v>
      </c>
      <c r="Q16" s="7">
        <f t="shared" si="1"/>
        <v>190.49204161979753</v>
      </c>
      <c r="R16" s="7"/>
      <c r="S16" s="7"/>
    </row>
    <row r="17" spans="1:19" x14ac:dyDescent="0.25">
      <c r="A17" t="s">
        <v>34</v>
      </c>
      <c r="B17" s="3">
        <v>42562</v>
      </c>
      <c r="C17" s="3">
        <v>42573</v>
      </c>
      <c r="D17" t="s">
        <v>35</v>
      </c>
      <c r="E17" t="s">
        <v>21</v>
      </c>
      <c r="F17" s="2">
        <v>924.44</v>
      </c>
      <c r="G17" s="2">
        <v>290.3</v>
      </c>
      <c r="H17" s="1">
        <v>0.31402795205746181</v>
      </c>
      <c r="I17" s="1">
        <v>0.1125</v>
      </c>
      <c r="J17" s="1">
        <v>3.5299999999999998E-2</v>
      </c>
      <c r="K17" s="4">
        <v>1874</v>
      </c>
      <c r="L17" s="4">
        <v>0</v>
      </c>
      <c r="M17" s="1">
        <v>0.49329775880469584</v>
      </c>
      <c r="N17" s="1">
        <v>0.1549092849519744</v>
      </c>
      <c r="P17">
        <f t="shared" si="0"/>
        <v>924.44</v>
      </c>
      <c r="Q17">
        <f t="shared" si="1"/>
        <v>290.3</v>
      </c>
      <c r="R17">
        <f>SUM(P17:P21)</f>
        <v>7144.2853607896532</v>
      </c>
      <c r="S17">
        <f>SQRT((Q17^2)+(Q18^2)+(Q19^2)+(Q20^2)+(Q21^2))</f>
        <v>1425.2921981099921</v>
      </c>
    </row>
    <row r="18" spans="1:19" x14ac:dyDescent="0.25">
      <c r="A18" t="s">
        <v>34</v>
      </c>
      <c r="B18" s="3">
        <v>42562</v>
      </c>
      <c r="C18" s="3">
        <v>42573</v>
      </c>
      <c r="D18" t="s">
        <v>36</v>
      </c>
      <c r="E18" t="s">
        <v>21</v>
      </c>
      <c r="F18" s="2">
        <v>3516.57</v>
      </c>
      <c r="G18" s="2">
        <v>1303.18</v>
      </c>
      <c r="H18" s="1">
        <v>0.37058269848175923</v>
      </c>
      <c r="I18" s="1">
        <v>3.8699999999999998E-2</v>
      </c>
      <c r="J18" s="1">
        <v>1.43E-2</v>
      </c>
      <c r="K18" s="4">
        <v>4551</v>
      </c>
      <c r="L18" s="4">
        <v>0</v>
      </c>
      <c r="M18" s="1">
        <v>0.77270270270270269</v>
      </c>
      <c r="N18" s="1">
        <v>0.2863502526917161</v>
      </c>
      <c r="P18">
        <f t="shared" si="0"/>
        <v>3516.57</v>
      </c>
      <c r="Q18">
        <f t="shared" si="1"/>
        <v>1303.18</v>
      </c>
    </row>
    <row r="19" spans="1:19" x14ac:dyDescent="0.25">
      <c r="A19" t="s">
        <v>34</v>
      </c>
      <c r="B19" s="3">
        <v>42562</v>
      </c>
      <c r="C19" s="3">
        <v>42573</v>
      </c>
      <c r="D19" t="s">
        <v>26</v>
      </c>
      <c r="E19" t="s">
        <v>21</v>
      </c>
      <c r="F19" s="2">
        <v>972.57</v>
      </c>
      <c r="G19" s="2">
        <v>239.34</v>
      </c>
      <c r="H19" s="1">
        <v>0.24609025571424165</v>
      </c>
      <c r="I19" s="1">
        <v>0.1522</v>
      </c>
      <c r="J19" s="1">
        <v>3.7400000000000003E-2</v>
      </c>
      <c r="K19" s="4">
        <v>1797</v>
      </c>
      <c r="L19" s="4">
        <v>0</v>
      </c>
      <c r="M19" s="1">
        <v>0.54121869782971621</v>
      </c>
      <c r="N19" s="1">
        <v>0.13318864774624375</v>
      </c>
      <c r="P19">
        <f t="shared" si="0"/>
        <v>972.57</v>
      </c>
      <c r="Q19">
        <f t="shared" si="1"/>
        <v>239.34000000000003</v>
      </c>
    </row>
    <row r="20" spans="1:19" x14ac:dyDescent="0.25">
      <c r="A20" t="s">
        <v>34</v>
      </c>
      <c r="B20" s="3">
        <v>42562</v>
      </c>
      <c r="C20" s="3">
        <v>42573</v>
      </c>
      <c r="D20" t="s">
        <v>37</v>
      </c>
      <c r="E20" t="s">
        <v>21</v>
      </c>
      <c r="F20" s="2">
        <v>821.43</v>
      </c>
      <c r="G20" s="2">
        <v>202.14</v>
      </c>
      <c r="H20" s="1">
        <v>0.24608305029034733</v>
      </c>
      <c r="I20" s="1">
        <v>0.1522</v>
      </c>
      <c r="J20" s="1">
        <v>3.7400000000000003E-2</v>
      </c>
      <c r="K20" s="4">
        <v>2938</v>
      </c>
      <c r="L20" s="4">
        <v>1371</v>
      </c>
      <c r="M20" s="1">
        <v>0.2795881552076242</v>
      </c>
      <c r="N20" s="1">
        <v>6.8801906058543222E-2</v>
      </c>
      <c r="P20">
        <f t="shared" si="0"/>
        <v>1204.7453607896528</v>
      </c>
      <c r="Q20">
        <f t="shared" si="1"/>
        <v>296.46741320626273</v>
      </c>
    </row>
    <row r="21" spans="1:19" x14ac:dyDescent="0.25">
      <c r="A21" t="s">
        <v>34</v>
      </c>
      <c r="B21" s="3">
        <v>42562</v>
      </c>
      <c r="C21" s="3">
        <v>42573</v>
      </c>
      <c r="D21" t="s">
        <v>38</v>
      </c>
      <c r="E21" t="s">
        <v>21</v>
      </c>
      <c r="F21" s="2">
        <v>525.96</v>
      </c>
      <c r="G21" s="2">
        <v>322.07</v>
      </c>
      <c r="H21" s="1">
        <v>0.61234694653585819</v>
      </c>
      <c r="I21" s="1">
        <v>0.1293</v>
      </c>
      <c r="J21" s="1">
        <v>7.9200000000000007E-2</v>
      </c>
      <c r="K21" s="4">
        <v>2935</v>
      </c>
      <c r="L21" s="4">
        <v>0</v>
      </c>
      <c r="M21" s="1">
        <v>0.17920272572402046</v>
      </c>
      <c r="N21" s="1">
        <v>0.10973424190800682</v>
      </c>
      <c r="P21">
        <f t="shared" si="0"/>
        <v>525.96</v>
      </c>
      <c r="Q21">
        <f t="shared" si="1"/>
        <v>322.07</v>
      </c>
    </row>
    <row r="22" spans="1:19" x14ac:dyDescent="0.25">
      <c r="A22" s="7" t="s">
        <v>39</v>
      </c>
      <c r="B22" s="8">
        <v>42613</v>
      </c>
      <c r="C22" s="8">
        <v>42616</v>
      </c>
      <c r="D22" s="7" t="s">
        <v>35</v>
      </c>
      <c r="E22" s="7" t="s">
        <v>21</v>
      </c>
      <c r="F22" s="9">
        <v>1270.79</v>
      </c>
      <c r="G22" s="9">
        <v>116.21</v>
      </c>
      <c r="H22" s="10">
        <v>9.1447052620810668E-2</v>
      </c>
      <c r="I22" s="10">
        <v>0.25569999999999998</v>
      </c>
      <c r="J22" s="10">
        <v>2.3400000000000001E-2</v>
      </c>
      <c r="K22" s="11">
        <v>1874</v>
      </c>
      <c r="L22" s="11">
        <v>0</v>
      </c>
      <c r="M22" s="10">
        <v>0.67811632870864458</v>
      </c>
      <c r="N22" s="10">
        <v>6.2011739594450367E-2</v>
      </c>
      <c r="O22" s="7"/>
      <c r="P22" s="7">
        <f t="shared" si="0"/>
        <v>1270.79</v>
      </c>
      <c r="Q22" s="7">
        <f t="shared" si="1"/>
        <v>116.21</v>
      </c>
      <c r="R22" s="7">
        <f>SUM(P22:P23)</f>
        <v>5550.01</v>
      </c>
      <c r="S22" s="7">
        <f>SQRT((Q22^2)+(Q23^2))</f>
        <v>333.59564460586114</v>
      </c>
    </row>
    <row r="23" spans="1:19" x14ac:dyDescent="0.25">
      <c r="A23" s="7" t="s">
        <v>39</v>
      </c>
      <c r="B23" s="8">
        <v>42613</v>
      </c>
      <c r="C23" s="8">
        <v>42616</v>
      </c>
      <c r="D23" s="7" t="s">
        <v>36</v>
      </c>
      <c r="E23" s="7" t="s">
        <v>21</v>
      </c>
      <c r="F23" s="9">
        <v>4279.22</v>
      </c>
      <c r="G23" s="9">
        <v>312.7</v>
      </c>
      <c r="H23" s="10">
        <v>7.3074064899677965E-2</v>
      </c>
      <c r="I23" s="10">
        <v>0.18840000000000001</v>
      </c>
      <c r="J23" s="10">
        <v>1.38E-2</v>
      </c>
      <c r="K23" s="11">
        <v>4551</v>
      </c>
      <c r="L23" s="11">
        <v>0</v>
      </c>
      <c r="M23" s="10">
        <v>0.94028125686662278</v>
      </c>
      <c r="N23" s="10">
        <v>6.8710173588222373E-2</v>
      </c>
      <c r="O23" s="7"/>
      <c r="P23" s="7">
        <f t="shared" si="0"/>
        <v>4279.22</v>
      </c>
      <c r="Q23" s="7">
        <f t="shared" si="1"/>
        <v>312.70000000000005</v>
      </c>
      <c r="R23" s="7"/>
      <c r="S23" s="7"/>
    </row>
    <row r="24" spans="1:19" x14ac:dyDescent="0.25">
      <c r="A24" t="s">
        <v>40</v>
      </c>
      <c r="B24" s="3">
        <v>42543</v>
      </c>
      <c r="C24" s="3">
        <v>42549</v>
      </c>
      <c r="D24" t="s">
        <v>25</v>
      </c>
      <c r="E24" t="s">
        <v>21</v>
      </c>
      <c r="F24" s="2">
        <v>587.80999999999995</v>
      </c>
      <c r="G24" s="2">
        <v>87.5</v>
      </c>
      <c r="H24" s="1">
        <v>0.14885762406219699</v>
      </c>
      <c r="I24" s="1">
        <v>0.29089999999999999</v>
      </c>
      <c r="J24" s="1">
        <v>4.3299999999999998E-2</v>
      </c>
      <c r="K24" s="4">
        <v>3594</v>
      </c>
      <c r="L24" s="4">
        <v>3295</v>
      </c>
      <c r="M24" s="1">
        <v>0.16355314412910404</v>
      </c>
      <c r="N24" s="1">
        <v>2.4346132442960491E-2</v>
      </c>
      <c r="P24">
        <f t="shared" si="0"/>
        <v>1126.7176099053977</v>
      </c>
      <c r="Q24">
        <f t="shared" si="1"/>
        <v>167.72050639955481</v>
      </c>
      <c r="R24">
        <f>SUM(P24:P27)</f>
        <v>6348.9099838392858</v>
      </c>
      <c r="S24">
        <f>SQRT((Q24^2)+(Q25^2)+(Q26^2)+(Q27^2))</f>
        <v>416.6880491446866</v>
      </c>
    </row>
    <row r="25" spans="1:19" x14ac:dyDescent="0.25">
      <c r="A25" t="s">
        <v>40</v>
      </c>
      <c r="B25" s="3">
        <v>42543</v>
      </c>
      <c r="C25" s="3">
        <v>42549</v>
      </c>
      <c r="D25" t="s">
        <v>20</v>
      </c>
      <c r="E25" t="s">
        <v>21</v>
      </c>
      <c r="F25" s="2">
        <v>1771.47</v>
      </c>
      <c r="G25" s="2">
        <v>141.02000000000001</v>
      </c>
      <c r="H25" s="1">
        <v>7.9606202758161312E-2</v>
      </c>
      <c r="I25" s="1">
        <v>0.29239999999999999</v>
      </c>
      <c r="J25" s="1">
        <v>2.3300000000000001E-2</v>
      </c>
      <c r="K25" s="4">
        <v>4466</v>
      </c>
      <c r="L25" s="4">
        <v>4338</v>
      </c>
      <c r="M25" s="1">
        <v>0.39665696372592923</v>
      </c>
      <c r="N25" s="1">
        <v>3.1576354679802958E-2</v>
      </c>
      <c r="P25">
        <f t="shared" si="0"/>
        <v>3492.1679086430809</v>
      </c>
      <c r="Q25">
        <f t="shared" si="1"/>
        <v>277.99822660098522</v>
      </c>
    </row>
    <row r="26" spans="1:19" x14ac:dyDescent="0.25">
      <c r="A26" t="s">
        <v>40</v>
      </c>
      <c r="B26" s="3">
        <v>42543</v>
      </c>
      <c r="C26" s="3">
        <v>42549</v>
      </c>
      <c r="D26" t="s">
        <v>22</v>
      </c>
      <c r="E26" t="s">
        <v>21</v>
      </c>
      <c r="F26" s="2">
        <v>191.96</v>
      </c>
      <c r="G26" s="2">
        <v>33.299999999999997</v>
      </c>
      <c r="H26" s="1">
        <v>0.17347364034173784</v>
      </c>
      <c r="I26" s="1">
        <v>0.50529999999999997</v>
      </c>
      <c r="J26" s="1">
        <v>8.77E-2</v>
      </c>
      <c r="K26" s="4">
        <v>533</v>
      </c>
      <c r="L26" s="4">
        <v>3361</v>
      </c>
      <c r="M26" s="1">
        <v>0.36015009380863039</v>
      </c>
      <c r="N26" s="1">
        <v>6.2476547842401496E-2</v>
      </c>
      <c r="P26">
        <f t="shared" si="0"/>
        <v>1402.4244652908067</v>
      </c>
      <c r="Q26">
        <f t="shared" si="1"/>
        <v>243.28367729831143</v>
      </c>
    </row>
    <row r="27" spans="1:19" x14ac:dyDescent="0.25">
      <c r="A27" t="s">
        <v>40</v>
      </c>
      <c r="B27" s="3">
        <v>42543</v>
      </c>
      <c r="C27" s="3">
        <v>42549</v>
      </c>
      <c r="D27" t="s">
        <v>23</v>
      </c>
      <c r="E27" t="s">
        <v>21</v>
      </c>
      <c r="F27" s="2">
        <v>327.60000000000002</v>
      </c>
      <c r="G27" s="2">
        <v>95.02</v>
      </c>
      <c r="H27" s="1">
        <v>0.29004884004884002</v>
      </c>
      <c r="I27" s="1">
        <v>0.15870000000000001</v>
      </c>
      <c r="J27" s="1">
        <v>4.5999999999999999E-2</v>
      </c>
      <c r="K27" s="4">
        <v>2681</v>
      </c>
      <c r="L27" s="4">
        <v>0</v>
      </c>
      <c r="M27" s="1">
        <v>0.12219321148825066</v>
      </c>
      <c r="N27" s="1">
        <v>3.5441999254009697E-2</v>
      </c>
      <c r="P27">
        <f t="shared" si="0"/>
        <v>327.60000000000002</v>
      </c>
      <c r="Q27">
        <f t="shared" si="1"/>
        <v>95.02</v>
      </c>
    </row>
    <row r="28" spans="1:19" x14ac:dyDescent="0.25">
      <c r="A28" s="7" t="s">
        <v>41</v>
      </c>
      <c r="B28" s="8">
        <v>42503</v>
      </c>
      <c r="C28" s="8">
        <v>42509</v>
      </c>
      <c r="D28" s="7" t="s">
        <v>35</v>
      </c>
      <c r="E28" s="7" t="s">
        <v>21</v>
      </c>
      <c r="F28" s="9">
        <v>76</v>
      </c>
      <c r="G28" s="9">
        <v>26.87</v>
      </c>
      <c r="H28" s="10">
        <v>0.3535526315789474</v>
      </c>
      <c r="I28" s="10">
        <v>0.25</v>
      </c>
      <c r="J28" s="10">
        <v>8.8400000000000006E-2</v>
      </c>
      <c r="K28" s="11">
        <v>3408</v>
      </c>
      <c r="L28" s="11">
        <v>2142</v>
      </c>
      <c r="M28" s="10">
        <v>2.2300469483568074E-2</v>
      </c>
      <c r="N28" s="10">
        <v>7.8843896713615032E-3</v>
      </c>
      <c r="O28" s="7"/>
      <c r="P28" s="7">
        <f t="shared" si="0"/>
        <v>123.76760563380282</v>
      </c>
      <c r="Q28" s="7">
        <f t="shared" si="1"/>
        <v>43.758362676056343</v>
      </c>
      <c r="R28" s="7">
        <f>SUM(P28:P32)</f>
        <v>4396.6624379437844</v>
      </c>
      <c r="S28" s="7">
        <f>SQRT((Q28^2)+(Q29^2)+(Q30^2)+(Q31^2)+(Q32^2))</f>
        <v>346.39972597114678</v>
      </c>
    </row>
    <row r="29" spans="1:19" x14ac:dyDescent="0.25">
      <c r="A29" s="7" t="s">
        <v>41</v>
      </c>
      <c r="B29" s="8">
        <v>42503</v>
      </c>
      <c r="C29" s="8">
        <v>42509</v>
      </c>
      <c r="D29" s="7" t="s">
        <v>36</v>
      </c>
      <c r="E29" s="7" t="s">
        <v>21</v>
      </c>
      <c r="F29" s="9">
        <v>130.19999999999999</v>
      </c>
      <c r="G29" s="9">
        <v>50.82</v>
      </c>
      <c r="H29" s="10">
        <v>0.39032258064516134</v>
      </c>
      <c r="I29" s="10">
        <v>0.23810000000000001</v>
      </c>
      <c r="J29" s="10">
        <v>9.2899999999999996E-2</v>
      </c>
      <c r="K29" s="11">
        <v>3632</v>
      </c>
      <c r="L29" s="11">
        <v>2213</v>
      </c>
      <c r="M29" s="10">
        <v>3.5848017621145374E-2</v>
      </c>
      <c r="N29" s="10">
        <v>1.3992290748898678E-2</v>
      </c>
      <c r="O29" s="7"/>
      <c r="P29" s="7">
        <f t="shared" si="0"/>
        <v>209.5316629955947</v>
      </c>
      <c r="Q29" s="7">
        <f t="shared" si="1"/>
        <v>81.784939427312779</v>
      </c>
      <c r="R29" s="7"/>
      <c r="S29" s="7"/>
    </row>
    <row r="30" spans="1:19" x14ac:dyDescent="0.25">
      <c r="A30" s="7" t="s">
        <v>41</v>
      </c>
      <c r="B30" s="8">
        <v>42503</v>
      </c>
      <c r="C30" s="8">
        <v>42509</v>
      </c>
      <c r="D30" s="7" t="s">
        <v>22</v>
      </c>
      <c r="E30" s="7" t="s">
        <v>21</v>
      </c>
      <c r="F30" s="9">
        <v>2142.2800000000002</v>
      </c>
      <c r="G30" s="9">
        <v>171.94</v>
      </c>
      <c r="H30" s="10">
        <v>8.0260283436338842E-2</v>
      </c>
      <c r="I30" s="10">
        <v>0.29780000000000001</v>
      </c>
      <c r="J30" s="10">
        <v>2.3900000000000001E-2</v>
      </c>
      <c r="K30" s="11">
        <v>3595</v>
      </c>
      <c r="L30" s="11">
        <v>2492</v>
      </c>
      <c r="M30" s="10">
        <v>0.59590542420027826</v>
      </c>
      <c r="N30" s="10">
        <v>4.7827538247566061E-2</v>
      </c>
      <c r="O30" s="7"/>
      <c r="P30" s="7">
        <f t="shared" si="0"/>
        <v>3627.2763171070937</v>
      </c>
      <c r="Q30" s="7">
        <f t="shared" si="1"/>
        <v>291.12622531293459</v>
      </c>
      <c r="R30" s="7"/>
      <c r="S30" s="7"/>
    </row>
    <row r="31" spans="1:19" x14ac:dyDescent="0.25">
      <c r="A31" s="7" t="s">
        <v>41</v>
      </c>
      <c r="B31" s="8">
        <v>42503</v>
      </c>
      <c r="C31" s="8">
        <v>42509</v>
      </c>
      <c r="D31" s="7" t="s">
        <v>23</v>
      </c>
      <c r="E31" s="7" t="s">
        <v>21</v>
      </c>
      <c r="F31" s="9">
        <v>132</v>
      </c>
      <c r="G31" s="9">
        <v>88.99</v>
      </c>
      <c r="H31" s="10">
        <v>0.67416666666666658</v>
      </c>
      <c r="I31" s="10">
        <v>9.0899999999999995E-2</v>
      </c>
      <c r="J31" s="10">
        <v>6.13E-2</v>
      </c>
      <c r="K31" s="11">
        <v>1583</v>
      </c>
      <c r="L31" s="11">
        <v>0</v>
      </c>
      <c r="M31" s="10">
        <v>8.3385975994946307E-2</v>
      </c>
      <c r="N31" s="10">
        <v>5.6216045483259633E-2</v>
      </c>
      <c r="O31" s="7"/>
      <c r="P31" s="7">
        <f t="shared" si="0"/>
        <v>132</v>
      </c>
      <c r="Q31" s="7">
        <f t="shared" si="1"/>
        <v>88.99</v>
      </c>
      <c r="R31" s="7"/>
      <c r="S31" s="7"/>
    </row>
    <row r="32" spans="1:19" x14ac:dyDescent="0.25">
      <c r="A32" s="7" t="s">
        <v>41</v>
      </c>
      <c r="B32" s="8">
        <v>42503</v>
      </c>
      <c r="C32" s="8">
        <v>42509</v>
      </c>
      <c r="D32" s="7" t="s">
        <v>63</v>
      </c>
      <c r="E32" s="7" t="s">
        <v>21</v>
      </c>
      <c r="F32" s="9">
        <v>110.25</v>
      </c>
      <c r="G32" s="9">
        <v>49.6</v>
      </c>
      <c r="H32" s="10">
        <v>0.44988662131519275</v>
      </c>
      <c r="I32" s="10">
        <v>0.1905</v>
      </c>
      <c r="J32" s="10">
        <v>8.5699999999999998E-2</v>
      </c>
      <c r="K32" s="11">
        <v>521</v>
      </c>
      <c r="L32" s="11">
        <v>916</v>
      </c>
      <c r="M32" s="10">
        <v>0.21161228406909788</v>
      </c>
      <c r="N32" s="10">
        <v>9.5201535508637233E-2</v>
      </c>
      <c r="O32" s="7"/>
      <c r="P32" s="7">
        <f t="shared" si="0"/>
        <v>304.08685220729365</v>
      </c>
      <c r="Q32" s="7">
        <f t="shared" si="1"/>
        <v>136.80460652591171</v>
      </c>
      <c r="R32" s="7"/>
      <c r="S32" s="7"/>
    </row>
    <row r="33" spans="1:22" x14ac:dyDescent="0.25">
      <c r="A33" t="s">
        <v>42</v>
      </c>
      <c r="B33" s="3">
        <v>42627</v>
      </c>
      <c r="C33" s="3">
        <v>42634</v>
      </c>
      <c r="D33" t="s">
        <v>43</v>
      </c>
      <c r="E33" t="s">
        <v>21</v>
      </c>
      <c r="F33" s="2">
        <v>2599.6799999999998</v>
      </c>
      <c r="G33" s="2">
        <v>397.93</v>
      </c>
      <c r="H33" s="1">
        <v>0.15306883924175285</v>
      </c>
      <c r="I33" s="1">
        <v>0.1331</v>
      </c>
      <c r="J33" s="1">
        <v>2.0400000000000001E-2</v>
      </c>
      <c r="K33" s="4">
        <v>2601</v>
      </c>
      <c r="L33" s="4">
        <v>2702</v>
      </c>
      <c r="M33" s="1">
        <v>0.99949250288350633</v>
      </c>
      <c r="N33" s="1">
        <v>0.1529911572472126</v>
      </c>
      <c r="P33">
        <f t="shared" si="0"/>
        <v>5300.3087427912342</v>
      </c>
      <c r="Q33">
        <f t="shared" si="1"/>
        <v>811.31210688196848</v>
      </c>
      <c r="R33">
        <f>SUM(P33:P36)</f>
        <v>10675.321663209368</v>
      </c>
      <c r="S33">
        <f>SQRT((Q33^2)+(Q34^2)+(Q35^2)+(Q36^2))</f>
        <v>903.76319427231635</v>
      </c>
    </row>
    <row r="34" spans="1:22" x14ac:dyDescent="0.25">
      <c r="A34" t="s">
        <v>42</v>
      </c>
      <c r="B34" s="3">
        <v>42627</v>
      </c>
      <c r="C34" s="3">
        <v>42634</v>
      </c>
      <c r="D34" t="s">
        <v>31</v>
      </c>
      <c r="E34" t="s">
        <v>21</v>
      </c>
      <c r="F34" s="2">
        <v>1498.64</v>
      </c>
      <c r="G34" s="2">
        <v>123.29</v>
      </c>
      <c r="H34" s="1">
        <v>8.2267922916777883E-2</v>
      </c>
      <c r="I34" s="1">
        <v>0.3029</v>
      </c>
      <c r="J34" s="1">
        <v>2.4899999999999999E-2</v>
      </c>
      <c r="K34" s="4">
        <v>3335</v>
      </c>
      <c r="L34" s="4">
        <v>2544</v>
      </c>
      <c r="M34" s="1">
        <v>0.44936731634182914</v>
      </c>
      <c r="N34" s="1">
        <v>3.6968515742128935E-2</v>
      </c>
      <c r="P34">
        <f t="shared" si="0"/>
        <v>2641.8304527736136</v>
      </c>
      <c r="Q34">
        <f t="shared" si="1"/>
        <v>217.337904047976</v>
      </c>
    </row>
    <row r="35" spans="1:22" x14ac:dyDescent="0.25">
      <c r="A35" t="s">
        <v>42</v>
      </c>
      <c r="B35" s="3">
        <v>42627</v>
      </c>
      <c r="C35" s="3">
        <v>42634</v>
      </c>
      <c r="D35" t="s">
        <v>32</v>
      </c>
      <c r="E35" t="s">
        <v>21</v>
      </c>
      <c r="F35" s="2">
        <v>460.82</v>
      </c>
      <c r="G35" s="2">
        <v>67.239999999999995</v>
      </c>
      <c r="H35" s="1">
        <v>0.14591380582439997</v>
      </c>
      <c r="I35" s="1">
        <v>0.29730000000000001</v>
      </c>
      <c r="J35" s="1">
        <v>4.3400000000000001E-2</v>
      </c>
      <c r="K35" s="4">
        <v>1647</v>
      </c>
      <c r="L35" s="4">
        <v>1890</v>
      </c>
      <c r="M35" s="1">
        <v>0.27979356405585915</v>
      </c>
      <c r="N35" s="1">
        <v>4.0825743776563443E-2</v>
      </c>
      <c r="P35">
        <f t="shared" si="0"/>
        <v>989.62983606557384</v>
      </c>
      <c r="Q35">
        <f t="shared" si="1"/>
        <v>144.40065573770491</v>
      </c>
    </row>
    <row r="36" spans="1:22" x14ac:dyDescent="0.25">
      <c r="A36" t="s">
        <v>42</v>
      </c>
      <c r="B36" s="3">
        <v>42627</v>
      </c>
      <c r="C36" s="3">
        <v>42634</v>
      </c>
      <c r="D36" t="s">
        <v>23</v>
      </c>
      <c r="E36" t="s">
        <v>21</v>
      </c>
      <c r="F36" s="2">
        <v>525</v>
      </c>
      <c r="G36" s="2">
        <v>90.57</v>
      </c>
      <c r="H36" s="1">
        <v>0.1725142857142857</v>
      </c>
      <c r="I36" s="1">
        <v>0.28570000000000001</v>
      </c>
      <c r="J36" s="1">
        <v>4.9299999999999997E-2</v>
      </c>
      <c r="K36" s="4">
        <v>1520</v>
      </c>
      <c r="L36" s="4">
        <v>3528</v>
      </c>
      <c r="M36" s="1">
        <v>0.34539473684210525</v>
      </c>
      <c r="N36" s="1">
        <v>5.9585526315789471E-2</v>
      </c>
      <c r="P36">
        <f t="shared" si="0"/>
        <v>1743.5526315789473</v>
      </c>
      <c r="Q36">
        <f t="shared" si="1"/>
        <v>300.78773684210523</v>
      </c>
    </row>
    <row r="37" spans="1:22" x14ac:dyDescent="0.25">
      <c r="A37" s="7" t="s">
        <v>44</v>
      </c>
      <c r="B37" s="8">
        <v>42576</v>
      </c>
      <c r="C37" s="8">
        <v>42586</v>
      </c>
      <c r="D37" s="7" t="s">
        <v>35</v>
      </c>
      <c r="E37" s="7" t="s">
        <v>21</v>
      </c>
      <c r="F37" s="9">
        <v>1888.21</v>
      </c>
      <c r="G37" s="9">
        <v>279.04000000000002</v>
      </c>
      <c r="H37" s="10">
        <v>0.14778017275620828</v>
      </c>
      <c r="I37" s="10">
        <v>0.14829999999999999</v>
      </c>
      <c r="J37" s="10">
        <v>2.1899999999999999E-2</v>
      </c>
      <c r="K37" s="11">
        <v>3620</v>
      </c>
      <c r="L37" s="11">
        <v>0</v>
      </c>
      <c r="M37" s="10">
        <v>0.52160497237569059</v>
      </c>
      <c r="N37" s="10">
        <v>7.7082872928176796E-2</v>
      </c>
      <c r="O37" s="7"/>
      <c r="P37" s="7">
        <f t="shared" si="0"/>
        <v>1888.21</v>
      </c>
      <c r="Q37" s="7">
        <f t="shared" si="1"/>
        <v>279.04000000000002</v>
      </c>
      <c r="R37" s="7">
        <f>SUM(P37:P38)</f>
        <v>3253.8312851405626</v>
      </c>
      <c r="S37" s="7">
        <f>SQRT((Q37^2)+(Q38^2))</f>
        <v>330.76656782017335</v>
      </c>
    </row>
    <row r="38" spans="1:22" x14ac:dyDescent="0.25">
      <c r="A38" s="7" t="s">
        <v>44</v>
      </c>
      <c r="B38" s="8">
        <v>42576</v>
      </c>
      <c r="C38" s="8">
        <v>42586</v>
      </c>
      <c r="D38" s="7" t="s">
        <v>20</v>
      </c>
      <c r="E38" s="7" t="s">
        <v>21</v>
      </c>
      <c r="F38" s="9">
        <v>1118</v>
      </c>
      <c r="G38" s="9">
        <v>145.4</v>
      </c>
      <c r="H38" s="10">
        <v>0.1300536672629696</v>
      </c>
      <c r="I38" s="10">
        <v>0.25580000000000003</v>
      </c>
      <c r="J38" s="10">
        <v>3.3300000000000003E-2</v>
      </c>
      <c r="K38" s="11">
        <v>4980</v>
      </c>
      <c r="L38" s="11">
        <v>1103</v>
      </c>
      <c r="M38" s="10">
        <v>0.22449799196787149</v>
      </c>
      <c r="N38" s="10">
        <v>2.9196787148594378E-2</v>
      </c>
      <c r="O38" s="7"/>
      <c r="P38" s="7">
        <f t="shared" si="0"/>
        <v>1365.6212851405623</v>
      </c>
      <c r="Q38" s="7">
        <f t="shared" si="1"/>
        <v>177.60405622489961</v>
      </c>
      <c r="R38" s="7"/>
      <c r="S38" s="7"/>
      <c r="V38" s="4"/>
    </row>
    <row r="39" spans="1:22" x14ac:dyDescent="0.25">
      <c r="A39" t="s">
        <v>45</v>
      </c>
      <c r="B39" s="3">
        <v>42557</v>
      </c>
      <c r="C39" s="3">
        <v>42558</v>
      </c>
      <c r="D39" t="s">
        <v>25</v>
      </c>
      <c r="E39" t="s">
        <v>21</v>
      </c>
      <c r="F39" s="2">
        <v>195.28</v>
      </c>
      <c r="G39" s="2">
        <v>19.54</v>
      </c>
      <c r="H39" s="1">
        <v>0.10006145022531748</v>
      </c>
      <c r="I39" s="1">
        <v>0.60940000000000005</v>
      </c>
      <c r="J39" s="1">
        <v>6.0999999999999999E-2</v>
      </c>
      <c r="K39" s="4">
        <v>1314</v>
      </c>
      <c r="L39" s="4">
        <v>5706</v>
      </c>
      <c r="M39" s="1">
        <v>0.14861491628614917</v>
      </c>
      <c r="N39" s="1">
        <v>1.4870624048706239E-2</v>
      </c>
      <c r="P39">
        <f t="shared" si="0"/>
        <v>1043.2767123287672</v>
      </c>
      <c r="Q39">
        <f t="shared" si="1"/>
        <v>104.39178082191781</v>
      </c>
      <c r="R39">
        <v>1043.2767123287672</v>
      </c>
      <c r="S39">
        <v>104.39178082191781</v>
      </c>
    </row>
    <row r="40" spans="1:22" x14ac:dyDescent="0.25">
      <c r="A40" s="7" t="s">
        <v>46</v>
      </c>
      <c r="B40" s="8">
        <v>42543</v>
      </c>
      <c r="C40" s="8">
        <v>42546</v>
      </c>
      <c r="D40" s="7" t="s">
        <v>30</v>
      </c>
      <c r="E40" s="7" t="s">
        <v>21</v>
      </c>
      <c r="F40" s="9">
        <v>485.76</v>
      </c>
      <c r="G40" s="9">
        <v>76.569999999999993</v>
      </c>
      <c r="H40" s="10">
        <v>0.15762928194993411</v>
      </c>
      <c r="I40" s="10">
        <v>0.37880000000000003</v>
      </c>
      <c r="J40" s="10">
        <v>5.9700000000000003E-2</v>
      </c>
      <c r="K40" s="11">
        <v>4183</v>
      </c>
      <c r="L40" s="11">
        <v>0</v>
      </c>
      <c r="M40" s="10">
        <v>0.11612718144872101</v>
      </c>
      <c r="N40" s="10">
        <v>1.8305044226631602E-2</v>
      </c>
      <c r="O40" s="7"/>
      <c r="P40" s="7">
        <f t="shared" si="0"/>
        <v>485.76</v>
      </c>
      <c r="Q40" s="7">
        <f t="shared" si="1"/>
        <v>76.569999999999993</v>
      </c>
      <c r="R40" s="7">
        <f>SUM(P40:P41)</f>
        <v>591.26565110565105</v>
      </c>
      <c r="S40" s="7">
        <f>SQRT((Q40^2)+(Q41^2))</f>
        <v>85.407167524172394</v>
      </c>
    </row>
    <row r="41" spans="1:22" x14ac:dyDescent="0.25">
      <c r="A41" s="7" t="s">
        <v>46</v>
      </c>
      <c r="B41" s="8">
        <v>42543</v>
      </c>
      <c r="C41" s="8">
        <v>42546</v>
      </c>
      <c r="D41" s="7" t="s">
        <v>47</v>
      </c>
      <c r="E41" s="7" t="s">
        <v>21</v>
      </c>
      <c r="F41" s="9">
        <v>75.599999999999994</v>
      </c>
      <c r="G41" s="9">
        <v>27.11</v>
      </c>
      <c r="H41" s="10">
        <v>0.35859788359788364</v>
      </c>
      <c r="I41" s="10">
        <v>0.35709999999999997</v>
      </c>
      <c r="J41" s="10">
        <v>0.12809999999999999</v>
      </c>
      <c r="K41" s="11">
        <v>1628</v>
      </c>
      <c r="L41" s="11">
        <v>644</v>
      </c>
      <c r="M41" s="10">
        <v>4.6437346437346434E-2</v>
      </c>
      <c r="N41" s="10">
        <v>1.6652334152334154E-2</v>
      </c>
      <c r="O41" s="7"/>
      <c r="P41" s="7">
        <f t="shared" si="0"/>
        <v>105.5056511056511</v>
      </c>
      <c r="Q41" s="7">
        <f t="shared" si="1"/>
        <v>37.8341031941032</v>
      </c>
      <c r="R41" s="7"/>
      <c r="S41" s="7"/>
    </row>
    <row r="42" spans="1:22" x14ac:dyDescent="0.25">
      <c r="A42" s="12" t="s">
        <v>48</v>
      </c>
      <c r="B42" s="13">
        <v>42601</v>
      </c>
      <c r="C42" s="13">
        <v>42609</v>
      </c>
      <c r="D42" s="12" t="s">
        <v>43</v>
      </c>
      <c r="E42" s="12" t="s">
        <v>21</v>
      </c>
      <c r="F42" s="14">
        <v>5786.29</v>
      </c>
      <c r="G42" s="14">
        <v>2140.4</v>
      </c>
      <c r="H42" s="15">
        <v>0.36990887079631335</v>
      </c>
      <c r="I42" s="15">
        <v>4.2200000000000001E-2</v>
      </c>
      <c r="J42" s="15">
        <v>1.5599999999999999E-2</v>
      </c>
      <c r="K42" s="16">
        <v>4161</v>
      </c>
      <c r="L42" s="16">
        <v>16601</v>
      </c>
      <c r="M42" s="15">
        <f>F42/K42</f>
        <v>1.3906008171112714</v>
      </c>
      <c r="N42" s="15">
        <f>G42/K42</f>
        <v>0.51439557798606106</v>
      </c>
      <c r="O42" s="12"/>
      <c r="P42" s="12">
        <f t="shared" si="0"/>
        <v>28871.654164864216</v>
      </c>
      <c r="Q42" s="12">
        <f t="shared" si="1"/>
        <v>10679.880990146599</v>
      </c>
      <c r="R42" s="12">
        <f>SUM(P42:P44)</f>
        <v>56377.278461044763</v>
      </c>
      <c r="S42" s="12">
        <f>SQRT((Q42^2)+(Q43^2)+(Q44^2))</f>
        <v>10959.706964476974</v>
      </c>
    </row>
    <row r="43" spans="1:22" x14ac:dyDescent="0.25">
      <c r="A43" s="12" t="s">
        <v>48</v>
      </c>
      <c r="B43" s="13">
        <v>42601</v>
      </c>
      <c r="C43" s="13">
        <v>42609</v>
      </c>
      <c r="D43" s="12" t="s">
        <v>49</v>
      </c>
      <c r="E43" s="12" t="s">
        <v>21</v>
      </c>
      <c r="F43" s="14">
        <v>4383.53</v>
      </c>
      <c r="G43" s="14">
        <v>436.44</v>
      </c>
      <c r="H43" s="15">
        <v>9.9563593724692201E-2</v>
      </c>
      <c r="I43" s="15">
        <v>0.15740000000000001</v>
      </c>
      <c r="J43" s="15">
        <v>1.5699999999999999E-2</v>
      </c>
      <c r="K43" s="16">
        <v>4153</v>
      </c>
      <c r="L43" s="16">
        <v>15537</v>
      </c>
      <c r="M43" s="15">
        <v>1.0555092704069347</v>
      </c>
      <c r="N43" s="15">
        <v>0.10509029617144233</v>
      </c>
      <c r="O43" s="12"/>
      <c r="P43" s="12">
        <f t="shared" si="0"/>
        <v>20782.977534312544</v>
      </c>
      <c r="Q43" s="12">
        <f t="shared" si="1"/>
        <v>2069.2279316156996</v>
      </c>
      <c r="R43" s="12"/>
      <c r="S43" s="12"/>
    </row>
    <row r="44" spans="1:22" x14ac:dyDescent="0.25">
      <c r="A44" s="12" t="s">
        <v>48</v>
      </c>
      <c r="B44" s="13">
        <v>42601</v>
      </c>
      <c r="C44" s="13">
        <v>42609</v>
      </c>
      <c r="D44" s="12" t="s">
        <v>50</v>
      </c>
      <c r="E44" s="12" t="s">
        <v>21</v>
      </c>
      <c r="F44" s="14">
        <v>1441.68</v>
      </c>
      <c r="G44" s="14">
        <v>285.60000000000002</v>
      </c>
      <c r="H44" s="15">
        <v>0.19810221408356918</v>
      </c>
      <c r="I44" s="15">
        <v>0.1366</v>
      </c>
      <c r="J44" s="15">
        <v>2.7099999999999999E-2</v>
      </c>
      <c r="K44" s="16">
        <v>2591</v>
      </c>
      <c r="L44" s="16">
        <v>9491</v>
      </c>
      <c r="M44" s="15">
        <v>0.55641837128521809</v>
      </c>
      <c r="N44" s="15">
        <v>0.11022771130837515</v>
      </c>
      <c r="O44" s="12"/>
      <c r="P44" s="12">
        <f t="shared" si="0"/>
        <v>6722.6467618680053</v>
      </c>
      <c r="Q44" s="12">
        <f t="shared" si="1"/>
        <v>1331.7712080277886</v>
      </c>
      <c r="R44" s="12"/>
      <c r="S44" s="12"/>
    </row>
    <row r="45" spans="1:22" x14ac:dyDescent="0.25">
      <c r="A45" s="12" t="s">
        <v>51</v>
      </c>
      <c r="B45" s="13">
        <v>42518</v>
      </c>
      <c r="C45" s="13">
        <v>42539</v>
      </c>
      <c r="D45" s="12" t="s">
        <v>30</v>
      </c>
      <c r="E45" s="12" t="s">
        <v>21</v>
      </c>
      <c r="F45" s="14">
        <v>4678.75</v>
      </c>
      <c r="G45" s="14">
        <v>466.98</v>
      </c>
      <c r="H45" s="15">
        <v>9.9808709591236985E-2</v>
      </c>
      <c r="I45" s="15">
        <v>0.20300000000000001</v>
      </c>
      <c r="J45" s="15">
        <v>2.0299999999999999E-2</v>
      </c>
      <c r="K45" s="16">
        <v>7337</v>
      </c>
      <c r="L45" s="16">
        <v>2543</v>
      </c>
      <c r="M45" s="15">
        <v>0.63769251737767485</v>
      </c>
      <c r="N45" s="15">
        <v>6.3647267275453182E-2</v>
      </c>
      <c r="O45" s="12"/>
      <c r="P45" s="12">
        <f t="shared" si="0"/>
        <v>6300.4020716914274</v>
      </c>
      <c r="Q45" s="12">
        <f t="shared" si="1"/>
        <v>628.83500068147748</v>
      </c>
      <c r="R45" s="12">
        <f>SUM(P45:P48)</f>
        <v>35859.811144200808</v>
      </c>
      <c r="S45" s="12">
        <f>SQRT((Q45^2)+(Q46^2)+(Q47^2)+(Q48^2))</f>
        <v>2007.0569948495518</v>
      </c>
    </row>
    <row r="46" spans="1:22" x14ac:dyDescent="0.25">
      <c r="A46" s="12" t="s">
        <v>51</v>
      </c>
      <c r="B46" s="13">
        <v>42518</v>
      </c>
      <c r="C46" s="13">
        <v>42539</v>
      </c>
      <c r="D46" s="12" t="s">
        <v>47</v>
      </c>
      <c r="E46" s="12" t="s">
        <v>21</v>
      </c>
      <c r="F46" s="14">
        <v>7899.59</v>
      </c>
      <c r="G46" s="14">
        <v>979.25</v>
      </c>
      <c r="H46" s="15">
        <v>0.12396212968014796</v>
      </c>
      <c r="I46" s="15">
        <v>0.113</v>
      </c>
      <c r="J46" s="15">
        <v>1.4E-2</v>
      </c>
      <c r="K46" s="16">
        <v>10469</v>
      </c>
      <c r="L46" s="16">
        <v>1109</v>
      </c>
      <c r="M46" s="15">
        <v>0.75456968191804374</v>
      </c>
      <c r="N46" s="15">
        <v>9.3538064762632531E-2</v>
      </c>
      <c r="O46" s="12"/>
      <c r="P46" s="12">
        <f t="shared" si="0"/>
        <v>8736.4077772471101</v>
      </c>
      <c r="Q46" s="12">
        <f t="shared" si="1"/>
        <v>1082.9837138217595</v>
      </c>
      <c r="R46" s="12"/>
      <c r="S46" s="12"/>
    </row>
    <row r="47" spans="1:22" x14ac:dyDescent="0.25">
      <c r="A47" s="12" t="s">
        <v>51</v>
      </c>
      <c r="B47" s="13">
        <v>42518</v>
      </c>
      <c r="C47" s="13">
        <v>42539</v>
      </c>
      <c r="D47" s="12" t="s">
        <v>49</v>
      </c>
      <c r="E47" s="12" t="s">
        <v>21</v>
      </c>
      <c r="F47" s="14">
        <v>8620.5400000000009</v>
      </c>
      <c r="G47" s="14">
        <v>1094.67</v>
      </c>
      <c r="H47" s="15">
        <v>0.12698392444092829</v>
      </c>
      <c r="I47" s="15">
        <v>9.1200000000000003E-2</v>
      </c>
      <c r="J47" s="15">
        <v>1.1599999999999999E-2</v>
      </c>
      <c r="K47" s="16">
        <v>9456</v>
      </c>
      <c r="L47" s="16">
        <v>1578</v>
      </c>
      <c r="M47" s="15">
        <v>0.91164763113367187</v>
      </c>
      <c r="N47" s="15">
        <v>0.11576459390862945</v>
      </c>
      <c r="O47" s="12"/>
      <c r="P47" s="12">
        <f t="shared" si="0"/>
        <v>10059.119961928935</v>
      </c>
      <c r="Q47" s="12">
        <f t="shared" si="1"/>
        <v>1277.3465291878174</v>
      </c>
      <c r="R47" s="12"/>
      <c r="S47" s="12"/>
    </row>
    <row r="48" spans="1:22" x14ac:dyDescent="0.25">
      <c r="A48" s="12" t="s">
        <v>51</v>
      </c>
      <c r="B48" s="13">
        <v>42518</v>
      </c>
      <c r="C48" s="13">
        <v>42539</v>
      </c>
      <c r="D48" s="12" t="s">
        <v>50</v>
      </c>
      <c r="E48" s="12" t="s">
        <v>21</v>
      </c>
      <c r="F48" s="14">
        <v>2150.17</v>
      </c>
      <c r="G48" s="14">
        <v>181.81</v>
      </c>
      <c r="H48" s="15">
        <v>8.4556104866126858E-2</v>
      </c>
      <c r="I48" s="15">
        <v>0.36280000000000001</v>
      </c>
      <c r="J48" s="15">
        <v>3.0700000000000002E-2</v>
      </c>
      <c r="K48" s="16">
        <v>3300</v>
      </c>
      <c r="L48" s="16">
        <v>13220</v>
      </c>
      <c r="M48" s="15">
        <v>0.65156666666666674</v>
      </c>
      <c r="N48" s="15">
        <v>5.5093939393939396E-2</v>
      </c>
      <c r="O48" s="12"/>
      <c r="P48" s="12">
        <f t="shared" si="0"/>
        <v>10763.881333333335</v>
      </c>
      <c r="Q48" s="12">
        <f t="shared" si="1"/>
        <v>910.15187878787879</v>
      </c>
      <c r="R48" s="12"/>
      <c r="S48" s="12"/>
    </row>
    <row r="49" spans="1:19" x14ac:dyDescent="0.25">
      <c r="A49" s="7" t="s">
        <v>52</v>
      </c>
      <c r="B49" s="8">
        <v>42548</v>
      </c>
      <c r="C49" s="8">
        <v>42559</v>
      </c>
      <c r="D49" s="7" t="s">
        <v>35</v>
      </c>
      <c r="E49" s="7" t="s">
        <v>21</v>
      </c>
      <c r="F49" s="9">
        <v>544</v>
      </c>
      <c r="G49" s="9">
        <v>304.11</v>
      </c>
      <c r="H49" s="10">
        <v>0.5590257352941177</v>
      </c>
      <c r="I49" s="10">
        <v>6.25E-2</v>
      </c>
      <c r="J49" s="10">
        <v>3.49E-2</v>
      </c>
      <c r="K49" s="11">
        <v>2817</v>
      </c>
      <c r="L49" s="11">
        <v>0</v>
      </c>
      <c r="M49" s="10">
        <v>0.19311324103656372</v>
      </c>
      <c r="N49" s="10">
        <v>0.10795527156549521</v>
      </c>
      <c r="O49" s="7"/>
      <c r="P49" s="7">
        <f t="shared" si="0"/>
        <v>544</v>
      </c>
      <c r="Q49" s="7">
        <f t="shared" si="1"/>
        <v>304.11</v>
      </c>
      <c r="R49" s="7">
        <f>SUM(P49:P50)</f>
        <v>2431.3199999999997</v>
      </c>
      <c r="S49" s="7">
        <f>SQRT((Q49^2)+(Q50^2))</f>
        <v>448.80853044477664</v>
      </c>
    </row>
    <row r="50" spans="1:19" x14ac:dyDescent="0.25">
      <c r="A50" s="7" t="s">
        <v>52</v>
      </c>
      <c r="B50" s="8">
        <v>42548</v>
      </c>
      <c r="C50" s="8">
        <v>42559</v>
      </c>
      <c r="D50" s="7" t="s">
        <v>53</v>
      </c>
      <c r="E50" s="7" t="s">
        <v>21</v>
      </c>
      <c r="F50" s="9">
        <v>1887.32</v>
      </c>
      <c r="G50" s="9">
        <v>330.07</v>
      </c>
      <c r="H50" s="10">
        <v>0.17488820125892801</v>
      </c>
      <c r="I50" s="10">
        <v>0.14360000000000001</v>
      </c>
      <c r="J50" s="10">
        <v>2.5100000000000001E-2</v>
      </c>
      <c r="K50" s="11">
        <v>4329</v>
      </c>
      <c r="L50" s="11">
        <v>0</v>
      </c>
      <c r="M50" s="10">
        <v>0.43597135597135594</v>
      </c>
      <c r="N50" s="10">
        <v>7.6246246246246249E-2</v>
      </c>
      <c r="O50" s="7"/>
      <c r="P50" s="7">
        <f t="shared" si="0"/>
        <v>1887.32</v>
      </c>
      <c r="Q50" s="7">
        <f t="shared" si="1"/>
        <v>330.07</v>
      </c>
      <c r="R50" s="7"/>
      <c r="S50" s="7"/>
    </row>
    <row r="51" spans="1:19" x14ac:dyDescent="0.25">
      <c r="A51" s="12" t="s">
        <v>54</v>
      </c>
      <c r="B51" s="13">
        <v>42563</v>
      </c>
      <c r="C51" s="13">
        <v>42564</v>
      </c>
      <c r="D51" s="12" t="s">
        <v>35</v>
      </c>
      <c r="E51" s="12" t="s">
        <v>21</v>
      </c>
      <c r="F51" s="14">
        <v>690.83</v>
      </c>
      <c r="G51" s="14">
        <v>87.45</v>
      </c>
      <c r="H51" s="15">
        <v>0.12658685928520766</v>
      </c>
      <c r="I51" s="15">
        <v>0.34739999999999999</v>
      </c>
      <c r="J51" s="15">
        <v>4.3999999999999997E-2</v>
      </c>
      <c r="K51" s="16">
        <v>953</v>
      </c>
      <c r="L51" s="16">
        <v>321</v>
      </c>
      <c r="M51" s="15">
        <v>0.72490031479538308</v>
      </c>
      <c r="N51" s="15">
        <v>9.176285414480588E-2</v>
      </c>
      <c r="O51" s="12"/>
      <c r="P51" s="12">
        <f t="shared" si="0"/>
        <v>923.52300104931805</v>
      </c>
      <c r="Q51" s="12">
        <f t="shared" si="1"/>
        <v>116.90587618048269</v>
      </c>
      <c r="R51" s="12">
        <f>SUM(P51:P52)</f>
        <v>6058.4664528259682</v>
      </c>
      <c r="S51" s="12">
        <f>SQRT((Q51^2)+(Q52^2))</f>
        <v>1338.2366276959779</v>
      </c>
    </row>
    <row r="52" spans="1:19" x14ac:dyDescent="0.25">
      <c r="A52" s="12" t="s">
        <v>54</v>
      </c>
      <c r="B52" s="13">
        <v>42563</v>
      </c>
      <c r="C52" s="13">
        <v>42564</v>
      </c>
      <c r="D52" s="12" t="s">
        <v>20</v>
      </c>
      <c r="E52" s="12" t="s">
        <v>21</v>
      </c>
      <c r="F52" s="14">
        <v>1017.69</v>
      </c>
      <c r="G52" s="14">
        <v>264.20999999999998</v>
      </c>
      <c r="H52" s="15">
        <v>0.25961736874686786</v>
      </c>
      <c r="I52" s="15">
        <v>0.12379999999999999</v>
      </c>
      <c r="J52" s="15">
        <v>3.2099999999999997E-2</v>
      </c>
      <c r="K52" s="16">
        <v>985</v>
      </c>
      <c r="L52" s="16">
        <v>3985</v>
      </c>
      <c r="M52" s="15">
        <v>1.0331878172588833</v>
      </c>
      <c r="N52" s="15">
        <v>0.26823350253807104</v>
      </c>
      <c r="O52" s="12"/>
      <c r="P52" s="12">
        <f t="shared" si="0"/>
        <v>5134.9434517766504</v>
      </c>
      <c r="Q52" s="12">
        <f t="shared" si="1"/>
        <v>1333.120507614213</v>
      </c>
      <c r="R52" s="12"/>
      <c r="S52" s="12"/>
    </row>
  </sheetData>
  <autoFilter ref="A2:S52" xr:uid="{2917EAC0-C13D-400D-BD07-13563F636EEF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17"/>
  <sheetViews>
    <sheetView tabSelected="1" workbookViewId="0">
      <selection activeCell="H14" sqref="H14:H15"/>
    </sheetView>
  </sheetViews>
  <sheetFormatPr defaultRowHeight="15" x14ac:dyDescent="0.25"/>
  <cols>
    <col min="1" max="1" width="25" bestFit="1" customWidth="1"/>
    <col min="2" max="3" width="9.7109375" bestFit="1" customWidth="1"/>
    <col min="4" max="4" width="17.140625" customWidth="1"/>
    <col min="5" max="5" width="8.5703125" customWidth="1"/>
    <col min="6" max="6" width="8" bestFit="1" customWidth="1"/>
    <col min="7" max="7" width="8.5703125" customWidth="1"/>
    <col min="8" max="8" width="6.85546875" customWidth="1"/>
    <col min="9" max="9" width="10.5703125" bestFit="1" customWidth="1"/>
    <col min="10" max="10" width="15.7109375" bestFit="1" customWidth="1"/>
    <col min="11" max="11" width="18.140625" bestFit="1" customWidth="1"/>
    <col min="12" max="12" width="21.5703125" bestFit="1" customWidth="1"/>
    <col min="13" max="13" width="7.140625" bestFit="1" customWidth="1"/>
    <col min="14" max="14" width="12.140625" bestFit="1" customWidth="1"/>
    <col min="16" max="16" width="9.140625" customWidth="1"/>
    <col min="17" max="17" width="11.140625" customWidth="1"/>
    <col min="18" max="18" width="8.28515625" customWidth="1"/>
    <col min="19" max="19" width="11.28515625" customWidth="1"/>
  </cols>
  <sheetData>
    <row r="1" spans="1:22" x14ac:dyDescent="0.25">
      <c r="A1" t="s">
        <v>18</v>
      </c>
    </row>
    <row r="2" spans="1:22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P2" t="s">
        <v>14</v>
      </c>
      <c r="Q2" t="s">
        <v>15</v>
      </c>
      <c r="R2" t="s">
        <v>16</v>
      </c>
      <c r="S2" t="s">
        <v>17</v>
      </c>
    </row>
    <row r="3" spans="1:22" x14ac:dyDescent="0.25">
      <c r="A3" t="s">
        <v>24</v>
      </c>
      <c r="B3" s="3">
        <v>42571</v>
      </c>
      <c r="C3" s="3">
        <v>42578</v>
      </c>
      <c r="D3" t="s">
        <v>25</v>
      </c>
      <c r="E3" t="s">
        <v>55</v>
      </c>
      <c r="F3">
        <v>76</v>
      </c>
      <c r="G3">
        <v>23.27</v>
      </c>
      <c r="H3">
        <f>G3/F3</f>
        <v>0.30618421052631578</v>
      </c>
      <c r="I3">
        <v>0.25</v>
      </c>
      <c r="J3">
        <v>7.6499999999999999E-2</v>
      </c>
      <c r="K3" s="16">
        <v>1402</v>
      </c>
      <c r="L3" s="16">
        <v>0</v>
      </c>
      <c r="M3">
        <f>F3/K3</f>
        <v>5.4208273894436519E-2</v>
      </c>
      <c r="N3">
        <f>G3/K3</f>
        <v>1.6597717546362339E-2</v>
      </c>
      <c r="P3">
        <f>(K3+L3)*M3</f>
        <v>76</v>
      </c>
      <c r="Q3">
        <f>(K3+L3)*N3</f>
        <v>23.27</v>
      </c>
      <c r="R3">
        <v>76</v>
      </c>
      <c r="S3">
        <v>23.27</v>
      </c>
    </row>
    <row r="4" spans="1:22" x14ac:dyDescent="0.25">
      <c r="A4" s="7" t="s">
        <v>28</v>
      </c>
      <c r="B4" s="8">
        <v>42643</v>
      </c>
      <c r="C4" s="8">
        <v>42648</v>
      </c>
      <c r="D4" s="7" t="s">
        <v>25</v>
      </c>
      <c r="E4" s="7" t="s">
        <v>55</v>
      </c>
      <c r="F4" s="7">
        <v>292.39999999999998</v>
      </c>
      <c r="G4" s="7">
        <v>192.17</v>
      </c>
      <c r="H4">
        <f t="shared" ref="H4:H17" si="0">G4/F4</f>
        <v>0.65721614227086189</v>
      </c>
      <c r="I4" s="7">
        <v>0.1744</v>
      </c>
      <c r="J4" s="7">
        <v>0.11459999999999999</v>
      </c>
      <c r="K4" s="11">
        <v>2911</v>
      </c>
      <c r="L4" s="11">
        <v>0</v>
      </c>
      <c r="M4" s="7">
        <f t="shared" ref="M4:M17" si="1">F4/K4</f>
        <v>0.10044658193060803</v>
      </c>
      <c r="N4" s="7">
        <f t="shared" ref="N4:N17" si="2">G4/K4</f>
        <v>6.6015115080728271E-2</v>
      </c>
      <c r="O4" s="7"/>
      <c r="P4" s="7">
        <f t="shared" ref="P4:P17" si="3">(K4+L4)*M4</f>
        <v>292.39999999999998</v>
      </c>
      <c r="Q4" s="7">
        <f t="shared" ref="Q4:Q17" si="4">(K4+L4)*N4</f>
        <v>192.17</v>
      </c>
      <c r="R4" s="7">
        <f>SUM(P4:P5)</f>
        <v>1260.6046373365043</v>
      </c>
      <c r="S4" s="7">
        <f>SQRT((Q4^2)+(Q5^2))</f>
        <v>570.92890731199145</v>
      </c>
    </row>
    <row r="5" spans="1:22" x14ac:dyDescent="0.25">
      <c r="A5" s="7" t="s">
        <v>28</v>
      </c>
      <c r="B5" s="8">
        <v>42643</v>
      </c>
      <c r="C5" s="8">
        <v>42648</v>
      </c>
      <c r="D5" s="7" t="s">
        <v>20</v>
      </c>
      <c r="E5" s="7" t="s">
        <v>55</v>
      </c>
      <c r="F5" s="7">
        <v>413.33</v>
      </c>
      <c r="G5" s="7">
        <v>229.51</v>
      </c>
      <c r="H5">
        <f t="shared" si="0"/>
        <v>0.55527060702102438</v>
      </c>
      <c r="I5" s="7">
        <v>7.4999999999999997E-2</v>
      </c>
      <c r="J5" s="7">
        <v>4.1599999999999998E-2</v>
      </c>
      <c r="K5" s="11">
        <v>2523</v>
      </c>
      <c r="L5" s="11">
        <v>3387</v>
      </c>
      <c r="M5" s="7">
        <f t="shared" si="1"/>
        <v>0.16382481173206501</v>
      </c>
      <c r="N5" s="7">
        <f t="shared" si="2"/>
        <v>9.096710265556876E-2</v>
      </c>
      <c r="O5" s="7"/>
      <c r="P5" s="7">
        <f t="shared" si="3"/>
        <v>968.20463733650422</v>
      </c>
      <c r="Q5" s="7">
        <f t="shared" si="4"/>
        <v>537.6155766944114</v>
      </c>
      <c r="R5" s="7"/>
      <c r="S5" s="7"/>
    </row>
    <row r="6" spans="1:22" x14ac:dyDescent="0.25">
      <c r="A6" t="s">
        <v>42</v>
      </c>
      <c r="B6" s="3">
        <v>42627</v>
      </c>
      <c r="C6" s="3">
        <v>42634</v>
      </c>
      <c r="D6" t="s">
        <v>43</v>
      </c>
      <c r="E6" t="s">
        <v>55</v>
      </c>
      <c r="F6">
        <v>2972.45</v>
      </c>
      <c r="G6">
        <v>869.76</v>
      </c>
      <c r="H6">
        <f t="shared" si="0"/>
        <v>0.29260710861410621</v>
      </c>
      <c r="I6">
        <v>5.8200000000000002E-2</v>
      </c>
      <c r="J6">
        <v>1.7000000000000001E-2</v>
      </c>
      <c r="K6" s="4">
        <v>2601</v>
      </c>
      <c r="L6" s="4">
        <v>2702</v>
      </c>
      <c r="M6">
        <f t="shared" si="1"/>
        <v>1.1428104575163398</v>
      </c>
      <c r="N6">
        <f t="shared" si="2"/>
        <v>0.33439446366782005</v>
      </c>
      <c r="P6">
        <f t="shared" si="3"/>
        <v>6060.3238562091501</v>
      </c>
      <c r="Q6">
        <f t="shared" si="4"/>
        <v>1773.2938408304497</v>
      </c>
      <c r="R6">
        <f>SUM(P6:P9)</f>
        <v>18303.436578127312</v>
      </c>
      <c r="S6">
        <f>SQRT((Q6^2)+(Q7^2)+(Q8^2)+(Q9^2))</f>
        <v>2245.6267498969369</v>
      </c>
    </row>
    <row r="7" spans="1:22" x14ac:dyDescent="0.25">
      <c r="A7" t="s">
        <v>42</v>
      </c>
      <c r="B7" s="3">
        <v>42627</v>
      </c>
      <c r="C7" s="3">
        <v>42634</v>
      </c>
      <c r="D7" t="s">
        <v>31</v>
      </c>
      <c r="E7" t="s">
        <v>55</v>
      </c>
      <c r="F7">
        <v>3356.3</v>
      </c>
      <c r="G7">
        <v>424.28</v>
      </c>
      <c r="H7">
        <f t="shared" si="0"/>
        <v>0.12641301433125762</v>
      </c>
      <c r="I7">
        <v>0.1371</v>
      </c>
      <c r="J7">
        <v>1.7299999999999999E-2</v>
      </c>
      <c r="K7" s="4">
        <v>3335</v>
      </c>
      <c r="L7" s="4">
        <v>2544</v>
      </c>
      <c r="M7">
        <f t="shared" si="1"/>
        <v>1.0063868065967017</v>
      </c>
      <c r="N7">
        <f t="shared" si="2"/>
        <v>0.12722038980509745</v>
      </c>
      <c r="P7">
        <f t="shared" si="3"/>
        <v>5916.5480359820094</v>
      </c>
      <c r="Q7">
        <f t="shared" si="4"/>
        <v>747.92867166416795</v>
      </c>
    </row>
    <row r="8" spans="1:22" x14ac:dyDescent="0.25">
      <c r="A8" t="s">
        <v>42</v>
      </c>
      <c r="B8" s="3">
        <v>42627</v>
      </c>
      <c r="C8" s="3">
        <v>42634</v>
      </c>
      <c r="D8" t="s">
        <v>32</v>
      </c>
      <c r="E8" t="s">
        <v>55</v>
      </c>
      <c r="F8">
        <v>707</v>
      </c>
      <c r="G8">
        <v>146.15</v>
      </c>
      <c r="H8">
        <f t="shared" si="0"/>
        <v>0.20671852899575674</v>
      </c>
      <c r="I8">
        <v>0.18809999999999999</v>
      </c>
      <c r="J8">
        <v>3.8899999999999997E-2</v>
      </c>
      <c r="K8" s="4">
        <v>1647</v>
      </c>
      <c r="L8" s="4">
        <v>1890</v>
      </c>
      <c r="M8">
        <f t="shared" si="1"/>
        <v>0.42926533090467517</v>
      </c>
      <c r="N8">
        <f t="shared" si="2"/>
        <v>8.8737097753491201E-2</v>
      </c>
      <c r="P8">
        <f t="shared" si="3"/>
        <v>1518.311475409836</v>
      </c>
      <c r="Q8">
        <f t="shared" si="4"/>
        <v>313.86311475409838</v>
      </c>
    </row>
    <row r="9" spans="1:22" x14ac:dyDescent="0.25">
      <c r="A9" t="s">
        <v>42</v>
      </c>
      <c r="B9" s="3">
        <v>42627</v>
      </c>
      <c r="C9" s="3">
        <v>42634</v>
      </c>
      <c r="D9" t="s">
        <v>23</v>
      </c>
      <c r="E9" t="s">
        <v>55</v>
      </c>
      <c r="F9">
        <v>1447.81</v>
      </c>
      <c r="G9">
        <v>335.35</v>
      </c>
      <c r="H9">
        <f t="shared" si="0"/>
        <v>0.23162569674197583</v>
      </c>
      <c r="I9">
        <v>0.1416</v>
      </c>
      <c r="J9">
        <v>3.2800000000000003E-2</v>
      </c>
      <c r="K9" s="4">
        <v>1520</v>
      </c>
      <c r="L9" s="4">
        <v>3528</v>
      </c>
      <c r="M9">
        <f t="shared" si="1"/>
        <v>0.95250657894736834</v>
      </c>
      <c r="N9">
        <f t="shared" si="2"/>
        <v>0.22062500000000002</v>
      </c>
      <c r="P9">
        <f t="shared" si="3"/>
        <v>4808.2532105263153</v>
      </c>
      <c r="Q9">
        <f t="shared" si="4"/>
        <v>1113.7150000000001</v>
      </c>
    </row>
    <row r="10" spans="1:22" x14ac:dyDescent="0.25">
      <c r="A10" s="7" t="s">
        <v>45</v>
      </c>
      <c r="B10" s="8">
        <v>42557</v>
      </c>
      <c r="C10" s="8">
        <v>42558</v>
      </c>
      <c r="D10" s="7" t="s">
        <v>25</v>
      </c>
      <c r="E10" s="7" t="s">
        <v>55</v>
      </c>
      <c r="F10" s="7">
        <v>588</v>
      </c>
      <c r="G10" s="7">
        <v>226.83</v>
      </c>
      <c r="H10">
        <f t="shared" si="0"/>
        <v>0.38576530612244903</v>
      </c>
      <c r="I10" s="7">
        <v>0.1071</v>
      </c>
      <c r="J10" s="7">
        <v>4.1300000000000003E-2</v>
      </c>
      <c r="K10" s="11">
        <v>1314</v>
      </c>
      <c r="L10" s="11">
        <v>5706</v>
      </c>
      <c r="M10" s="7">
        <f t="shared" si="1"/>
        <v>0.44748858447488582</v>
      </c>
      <c r="N10" s="7">
        <f t="shared" si="2"/>
        <v>0.1726255707762557</v>
      </c>
      <c r="O10" s="7"/>
      <c r="P10" s="7">
        <f t="shared" si="3"/>
        <v>3141.3698630136983</v>
      </c>
      <c r="Q10" s="7">
        <f t="shared" si="4"/>
        <v>1211.831506849315</v>
      </c>
      <c r="R10" s="7">
        <v>3141.3698630136983</v>
      </c>
      <c r="S10" s="7">
        <v>1211.831506849315</v>
      </c>
    </row>
    <row r="11" spans="1:22" x14ac:dyDescent="0.25">
      <c r="A11" t="s">
        <v>48</v>
      </c>
      <c r="B11" s="3">
        <v>42601</v>
      </c>
      <c r="C11" s="3">
        <v>42609</v>
      </c>
      <c r="D11" t="s">
        <v>43</v>
      </c>
      <c r="E11" t="s">
        <v>55</v>
      </c>
      <c r="F11">
        <v>10904</v>
      </c>
      <c r="G11">
        <v>10787.38</v>
      </c>
      <c r="H11">
        <f t="shared" si="0"/>
        <v>0.98930484225972115</v>
      </c>
      <c r="I11">
        <v>2.1299999999999999E-2</v>
      </c>
      <c r="J11">
        <v>2.1000000000000001E-2</v>
      </c>
      <c r="K11" s="16">
        <v>4161</v>
      </c>
      <c r="L11" s="16">
        <v>16601</v>
      </c>
      <c r="M11">
        <f t="shared" si="1"/>
        <v>2.6205239125210285</v>
      </c>
      <c r="N11">
        <f t="shared" si="2"/>
        <v>2.5924969959144435</v>
      </c>
      <c r="P11">
        <f t="shared" si="3"/>
        <v>54407.317471761591</v>
      </c>
      <c r="Q11">
        <f t="shared" si="4"/>
        <v>53825.422629175679</v>
      </c>
      <c r="R11">
        <f>SUM(P11:P13)</f>
        <v>66325.485282543756</v>
      </c>
      <c r="S11">
        <f>SQRT((Q11^2)+(Q12^2)+(Q13^2))</f>
        <v>53933.768715982609</v>
      </c>
      <c r="U11" s="16"/>
      <c r="V11" s="16"/>
    </row>
    <row r="12" spans="1:22" x14ac:dyDescent="0.25">
      <c r="A12" t="s">
        <v>48</v>
      </c>
      <c r="B12" s="3">
        <v>42601</v>
      </c>
      <c r="C12" s="3">
        <v>42609</v>
      </c>
      <c r="D12" t="s">
        <v>49</v>
      </c>
      <c r="E12" t="s">
        <v>55</v>
      </c>
      <c r="F12">
        <v>1158.8599999999999</v>
      </c>
      <c r="G12">
        <v>417.89</v>
      </c>
      <c r="H12">
        <f t="shared" si="0"/>
        <v>0.3606043870700516</v>
      </c>
      <c r="I12">
        <v>8.9700000000000002E-2</v>
      </c>
      <c r="J12">
        <v>3.2399999999999998E-2</v>
      </c>
      <c r="K12" s="16">
        <v>4153</v>
      </c>
      <c r="L12" s="16">
        <v>15537</v>
      </c>
      <c r="M12">
        <f t="shared" si="1"/>
        <v>0.27904165663375868</v>
      </c>
      <c r="N12">
        <f t="shared" si="2"/>
        <v>0.10062364555742837</v>
      </c>
      <c r="P12">
        <f t="shared" si="3"/>
        <v>5494.3302191187086</v>
      </c>
      <c r="Q12">
        <f t="shared" si="4"/>
        <v>1981.2795810257644</v>
      </c>
      <c r="U12" s="16"/>
      <c r="V12" s="16"/>
    </row>
    <row r="13" spans="1:22" x14ac:dyDescent="0.25">
      <c r="A13" t="s">
        <v>48</v>
      </c>
      <c r="B13" s="3">
        <v>42601</v>
      </c>
      <c r="C13" s="3">
        <v>42609</v>
      </c>
      <c r="D13" t="s">
        <v>50</v>
      </c>
      <c r="E13" t="s">
        <v>55</v>
      </c>
      <c r="F13">
        <v>1377.6</v>
      </c>
      <c r="G13">
        <v>597</v>
      </c>
      <c r="H13">
        <f t="shared" si="0"/>
        <v>0.43336236933797911</v>
      </c>
      <c r="I13">
        <v>6.0999999999999999E-2</v>
      </c>
      <c r="J13">
        <v>2.64E-2</v>
      </c>
      <c r="K13" s="16">
        <v>2591</v>
      </c>
      <c r="L13" s="16">
        <v>9491</v>
      </c>
      <c r="M13">
        <f t="shared" si="1"/>
        <v>0.53168660748745655</v>
      </c>
      <c r="N13">
        <f t="shared" si="2"/>
        <v>0.23041296796603628</v>
      </c>
      <c r="P13">
        <f t="shared" si="3"/>
        <v>6423.8375916634504</v>
      </c>
      <c r="Q13">
        <f t="shared" si="4"/>
        <v>2783.8494789656502</v>
      </c>
      <c r="U13" s="4"/>
      <c r="V13" s="4"/>
    </row>
    <row r="14" spans="1:22" x14ac:dyDescent="0.25">
      <c r="A14" t="s">
        <v>51</v>
      </c>
      <c r="B14" s="3">
        <v>42518</v>
      </c>
      <c r="C14" s="3">
        <v>42539</v>
      </c>
      <c r="D14" t="s">
        <v>30</v>
      </c>
      <c r="E14" t="s">
        <v>55</v>
      </c>
      <c r="F14">
        <v>13670.83</v>
      </c>
      <c r="G14">
        <v>5493.66</v>
      </c>
      <c r="H14">
        <f t="shared" si="0"/>
        <v>0.40185270389581318</v>
      </c>
      <c r="I14">
        <v>3.1099999999999999E-2</v>
      </c>
      <c r="J14">
        <v>1.2500000000000001E-2</v>
      </c>
      <c r="K14" s="16">
        <v>7337</v>
      </c>
      <c r="L14" s="16">
        <v>2543</v>
      </c>
      <c r="M14">
        <f t="shared" si="1"/>
        <v>1.8632724546817501</v>
      </c>
      <c r="N14">
        <f t="shared" si="2"/>
        <v>0.74876107400845027</v>
      </c>
      <c r="P14">
        <f t="shared" si="3"/>
        <v>18409.13185225569</v>
      </c>
      <c r="Q14">
        <f t="shared" si="4"/>
        <v>7397.7594112034885</v>
      </c>
      <c r="R14">
        <f>SUM(P14:P17)</f>
        <v>62478.432999204466</v>
      </c>
      <c r="S14">
        <f>SQRT((Q14^2)+(Q15^2)+(Q16^2)+(Q17^2))</f>
        <v>11048.958799657845</v>
      </c>
    </row>
    <row r="15" spans="1:22" x14ac:dyDescent="0.25">
      <c r="A15" t="s">
        <v>51</v>
      </c>
      <c r="B15" s="3">
        <v>42518</v>
      </c>
      <c r="C15" s="3">
        <v>42539</v>
      </c>
      <c r="D15" t="s">
        <v>47</v>
      </c>
      <c r="E15" t="s">
        <v>55</v>
      </c>
      <c r="F15">
        <v>24317.06</v>
      </c>
      <c r="G15">
        <v>5822.45</v>
      </c>
      <c r="H15">
        <f t="shared" si="0"/>
        <v>0.23943889598495868</v>
      </c>
      <c r="I15">
        <v>2.5399999999999999E-2</v>
      </c>
      <c r="J15">
        <v>6.1000000000000004E-3</v>
      </c>
      <c r="K15" s="16">
        <v>10469</v>
      </c>
      <c r="L15" s="16">
        <v>1109</v>
      </c>
      <c r="M15">
        <f t="shared" si="1"/>
        <v>2.3227681727003535</v>
      </c>
      <c r="N15">
        <f t="shared" si="2"/>
        <v>0.55616104690037249</v>
      </c>
      <c r="P15">
        <f t="shared" si="3"/>
        <v>26893.009903524693</v>
      </c>
      <c r="Q15">
        <f t="shared" si="4"/>
        <v>6439.2326010125125</v>
      </c>
    </row>
    <row r="16" spans="1:22" x14ac:dyDescent="0.25">
      <c r="A16" t="s">
        <v>51</v>
      </c>
      <c r="B16" s="3">
        <v>42518</v>
      </c>
      <c r="C16" s="3">
        <v>42539</v>
      </c>
      <c r="D16" t="s">
        <v>49</v>
      </c>
      <c r="E16" t="s">
        <v>55</v>
      </c>
      <c r="F16">
        <v>6890.42</v>
      </c>
      <c r="G16">
        <v>3411.94</v>
      </c>
      <c r="H16">
        <f t="shared" si="0"/>
        <v>0.49517155703135657</v>
      </c>
      <c r="I16">
        <v>2.8199999999999999E-2</v>
      </c>
      <c r="J16">
        <v>1.3899999999999999E-2</v>
      </c>
      <c r="K16" s="16">
        <v>9456</v>
      </c>
      <c r="L16" s="16">
        <v>1578</v>
      </c>
      <c r="M16">
        <f t="shared" si="1"/>
        <v>0.72868231810490691</v>
      </c>
      <c r="N16">
        <f t="shared" si="2"/>
        <v>0.36082275803722502</v>
      </c>
      <c r="P16">
        <f t="shared" si="3"/>
        <v>8040.2806979695424</v>
      </c>
      <c r="Q16">
        <f t="shared" si="4"/>
        <v>3981.318312182741</v>
      </c>
    </row>
    <row r="17" spans="1:17" x14ac:dyDescent="0.25">
      <c r="A17" t="s">
        <v>51</v>
      </c>
      <c r="B17" s="3">
        <v>42518</v>
      </c>
      <c r="C17" s="3">
        <v>42539</v>
      </c>
      <c r="D17" t="s">
        <v>50</v>
      </c>
      <c r="E17" t="s">
        <v>55</v>
      </c>
      <c r="F17">
        <v>1824.99</v>
      </c>
      <c r="G17">
        <v>632.89</v>
      </c>
      <c r="H17">
        <f t="shared" si="0"/>
        <v>0.34679094132022642</v>
      </c>
      <c r="I17">
        <v>0.11070000000000001</v>
      </c>
      <c r="J17">
        <v>3.8399999999999997E-2</v>
      </c>
      <c r="K17" s="16">
        <v>3300</v>
      </c>
      <c r="L17" s="16">
        <v>13220</v>
      </c>
      <c r="M17">
        <f t="shared" si="1"/>
        <v>0.5530272727272727</v>
      </c>
      <c r="N17">
        <f t="shared" si="2"/>
        <v>0.19178484848484847</v>
      </c>
      <c r="P17">
        <f t="shared" si="3"/>
        <v>9136.0105454545446</v>
      </c>
      <c r="Q17">
        <f t="shared" si="4"/>
        <v>3168.2856969696968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25"/>
  <sheetViews>
    <sheetView workbookViewId="0">
      <selection activeCell="L19" sqref="L19"/>
    </sheetView>
  </sheetViews>
  <sheetFormatPr defaultRowHeight="15" x14ac:dyDescent="0.25"/>
  <cols>
    <col min="1" max="1" width="15.7109375" customWidth="1"/>
    <col min="2" max="2" width="12.7109375" customWidth="1"/>
    <col min="9" max="9" width="15.7109375" customWidth="1"/>
    <col min="10" max="10" width="11.28515625" customWidth="1"/>
    <col min="11" max="11" width="10.85546875" customWidth="1"/>
  </cols>
  <sheetData>
    <row r="1" spans="1:18" ht="17.25" x14ac:dyDescent="0.25">
      <c r="A1" s="5" t="s">
        <v>0</v>
      </c>
      <c r="B1" s="5" t="s">
        <v>4</v>
      </c>
      <c r="C1" s="5" t="s">
        <v>56</v>
      </c>
      <c r="D1" s="5" t="s">
        <v>62</v>
      </c>
      <c r="E1" s="5" t="s">
        <v>7</v>
      </c>
      <c r="F1" s="5" t="s">
        <v>57</v>
      </c>
      <c r="G1" s="5" t="s">
        <v>58</v>
      </c>
      <c r="I1" s="17" t="s">
        <v>59</v>
      </c>
      <c r="J1" s="5" t="s">
        <v>4</v>
      </c>
      <c r="K1" s="5" t="s">
        <v>60</v>
      </c>
      <c r="L1" s="5" t="s">
        <v>6</v>
      </c>
      <c r="M1" s="5" t="s">
        <v>7</v>
      </c>
      <c r="N1" s="5" t="s">
        <v>57</v>
      </c>
      <c r="O1" s="5" t="s">
        <v>58</v>
      </c>
    </row>
    <row r="2" spans="1:18" x14ac:dyDescent="0.25">
      <c r="A2" t="s">
        <v>19</v>
      </c>
      <c r="B2" t="s">
        <v>21</v>
      </c>
      <c r="C2">
        <v>4374.8505940594059</v>
      </c>
      <c r="D2">
        <v>631.62142091609951</v>
      </c>
      <c r="E2">
        <v>0.1443755409096201</v>
      </c>
      <c r="F2">
        <v>3136.8726090638511</v>
      </c>
      <c r="G2">
        <v>5612.8285790549608</v>
      </c>
      <c r="J2" t="s">
        <v>21</v>
      </c>
      <c r="K2">
        <f>SUM(C2:C16)</f>
        <v>173885.34492483738</v>
      </c>
      <c r="L2">
        <v>11638.145883179157</v>
      </c>
      <c r="M2">
        <v>6.6929998547087394E-2</v>
      </c>
      <c r="N2">
        <v>151074.57899380624</v>
      </c>
      <c r="O2">
        <v>196696.11085586852</v>
      </c>
    </row>
    <row r="3" spans="1:18" x14ac:dyDescent="0.25">
      <c r="A3" t="s">
        <v>24</v>
      </c>
      <c r="B3" t="s">
        <v>21</v>
      </c>
      <c r="C3">
        <v>4539.0879948659922</v>
      </c>
      <c r="D3">
        <v>342.86861891665478</v>
      </c>
      <c r="E3">
        <v>7.5536896245338672E-2</v>
      </c>
      <c r="F3">
        <v>3867.0655017893487</v>
      </c>
      <c r="G3">
        <v>5211.1104879426357</v>
      </c>
      <c r="J3" t="s">
        <v>55</v>
      </c>
      <c r="K3">
        <v>151585.32936022576</v>
      </c>
      <c r="L3">
        <v>55115.957533881148</v>
      </c>
      <c r="M3">
        <v>0.36359691116878584</v>
      </c>
      <c r="N3">
        <v>43558.05259381872</v>
      </c>
      <c r="O3">
        <v>259612.6061266328</v>
      </c>
    </row>
    <row r="4" spans="1:18" x14ac:dyDescent="0.25">
      <c r="A4" t="s">
        <v>28</v>
      </c>
      <c r="B4" t="s">
        <v>21</v>
      </c>
      <c r="C4">
        <v>17909.330059453034</v>
      </c>
      <c r="D4">
        <v>2111.07526104312</v>
      </c>
      <c r="E4">
        <v>0.11787572477781416</v>
      </c>
      <c r="F4">
        <v>13771.622547808518</v>
      </c>
      <c r="G4">
        <v>22047.03757109755</v>
      </c>
    </row>
    <row r="5" spans="1:18" x14ac:dyDescent="0.25">
      <c r="A5" t="s">
        <v>29</v>
      </c>
      <c r="B5" t="s">
        <v>21</v>
      </c>
      <c r="C5">
        <v>7331.6371240303342</v>
      </c>
      <c r="D5">
        <v>978.15303928602191</v>
      </c>
      <c r="E5">
        <v>0.13341536450024322</v>
      </c>
      <c r="F5">
        <v>5414.4571670297319</v>
      </c>
      <c r="G5">
        <v>9248.8170810309366</v>
      </c>
    </row>
    <row r="6" spans="1:18" x14ac:dyDescent="0.25">
      <c r="A6" t="s">
        <v>34</v>
      </c>
      <c r="B6" t="s">
        <v>21</v>
      </c>
      <c r="C6">
        <v>7144.2853607896532</v>
      </c>
      <c r="D6">
        <v>1425.2921981099921</v>
      </c>
      <c r="E6">
        <v>0.19950101740511322</v>
      </c>
      <c r="F6">
        <v>4350.7126524940686</v>
      </c>
      <c r="G6">
        <v>9937.8580690852377</v>
      </c>
    </row>
    <row r="7" spans="1:18" x14ac:dyDescent="0.25">
      <c r="A7" t="s">
        <v>39</v>
      </c>
      <c r="B7" t="s">
        <v>21</v>
      </c>
      <c r="C7">
        <v>5550.01</v>
      </c>
      <c r="D7">
        <v>333.59564460586114</v>
      </c>
      <c r="E7">
        <v>6.0107215051119031E-2</v>
      </c>
      <c r="F7">
        <v>4896.1625365725122</v>
      </c>
      <c r="G7">
        <v>6203.8574634274883</v>
      </c>
    </row>
    <row r="8" spans="1:18" x14ac:dyDescent="0.25">
      <c r="A8" t="s">
        <v>40</v>
      </c>
      <c r="B8" t="s">
        <v>21</v>
      </c>
      <c r="C8">
        <v>6348.9099838392858</v>
      </c>
      <c r="D8">
        <v>416.6880491446866</v>
      </c>
      <c r="E8">
        <v>6.563143125439444E-2</v>
      </c>
      <c r="F8">
        <v>5532.2014075157003</v>
      </c>
      <c r="G8">
        <v>7165.6185601628713</v>
      </c>
    </row>
    <row r="9" spans="1:18" x14ac:dyDescent="0.25">
      <c r="A9" t="s">
        <v>41</v>
      </c>
      <c r="B9" t="s">
        <v>21</v>
      </c>
      <c r="C9">
        <v>4396.6624379437844</v>
      </c>
      <c r="D9">
        <v>346.39972597114678</v>
      </c>
      <c r="E9">
        <v>7.8786973269012156E-2</v>
      </c>
      <c r="F9">
        <v>3717.7189750403368</v>
      </c>
      <c r="G9">
        <v>5075.6059008472321</v>
      </c>
    </row>
    <row r="10" spans="1:18" x14ac:dyDescent="0.25">
      <c r="A10" t="s">
        <v>42</v>
      </c>
      <c r="B10" t="s">
        <v>21</v>
      </c>
      <c r="C10">
        <v>10675.321663209368</v>
      </c>
      <c r="D10">
        <v>903.76319427231635</v>
      </c>
      <c r="E10">
        <v>8.4659106562285466E-2</v>
      </c>
      <c r="F10">
        <v>8903.9458024356281</v>
      </c>
      <c r="G10">
        <v>12446.697523983108</v>
      </c>
      <c r="J10" t="s">
        <v>55</v>
      </c>
      <c r="N10" t="s">
        <v>21</v>
      </c>
    </row>
    <row r="11" spans="1:18" ht="17.25" x14ac:dyDescent="0.25">
      <c r="A11" t="s">
        <v>44</v>
      </c>
      <c r="B11" t="s">
        <v>21</v>
      </c>
      <c r="C11">
        <v>3253.8312851405626</v>
      </c>
      <c r="D11">
        <v>330.76656782017335</v>
      </c>
      <c r="E11">
        <v>0.10165449245346614</v>
      </c>
      <c r="F11">
        <v>2605.5288122130228</v>
      </c>
      <c r="G11">
        <v>3902.1337580681025</v>
      </c>
      <c r="J11" s="5" t="s">
        <v>0</v>
      </c>
      <c r="K11" s="5" t="s">
        <v>56</v>
      </c>
      <c r="N11" s="5" t="s">
        <v>0</v>
      </c>
      <c r="O11" s="5" t="s">
        <v>56</v>
      </c>
      <c r="P11" s="5" t="s">
        <v>62</v>
      </c>
      <c r="Q11" s="5" t="s">
        <v>57</v>
      </c>
      <c r="R11" s="5" t="s">
        <v>58</v>
      </c>
    </row>
    <row r="12" spans="1:18" x14ac:dyDescent="0.25">
      <c r="A12" t="s">
        <v>45</v>
      </c>
      <c r="B12" t="s">
        <v>21</v>
      </c>
      <c r="C12">
        <v>1043.2767123287672</v>
      </c>
      <c r="D12">
        <v>104.39178082191781</v>
      </c>
      <c r="E12">
        <v>0.10006145022531748</v>
      </c>
      <c r="F12">
        <v>838.66882191780826</v>
      </c>
      <c r="G12">
        <v>1247.884602739726</v>
      </c>
      <c r="J12" t="s">
        <v>24</v>
      </c>
      <c r="K12">
        <v>76</v>
      </c>
      <c r="N12" t="s">
        <v>19</v>
      </c>
      <c r="O12">
        <v>4374.8505940594059</v>
      </c>
      <c r="P12">
        <v>631.62142091609951</v>
      </c>
      <c r="Q12">
        <v>3136.8726090638511</v>
      </c>
      <c r="R12">
        <v>5612.8285790549608</v>
      </c>
    </row>
    <row r="13" spans="1:18" x14ac:dyDescent="0.25">
      <c r="A13" t="s">
        <v>46</v>
      </c>
      <c r="B13" t="s">
        <v>21</v>
      </c>
      <c r="C13">
        <v>591.26565110565105</v>
      </c>
      <c r="D13">
        <v>85.407167524172394</v>
      </c>
      <c r="E13">
        <v>0.14444804524745056</v>
      </c>
      <c r="F13">
        <v>423.86760275827316</v>
      </c>
      <c r="G13">
        <v>758.66369945302893</v>
      </c>
      <c r="J13" t="s">
        <v>28</v>
      </c>
      <c r="K13">
        <v>1260.6046373365043</v>
      </c>
      <c r="N13" t="s">
        <v>24</v>
      </c>
      <c r="O13">
        <v>4539.0879948659922</v>
      </c>
      <c r="P13">
        <v>342.86861891665478</v>
      </c>
      <c r="Q13">
        <v>3867.0655017893487</v>
      </c>
      <c r="R13">
        <v>5211.1104879426357</v>
      </c>
    </row>
    <row r="14" spans="1:18" x14ac:dyDescent="0.25">
      <c r="A14" t="s">
        <v>61</v>
      </c>
      <c r="B14" t="s">
        <v>21</v>
      </c>
      <c r="C14" s="12">
        <v>92237.089605245579</v>
      </c>
      <c r="D14" s="12">
        <v>11141.968162213514</v>
      </c>
      <c r="E14">
        <v>0.12079704823622127</v>
      </c>
      <c r="F14">
        <v>70398.832007307094</v>
      </c>
      <c r="G14">
        <v>114075.34720318406</v>
      </c>
      <c r="J14" t="s">
        <v>42</v>
      </c>
      <c r="K14">
        <v>18303.436578127312</v>
      </c>
      <c r="N14" t="s">
        <v>28</v>
      </c>
      <c r="O14">
        <v>17909.330059453034</v>
      </c>
      <c r="P14">
        <v>2111.07526104312</v>
      </c>
      <c r="Q14">
        <v>13771.622547808518</v>
      </c>
      <c r="R14">
        <v>22047.03757109755</v>
      </c>
    </row>
    <row r="15" spans="1:18" x14ac:dyDescent="0.25">
      <c r="A15" t="s">
        <v>52</v>
      </c>
      <c r="B15" t="s">
        <v>21</v>
      </c>
      <c r="C15">
        <v>2431.3199999999997</v>
      </c>
      <c r="D15">
        <v>448.80853044477664</v>
      </c>
      <c r="E15">
        <v>0.18459459488869284</v>
      </c>
      <c r="F15">
        <v>1551.6552803282375</v>
      </c>
      <c r="G15">
        <v>3310.9847196717619</v>
      </c>
      <c r="J15" t="s">
        <v>45</v>
      </c>
      <c r="K15">
        <v>3141.3698630136983</v>
      </c>
      <c r="N15" t="s">
        <v>29</v>
      </c>
      <c r="O15">
        <v>7331.6371240303342</v>
      </c>
      <c r="P15">
        <v>978.15303928602191</v>
      </c>
      <c r="Q15">
        <v>5414.4571670297319</v>
      </c>
      <c r="R15">
        <v>9248.8170810309366</v>
      </c>
    </row>
    <row r="16" spans="1:18" x14ac:dyDescent="0.25">
      <c r="A16" t="s">
        <v>54</v>
      </c>
      <c r="B16" t="s">
        <v>21</v>
      </c>
      <c r="C16">
        <v>6058.4664528259682</v>
      </c>
      <c r="D16">
        <v>1338.2366276959779</v>
      </c>
      <c r="E16">
        <v>0.22088702448319378</v>
      </c>
      <c r="F16">
        <v>3435.5226625418518</v>
      </c>
      <c r="G16">
        <v>8681.4102431100837</v>
      </c>
      <c r="N16" t="s">
        <v>34</v>
      </c>
      <c r="O16">
        <v>7144.2853607896532</v>
      </c>
      <c r="P16">
        <v>1425.2921981099921</v>
      </c>
      <c r="Q16">
        <v>4350.7126524940686</v>
      </c>
      <c r="R16">
        <v>9937.8580690852377</v>
      </c>
    </row>
    <row r="17" spans="1:18" x14ac:dyDescent="0.25">
      <c r="A17" t="s">
        <v>24</v>
      </c>
      <c r="B17" t="s">
        <v>55</v>
      </c>
      <c r="C17">
        <v>76</v>
      </c>
      <c r="D17">
        <v>23.27</v>
      </c>
      <c r="E17">
        <v>0.30618421052631578</v>
      </c>
      <c r="F17">
        <v>30.390799999999999</v>
      </c>
      <c r="G17">
        <v>121.6092</v>
      </c>
      <c r="N17" t="s">
        <v>39</v>
      </c>
      <c r="O17">
        <v>5550.01</v>
      </c>
      <c r="P17">
        <v>333.59564460586114</v>
      </c>
      <c r="Q17">
        <v>4896.1625365725122</v>
      </c>
      <c r="R17">
        <v>6203.8574634274883</v>
      </c>
    </row>
    <row r="18" spans="1:18" x14ac:dyDescent="0.25">
      <c r="A18" t="s">
        <v>28</v>
      </c>
      <c r="B18" t="s">
        <v>55</v>
      </c>
      <c r="C18">
        <v>1260.6046373365043</v>
      </c>
      <c r="D18">
        <v>570.92890731199145</v>
      </c>
      <c r="E18">
        <v>0.4529008464686366</v>
      </c>
      <c r="F18">
        <v>141.58397900500108</v>
      </c>
      <c r="G18">
        <v>2379.6252956680073</v>
      </c>
      <c r="N18" t="s">
        <v>40</v>
      </c>
      <c r="O18">
        <v>6348.9099838392858</v>
      </c>
      <c r="P18">
        <v>416.6880491446866</v>
      </c>
      <c r="Q18">
        <v>5532.2014075157003</v>
      </c>
      <c r="R18">
        <v>7165.6185601628713</v>
      </c>
    </row>
    <row r="19" spans="1:18" x14ac:dyDescent="0.25">
      <c r="A19" t="s">
        <v>42</v>
      </c>
      <c r="B19" t="s">
        <v>55</v>
      </c>
      <c r="C19">
        <v>18303.436578127312</v>
      </c>
      <c r="D19">
        <v>2245.6267498969369</v>
      </c>
      <c r="E19">
        <v>0.12268880438444389</v>
      </c>
      <c r="F19">
        <v>13902.008148329314</v>
      </c>
      <c r="G19">
        <v>22704.865007925309</v>
      </c>
      <c r="N19" t="s">
        <v>41</v>
      </c>
      <c r="O19">
        <v>4396.6624379437844</v>
      </c>
      <c r="P19">
        <v>346.39972597114678</v>
      </c>
      <c r="Q19">
        <v>3717.7189750403368</v>
      </c>
      <c r="R19">
        <v>5075.6059008472321</v>
      </c>
    </row>
    <row r="20" spans="1:18" x14ac:dyDescent="0.25">
      <c r="A20" t="s">
        <v>45</v>
      </c>
      <c r="B20" t="s">
        <v>55</v>
      </c>
      <c r="C20">
        <v>3141.3698630136983</v>
      </c>
      <c r="D20">
        <v>1211.831506849315</v>
      </c>
      <c r="E20">
        <v>0.38576530612244903</v>
      </c>
      <c r="F20">
        <v>766.18010958904097</v>
      </c>
      <c r="G20">
        <v>5516.5596164383551</v>
      </c>
      <c r="N20" t="s">
        <v>42</v>
      </c>
      <c r="O20">
        <v>10675.321663209368</v>
      </c>
      <c r="P20">
        <v>903.76319427231635</v>
      </c>
      <c r="Q20">
        <v>8903.9458024356281</v>
      </c>
      <c r="R20">
        <v>12446.697523983108</v>
      </c>
    </row>
    <row r="21" spans="1:18" x14ac:dyDescent="0.25">
      <c r="A21" t="s">
        <v>61</v>
      </c>
      <c r="B21" t="s">
        <v>55</v>
      </c>
      <c r="C21">
        <v>128803.91828174824</v>
      </c>
      <c r="D21">
        <v>55053.890856738188</v>
      </c>
      <c r="E21">
        <v>0.42742403795754269</v>
      </c>
      <c r="F21">
        <v>20898.292202541386</v>
      </c>
      <c r="G21">
        <v>236709.54436095507</v>
      </c>
      <c r="N21" t="s">
        <v>44</v>
      </c>
      <c r="O21">
        <v>3253.8312851405626</v>
      </c>
      <c r="P21">
        <v>330.76656782017335</v>
      </c>
      <c r="Q21">
        <v>2605.5288122130228</v>
      </c>
      <c r="R21">
        <v>3902.1337580681025</v>
      </c>
    </row>
    <row r="22" spans="1:18" x14ac:dyDescent="0.25">
      <c r="N22" t="s">
        <v>45</v>
      </c>
      <c r="O22">
        <v>1043.2767123287672</v>
      </c>
      <c r="P22">
        <v>104.39178082191781</v>
      </c>
      <c r="Q22">
        <v>838.66882191780826</v>
      </c>
      <c r="R22">
        <v>1247.884602739726</v>
      </c>
    </row>
    <row r="23" spans="1:18" x14ac:dyDescent="0.25">
      <c r="N23" t="s">
        <v>46</v>
      </c>
      <c r="O23">
        <v>591.26565110565105</v>
      </c>
      <c r="P23">
        <v>85.407167524172394</v>
      </c>
      <c r="Q23">
        <v>423.86760275827316</v>
      </c>
      <c r="R23">
        <v>758.66369945302893</v>
      </c>
    </row>
    <row r="24" spans="1:18" x14ac:dyDescent="0.25">
      <c r="N24" t="s">
        <v>52</v>
      </c>
      <c r="O24">
        <v>2431.3199999999997</v>
      </c>
      <c r="P24">
        <v>448.80853044477664</v>
      </c>
      <c r="Q24">
        <v>1551.6552803282375</v>
      </c>
      <c r="R24">
        <v>3310.9847196717619</v>
      </c>
    </row>
    <row r="25" spans="1:18" x14ac:dyDescent="0.25">
      <c r="N25" t="s">
        <v>54</v>
      </c>
      <c r="O25">
        <v>6058.4664528259682</v>
      </c>
      <c r="P25">
        <v>1338.2366276959779</v>
      </c>
      <c r="Q25">
        <v>3435.5226625418518</v>
      </c>
      <c r="R25">
        <v>8681.4102431100837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Steelhead</vt:lpstr>
      <vt:lpstr>Chinook</vt:lpstr>
      <vt:lpstr>TribandSubbasin_Est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Braden Lott</dc:creator>
  <cp:lastModifiedBy>Braden Lott</cp:lastModifiedBy>
  <dcterms:created xsi:type="dcterms:W3CDTF">2016-11-23T19:26:24Z</dcterms:created>
  <dcterms:modified xsi:type="dcterms:W3CDTF">2019-01-02T17:02:40Z</dcterms:modified>
</cp:coreProperties>
</file>