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is\Abundance tables\2017\"/>
    </mc:Choice>
  </mc:AlternateContent>
  <xr:revisionPtr revIDLastSave="0" documentId="13_ncr:1_{7A8A214C-9BB4-4EE4-B135-6E6B51D68036}" xr6:coauthVersionLast="41" xr6:coauthVersionMax="41" xr10:uidLastSave="{00000000-0000-0000-0000-000000000000}"/>
  <bookViews>
    <workbookView xWindow="28680" yWindow="-1560" windowWidth="29040" windowHeight="15840" activeTab="1" xr2:uid="{00000000-000D-0000-FFFF-FFFF00000000}"/>
  </bookViews>
  <sheets>
    <sheet name="Steelhead" sheetId="1" r:id="rId1"/>
    <sheet name="Chinook" sheetId="2" r:id="rId2"/>
    <sheet name="Tributary results" sheetId="3" r:id="rId3"/>
  </sheets>
  <definedNames>
    <definedName name="_xlnm._FilterDatabase" localSheetId="0" hidden="1">Steelhead!$A$1:$U$1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37" i="1" l="1"/>
  <c r="W37" i="1"/>
  <c r="W32" i="1"/>
  <c r="I9" i="2" l="1"/>
  <c r="I10" i="2"/>
  <c r="I11" i="2"/>
  <c r="I15" i="2"/>
  <c r="I16" i="2"/>
  <c r="I17" i="2"/>
  <c r="I18" i="2"/>
  <c r="I21" i="2"/>
  <c r="I22" i="2"/>
  <c r="I23" i="2"/>
  <c r="I24" i="2"/>
  <c r="I2" i="2"/>
  <c r="S16" i="2" l="1"/>
  <c r="T16" i="2"/>
  <c r="S15" i="2"/>
  <c r="T15" i="2"/>
  <c r="S22" i="2"/>
  <c r="T22" i="2"/>
  <c r="S23" i="2"/>
  <c r="T23" i="2"/>
  <c r="P9" i="2"/>
  <c r="S9" i="2" s="1"/>
  <c r="Q9" i="2"/>
  <c r="T9" i="2" s="1"/>
  <c r="P10" i="2"/>
  <c r="S10" i="2" s="1"/>
  <c r="Q10" i="2"/>
  <c r="T10" i="2" s="1"/>
  <c r="P11" i="2"/>
  <c r="S11" i="2" s="1"/>
  <c r="Q11" i="2"/>
  <c r="T11" i="2" s="1"/>
  <c r="P15" i="2"/>
  <c r="Q15" i="2"/>
  <c r="P17" i="2"/>
  <c r="S17" i="2" s="1"/>
  <c r="Q17" i="2"/>
  <c r="T17" i="2" s="1"/>
  <c r="P18" i="2"/>
  <c r="S18" i="2" s="1"/>
  <c r="Q18" i="2"/>
  <c r="T18" i="2" s="1"/>
  <c r="P21" i="2"/>
  <c r="S21" i="2" s="1"/>
  <c r="U21" i="2" s="1"/>
  <c r="Q21" i="2"/>
  <c r="T21" i="2" s="1"/>
  <c r="V21" i="2" s="1"/>
  <c r="P22" i="2"/>
  <c r="Q22" i="2"/>
  <c r="P23" i="2"/>
  <c r="Q23" i="2"/>
  <c r="P24" i="2"/>
  <c r="S24" i="2" s="1"/>
  <c r="Q24" i="2"/>
  <c r="T24" i="2" s="1"/>
  <c r="Q2" i="2"/>
  <c r="T2" i="2" s="1"/>
  <c r="P2" i="2"/>
  <c r="S2" i="2" s="1"/>
  <c r="V15" i="2" l="1"/>
  <c r="U15" i="2"/>
  <c r="V9" i="2"/>
  <c r="U9" i="2"/>
  <c r="O3" i="1" l="1"/>
  <c r="R3" i="1" s="1"/>
  <c r="P3" i="1"/>
  <c r="S3" i="1" s="1"/>
  <c r="O4" i="1"/>
  <c r="R4" i="1" s="1"/>
  <c r="P4" i="1"/>
  <c r="S4" i="1" s="1"/>
  <c r="O5" i="1"/>
  <c r="R5" i="1" s="1"/>
  <c r="P5" i="1"/>
  <c r="S5" i="1" s="1"/>
  <c r="O6" i="1"/>
  <c r="R6" i="1" s="1"/>
  <c r="P6" i="1"/>
  <c r="S6" i="1" s="1"/>
  <c r="O7" i="1"/>
  <c r="R7" i="1" s="1"/>
  <c r="P7" i="1"/>
  <c r="S7" i="1" s="1"/>
  <c r="O8" i="1"/>
  <c r="R8" i="1" s="1"/>
  <c r="P8" i="1"/>
  <c r="S8" i="1" s="1"/>
  <c r="O9" i="1"/>
  <c r="R9" i="1" s="1"/>
  <c r="P9" i="1"/>
  <c r="S9" i="1" s="1"/>
  <c r="O10" i="1"/>
  <c r="R10" i="1" s="1"/>
  <c r="P10" i="1"/>
  <c r="S10" i="1" s="1"/>
  <c r="O11" i="1"/>
  <c r="R11" i="1" s="1"/>
  <c r="P11" i="1"/>
  <c r="S11" i="1" s="1"/>
  <c r="O12" i="1"/>
  <c r="R12" i="1" s="1"/>
  <c r="P12" i="1"/>
  <c r="S12" i="1" s="1"/>
  <c r="O13" i="1"/>
  <c r="R13" i="1" s="1"/>
  <c r="P13" i="1"/>
  <c r="S13" i="1" s="1"/>
  <c r="O14" i="1"/>
  <c r="R14" i="1" s="1"/>
  <c r="P14" i="1"/>
  <c r="S14" i="1" s="1"/>
  <c r="O15" i="1"/>
  <c r="R15" i="1" s="1"/>
  <c r="P15" i="1"/>
  <c r="S15" i="1" s="1"/>
  <c r="O16" i="1"/>
  <c r="R16" i="1" s="1"/>
  <c r="P16" i="1"/>
  <c r="S16" i="1" s="1"/>
  <c r="O17" i="1"/>
  <c r="R17" i="1" s="1"/>
  <c r="P17" i="1"/>
  <c r="S17" i="1" s="1"/>
  <c r="O18" i="1"/>
  <c r="R18" i="1" s="1"/>
  <c r="P18" i="1"/>
  <c r="S18" i="1" s="1"/>
  <c r="O19" i="1"/>
  <c r="R19" i="1" s="1"/>
  <c r="P19" i="1"/>
  <c r="S19" i="1" s="1"/>
  <c r="O20" i="1"/>
  <c r="R20" i="1" s="1"/>
  <c r="P20" i="1"/>
  <c r="S20" i="1" s="1"/>
  <c r="O21" i="1"/>
  <c r="R21" i="1" s="1"/>
  <c r="P21" i="1"/>
  <c r="S21" i="1" s="1"/>
  <c r="O22" i="1"/>
  <c r="R22" i="1" s="1"/>
  <c r="P22" i="1"/>
  <c r="S22" i="1" s="1"/>
  <c r="O23" i="1"/>
  <c r="R23" i="1" s="1"/>
  <c r="P23" i="1"/>
  <c r="S23" i="1" s="1"/>
  <c r="O24" i="1"/>
  <c r="R24" i="1" s="1"/>
  <c r="P24" i="1"/>
  <c r="S24" i="1" s="1"/>
  <c r="O25" i="1"/>
  <c r="R25" i="1" s="1"/>
  <c r="P25" i="1"/>
  <c r="S25" i="1" s="1"/>
  <c r="O26" i="1"/>
  <c r="R26" i="1" s="1"/>
  <c r="P26" i="1"/>
  <c r="S26" i="1" s="1"/>
  <c r="O27" i="1"/>
  <c r="R27" i="1" s="1"/>
  <c r="P27" i="1"/>
  <c r="S27" i="1" s="1"/>
  <c r="O28" i="1"/>
  <c r="R28" i="1" s="1"/>
  <c r="P28" i="1"/>
  <c r="S28" i="1" s="1"/>
  <c r="O29" i="1"/>
  <c r="R29" i="1" s="1"/>
  <c r="P29" i="1"/>
  <c r="S29" i="1" s="1"/>
  <c r="O30" i="1"/>
  <c r="R30" i="1" s="1"/>
  <c r="P30" i="1"/>
  <c r="S30" i="1" s="1"/>
  <c r="O31" i="1"/>
  <c r="R31" i="1" s="1"/>
  <c r="P31" i="1"/>
  <c r="S31" i="1" s="1"/>
  <c r="O32" i="1"/>
  <c r="R32" i="1" s="1"/>
  <c r="P32" i="1"/>
  <c r="S32" i="1" s="1"/>
  <c r="O33" i="1"/>
  <c r="R33" i="1" s="1"/>
  <c r="P33" i="1"/>
  <c r="S33" i="1" s="1"/>
  <c r="O34" i="1"/>
  <c r="R34" i="1" s="1"/>
  <c r="P34" i="1"/>
  <c r="S34" i="1" s="1"/>
  <c r="O35" i="1"/>
  <c r="R35" i="1" s="1"/>
  <c r="P35" i="1"/>
  <c r="S35" i="1" s="1"/>
  <c r="O36" i="1"/>
  <c r="R36" i="1" s="1"/>
  <c r="P36" i="1"/>
  <c r="S36" i="1" s="1"/>
  <c r="O37" i="1"/>
  <c r="R37" i="1" s="1"/>
  <c r="P37" i="1"/>
  <c r="S37" i="1" s="1"/>
  <c r="O38" i="1"/>
  <c r="R38" i="1" s="1"/>
  <c r="P38" i="1"/>
  <c r="S38" i="1" s="1"/>
  <c r="O39" i="1"/>
  <c r="R39" i="1" s="1"/>
  <c r="P39" i="1"/>
  <c r="S39" i="1" s="1"/>
  <c r="O40" i="1"/>
  <c r="R40" i="1" s="1"/>
  <c r="P40" i="1"/>
  <c r="S40" i="1" s="1"/>
  <c r="O41" i="1"/>
  <c r="R41" i="1" s="1"/>
  <c r="P41" i="1"/>
  <c r="S41" i="1" s="1"/>
  <c r="O42" i="1"/>
  <c r="R42" i="1" s="1"/>
  <c r="P42" i="1"/>
  <c r="S42" i="1" s="1"/>
  <c r="O43" i="1"/>
  <c r="R43" i="1" s="1"/>
  <c r="P43" i="1"/>
  <c r="S43" i="1" s="1"/>
  <c r="O44" i="1"/>
  <c r="R44" i="1" s="1"/>
  <c r="P44" i="1"/>
  <c r="S44" i="1" s="1"/>
  <c r="O45" i="1"/>
  <c r="R45" i="1" s="1"/>
  <c r="P45" i="1"/>
  <c r="S45" i="1" s="1"/>
  <c r="P2" i="1"/>
  <c r="S2" i="1" s="1"/>
  <c r="U2" i="1" s="1"/>
  <c r="O2" i="1"/>
  <c r="R2" i="1" s="1"/>
  <c r="T2" i="1" s="1"/>
  <c r="U25" i="1" l="1"/>
  <c r="U21" i="1"/>
  <c r="U29" i="1"/>
  <c r="U17" i="1"/>
  <c r="T34" i="1"/>
  <c r="T21" i="1"/>
  <c r="U32" i="1"/>
  <c r="T44" i="1"/>
  <c r="T32" i="1"/>
  <c r="T4" i="1"/>
  <c r="T17" i="1"/>
  <c r="U44" i="1"/>
  <c r="U4" i="1"/>
  <c r="U11" i="1"/>
  <c r="T6" i="1"/>
  <c r="T25" i="1"/>
  <c r="T11" i="1"/>
  <c r="T29" i="1"/>
  <c r="U34" i="1"/>
  <c r="U6" i="1"/>
</calcChain>
</file>

<file path=xl/sharedStrings.xml><?xml version="1.0" encoding="utf-8"?>
<sst xmlns="http://schemas.openxmlformats.org/spreadsheetml/2006/main" count="450" uniqueCount="69">
  <si>
    <t>Species</t>
  </si>
  <si>
    <t>StreamName</t>
  </si>
  <si>
    <t>ChannelTY</t>
  </si>
  <si>
    <t>M</t>
  </si>
  <si>
    <t>C</t>
  </si>
  <si>
    <t>R</t>
  </si>
  <si>
    <t>N</t>
  </si>
  <si>
    <t>SE</t>
  </si>
  <si>
    <t>95% LCI</t>
  </si>
  <si>
    <t>95% UCI</t>
  </si>
  <si>
    <t>probCap</t>
  </si>
  <si>
    <t>probCap_SE</t>
  </si>
  <si>
    <t>Chinook</t>
  </si>
  <si>
    <t>Big Eightmile Creek</t>
  </si>
  <si>
    <t>Pool-Riffle_1</t>
  </si>
  <si>
    <t>Big Springs Creek</t>
  </si>
  <si>
    <t>NA</t>
  </si>
  <si>
    <t>Pool-Riffle_2</t>
  </si>
  <si>
    <t>Big Timber Creek</t>
  </si>
  <si>
    <t>Island_Braided_2</t>
  </si>
  <si>
    <t>Meandering_1</t>
  </si>
  <si>
    <t>Bohannon Creek</t>
  </si>
  <si>
    <t>Plane-Bed_1</t>
  </si>
  <si>
    <t>Canyon Creek</t>
  </si>
  <si>
    <t>Hayden Creek</t>
  </si>
  <si>
    <t>Confined_3</t>
  </si>
  <si>
    <t>Island_Braided_1</t>
  </si>
  <si>
    <t>Plane-Bed_4</t>
  </si>
  <si>
    <t>Lee Creek</t>
  </si>
  <si>
    <t>Little Springs Creek</t>
  </si>
  <si>
    <t>Lower Lemhi River</t>
  </si>
  <si>
    <t>Island_Braided_3</t>
  </si>
  <si>
    <t>Island_Braided_4</t>
  </si>
  <si>
    <t>Upper Lemhi River</t>
  </si>
  <si>
    <t>Amonson_SC1</t>
  </si>
  <si>
    <t>Amonson_SC2</t>
  </si>
  <si>
    <t>Meandering_2</t>
  </si>
  <si>
    <t>Wimpey Creek</t>
  </si>
  <si>
    <t>Plane-Bed_2</t>
  </si>
  <si>
    <t>Steelhead</t>
  </si>
  <si>
    <t>Pool-Riffle_5</t>
  </si>
  <si>
    <t>Plane-Bed_3</t>
  </si>
  <si>
    <t>Pool-Riffle_4</t>
  </si>
  <si>
    <t>Step-Pool_4</t>
  </si>
  <si>
    <t>Pool-Riffle_3</t>
  </si>
  <si>
    <t>Plane-Bed_5</t>
  </si>
  <si>
    <t>Step-Pool_6</t>
  </si>
  <si>
    <t>Hawley Creek</t>
  </si>
  <si>
    <t>Kenney Creek</t>
  </si>
  <si>
    <t>LengthSampled(m)</t>
  </si>
  <si>
    <t>LengthNotSampled(m)</t>
  </si>
  <si>
    <t>Fish/m</t>
  </si>
  <si>
    <t>Fish/m (S.E.)</t>
  </si>
  <si>
    <t>NSt</t>
  </si>
  <si>
    <t>StS.E.</t>
  </si>
  <si>
    <t>NTr</t>
  </si>
  <si>
    <t>TrS.E.</t>
  </si>
  <si>
    <t>Tributary</t>
  </si>
  <si>
    <t>Lemhi River</t>
  </si>
  <si>
    <t>CV</t>
  </si>
  <si>
    <t>LCI95Pct</t>
  </si>
  <si>
    <t>UCI95Pct</t>
  </si>
  <si>
    <t>LemhiSubBasin</t>
  </si>
  <si>
    <t>Estimate</t>
  </si>
  <si>
    <t>S.E.</t>
  </si>
  <si>
    <r>
      <t>Steelhead N</t>
    </r>
    <r>
      <rPr>
        <vertAlign val="superscript"/>
        <sz val="11"/>
        <color theme="1"/>
        <rFont val="Calibri"/>
        <family val="2"/>
        <scheme val="minor"/>
      </rPr>
      <t>Tr</t>
    </r>
  </si>
  <si>
    <r>
      <t>Chinook N</t>
    </r>
    <r>
      <rPr>
        <vertAlign val="superscript"/>
        <sz val="11"/>
        <color theme="1"/>
        <rFont val="Calibri"/>
        <family val="2"/>
        <scheme val="minor"/>
      </rPr>
      <t>Tr</t>
    </r>
  </si>
  <si>
    <r>
      <t>Steelhead Tr</t>
    </r>
    <r>
      <rPr>
        <vertAlign val="superscript"/>
        <sz val="11"/>
        <color theme="1"/>
        <rFont val="Calibri"/>
        <family val="2"/>
        <scheme val="minor"/>
      </rPr>
      <t>S.E.</t>
    </r>
  </si>
  <si>
    <r>
      <t>Chinook Tr</t>
    </r>
    <r>
      <rPr>
        <vertAlign val="superscript"/>
        <sz val="11"/>
        <color theme="1"/>
        <rFont val="Calibri"/>
        <family val="2"/>
        <scheme val="minor"/>
      </rPr>
      <t>S.E.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</si>
</sst>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34" borderId="0" xfId="0" applyFill="1"/>
    <xf numFmtId="0" fontId="0" fillId="0" borderId="0" xfId="0" applyFill="1"/>
    <xf numFmtId="0" fontId="0" fillId="35" borderId="10" xfId="0" applyFill="1" applyBorder="1"/>
    <xf numFmtId="0" fontId="16" fillId="35" borderId="10" xfId="0" applyFont="1" applyFill="1" applyBorder="1"/>
    <xf numFmtId="0" fontId="0" fillId="33" borderId="10" xfId="0" applyFill="1" applyBorder="1" applyAlignment="1"/>
    <xf numFmtId="0" fontId="0" fillId="0" borderId="0" xfId="0" applyAlignment="1"/>
    <xf numFmtId="0" fontId="0" fillId="0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2017</a:t>
            </a:r>
            <a:r>
              <a:rPr lang="en-US" baseline="0"/>
              <a:t> Population Estimates for Lemhi Tributaries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91368989080575"/>
          <c:y val="0.12971827702529548"/>
          <c:w val="0.67299039870819555"/>
          <c:h val="0.60907692587487661"/>
        </c:manualLayout>
      </c:layout>
      <c:barChart>
        <c:barDir val="col"/>
        <c:grouping val="clustered"/>
        <c:varyColors val="0"/>
        <c:ser>
          <c:idx val="0"/>
          <c:order val="0"/>
          <c:tx>
            <c:v>Steelhead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'Tributary results'!$M$18:$M$28</c:f>
                <c:numCache>
                  <c:formatCode>General</c:formatCode>
                  <c:ptCount val="11"/>
                  <c:pt idx="0">
                    <c:v>1221.6197990683604</c:v>
                  </c:pt>
                  <c:pt idx="1">
                    <c:v>228.55064949775672</c:v>
                  </c:pt>
                  <c:pt idx="2">
                    <c:v>466.68347798992977</c:v>
                  </c:pt>
                  <c:pt idx="3">
                    <c:v>632.27100561487885</c:v>
                  </c:pt>
                  <c:pt idx="4">
                    <c:v>1454.9127508104541</c:v>
                  </c:pt>
                  <c:pt idx="5">
                    <c:v>238.76374713933487</c:v>
                  </c:pt>
                  <c:pt idx="6">
                    <c:v>1339.5792421528756</c:v>
                  </c:pt>
                  <c:pt idx="7">
                    <c:v>409.50189360208282</c:v>
                  </c:pt>
                  <c:pt idx="8">
                    <c:v>368.2132196162047</c:v>
                  </c:pt>
                  <c:pt idx="9">
                    <c:v>103.39644429997364</c:v>
                  </c:pt>
                  <c:pt idx="10">
                    <c:v>427.46862099381104</c:v>
                  </c:pt>
                </c:numCache>
              </c:numRef>
            </c:plus>
            <c:minus>
              <c:numRef>
                <c:f>'Tributary results'!$M$18:$M$28</c:f>
                <c:numCache>
                  <c:formatCode>General</c:formatCode>
                  <c:ptCount val="11"/>
                  <c:pt idx="0">
                    <c:v>1221.6197990683604</c:v>
                  </c:pt>
                  <c:pt idx="1">
                    <c:v>228.55064949775672</c:v>
                  </c:pt>
                  <c:pt idx="2">
                    <c:v>466.68347798992977</c:v>
                  </c:pt>
                  <c:pt idx="3">
                    <c:v>632.27100561487885</c:v>
                  </c:pt>
                  <c:pt idx="4">
                    <c:v>1454.9127508104541</c:v>
                  </c:pt>
                  <c:pt idx="5">
                    <c:v>238.76374713933487</c:v>
                  </c:pt>
                  <c:pt idx="6">
                    <c:v>1339.5792421528756</c:v>
                  </c:pt>
                  <c:pt idx="7">
                    <c:v>409.50189360208282</c:v>
                  </c:pt>
                  <c:pt idx="8">
                    <c:v>368.2132196162047</c:v>
                  </c:pt>
                  <c:pt idx="9">
                    <c:v>103.39644429997364</c:v>
                  </c:pt>
                  <c:pt idx="10">
                    <c:v>427.46862099381104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'Tributary results'!$J$18:$J$28</c:f>
              <c:strCache>
                <c:ptCount val="11"/>
                <c:pt idx="0">
                  <c:v>Big Eightmile Creek</c:v>
                </c:pt>
                <c:pt idx="1">
                  <c:v>Big Springs Creek</c:v>
                </c:pt>
                <c:pt idx="2">
                  <c:v>Big Timber Creek</c:v>
                </c:pt>
                <c:pt idx="3">
                  <c:v>Bohannon Creek</c:v>
                </c:pt>
                <c:pt idx="4">
                  <c:v>Canyon Creek</c:v>
                </c:pt>
                <c:pt idx="5">
                  <c:v>Hawley Creek</c:v>
                </c:pt>
                <c:pt idx="6">
                  <c:v>Hayden Creek</c:v>
                </c:pt>
                <c:pt idx="7">
                  <c:v>Kenney Creek</c:v>
                </c:pt>
                <c:pt idx="8">
                  <c:v>Lee Creek</c:v>
                </c:pt>
                <c:pt idx="9">
                  <c:v>Little Springs Creek</c:v>
                </c:pt>
                <c:pt idx="10">
                  <c:v>Wimpey Creek</c:v>
                </c:pt>
              </c:strCache>
            </c:strRef>
          </c:cat>
          <c:val>
            <c:numRef>
              <c:f>'Tributary results'!$K$18:$K$28</c:f>
              <c:numCache>
                <c:formatCode>General</c:formatCode>
                <c:ptCount val="11"/>
                <c:pt idx="0">
                  <c:v>4703.3154185022022</c:v>
                </c:pt>
                <c:pt idx="1">
                  <c:v>882.908771048002</c:v>
                </c:pt>
                <c:pt idx="2">
                  <c:v>7322.750060903033</c:v>
                </c:pt>
                <c:pt idx="3">
                  <c:v>9246.6120189322082</c:v>
                </c:pt>
                <c:pt idx="4">
                  <c:v>8911.1335470908052</c:v>
                </c:pt>
                <c:pt idx="5">
                  <c:v>3389.4265093187696</c:v>
                </c:pt>
                <c:pt idx="6">
                  <c:v>18622.156741168314</c:v>
                </c:pt>
                <c:pt idx="7">
                  <c:v>4042.3389351862434</c:v>
                </c:pt>
                <c:pt idx="8">
                  <c:v>2275.138592750533</c:v>
                </c:pt>
                <c:pt idx="9">
                  <c:v>638.42857142857144</c:v>
                </c:pt>
                <c:pt idx="10">
                  <c:v>9190.1248221774713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E8-4799-A339-8A0CAE2A8973}"/>
            </c:ext>
          </c:extLst>
        </c:ser>
        <c:ser>
          <c:idx val="1"/>
          <c:order val="1"/>
          <c:tx>
            <c:v>Chinook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'Tributary results'!$N$18:$N$28</c:f>
                <c:numCache>
                  <c:formatCode>General</c:formatCode>
                  <c:ptCount val="11"/>
                  <c:pt idx="0">
                    <c:v>17</c:v>
                  </c:pt>
                  <c:pt idx="6">
                    <c:v>1107.3323675601407</c:v>
                  </c:pt>
                </c:numCache>
              </c:numRef>
            </c:plus>
            <c:minus>
              <c:numRef>
                <c:f>'Tributary results'!$N$18:$N$28</c:f>
                <c:numCache>
                  <c:formatCode>General</c:formatCode>
                  <c:ptCount val="11"/>
                  <c:pt idx="0">
                    <c:v>17</c:v>
                  </c:pt>
                  <c:pt idx="6">
                    <c:v>1107.3323675601407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'Tributary results'!$J$18:$J$28</c:f>
              <c:strCache>
                <c:ptCount val="11"/>
                <c:pt idx="0">
                  <c:v>Big Eightmile Creek</c:v>
                </c:pt>
                <c:pt idx="1">
                  <c:v>Big Springs Creek</c:v>
                </c:pt>
                <c:pt idx="2">
                  <c:v>Big Timber Creek</c:v>
                </c:pt>
                <c:pt idx="3">
                  <c:v>Bohannon Creek</c:v>
                </c:pt>
                <c:pt idx="4">
                  <c:v>Canyon Creek</c:v>
                </c:pt>
                <c:pt idx="5">
                  <c:v>Hawley Creek</c:v>
                </c:pt>
                <c:pt idx="6">
                  <c:v>Hayden Creek</c:v>
                </c:pt>
                <c:pt idx="7">
                  <c:v>Kenney Creek</c:v>
                </c:pt>
                <c:pt idx="8">
                  <c:v>Lee Creek</c:v>
                </c:pt>
                <c:pt idx="9">
                  <c:v>Little Springs Creek</c:v>
                </c:pt>
                <c:pt idx="10">
                  <c:v>Wimpey Creek</c:v>
                </c:pt>
              </c:strCache>
            </c:strRef>
          </c:cat>
          <c:val>
            <c:numRef>
              <c:f>'Tributary results'!$L$18:$L$28</c:f>
              <c:numCache>
                <c:formatCode>General</c:formatCode>
                <c:ptCount val="11"/>
                <c:pt idx="0">
                  <c:v>38</c:v>
                </c:pt>
                <c:pt idx="6">
                  <c:v>10107.623825295335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E8-4799-A339-8A0CAE2A8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3964424"/>
        <c:axId val="533962784"/>
      </c:barChart>
      <c:catAx>
        <c:axId val="533964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962784"/>
        <c:crosses val="autoZero"/>
        <c:auto val="1"/>
        <c:lblAlgn val="ctr"/>
        <c:lblOffset val="100"/>
        <c:noMultiLvlLbl val="0"/>
      </c:catAx>
      <c:valAx>
        <c:axId val="533962784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Estimated Population with SE</a:t>
                </a:r>
              </a:p>
            </c:rich>
          </c:tx>
          <c:layout>
            <c:manualLayout>
              <c:xMode val="edge"/>
              <c:yMode val="edge"/>
              <c:x val="3.2194980933829914E-2"/>
              <c:y val="0.165980348446111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964424"/>
        <c:crosses val="autoZero"/>
        <c:crossBetween val="between"/>
        <c:majorUnit val="15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4660318414557545"/>
          <c:y val="0.64194580033320237"/>
          <c:w val="0.1508998250218723"/>
          <c:h val="0.23090332458442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2017 Population Estimates for the</a:t>
            </a:r>
            <a:r>
              <a:rPr lang="en-US" baseline="0"/>
              <a:t> Lemhi River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'Tributary results'!$T$19:$U$19</c:f>
                <c:numCache>
                  <c:formatCode>General</c:formatCode>
                  <c:ptCount val="2"/>
                  <c:pt idx="0">
                    <c:v>5498.0285735579519</c:v>
                  </c:pt>
                  <c:pt idx="1">
                    <c:v>14314.312433866267</c:v>
                  </c:pt>
                </c:numCache>
              </c:numRef>
            </c:plus>
            <c:minus>
              <c:numRef>
                <c:f>'Tributary results'!$T$19:$U$19</c:f>
                <c:numCache>
                  <c:formatCode>General</c:formatCode>
                  <c:ptCount val="2"/>
                  <c:pt idx="0">
                    <c:v>5498.0285735579519</c:v>
                  </c:pt>
                  <c:pt idx="1">
                    <c:v>14314.312433866267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'Tributary results'!$R$18:$S$18</c:f>
              <c:strCache>
                <c:ptCount val="2"/>
                <c:pt idx="0">
                  <c:v>Steelhead</c:v>
                </c:pt>
                <c:pt idx="1">
                  <c:v>Chinook</c:v>
                </c:pt>
              </c:strCache>
            </c:strRef>
          </c:cat>
          <c:val>
            <c:numRef>
              <c:f>'Tributary results'!$R$19:$S$19</c:f>
              <c:numCache>
                <c:formatCode>General</c:formatCode>
                <c:ptCount val="2"/>
                <c:pt idx="0">
                  <c:v>65683.833278225589</c:v>
                </c:pt>
                <c:pt idx="1">
                  <c:v>85171.990083841811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1B-469F-9C33-C00C29B6C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880032"/>
        <c:axId val="572885280"/>
      </c:barChart>
      <c:catAx>
        <c:axId val="57288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85280"/>
        <c:crosses val="autoZero"/>
        <c:auto val="1"/>
        <c:lblAlgn val="ctr"/>
        <c:lblOffset val="100"/>
        <c:noMultiLvlLbl val="0"/>
      </c:catAx>
      <c:valAx>
        <c:axId val="5728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8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</xdr:colOff>
      <xdr:row>17</xdr:row>
      <xdr:rowOff>66674</xdr:rowOff>
    </xdr:from>
    <xdr:to>
      <xdr:col>7</xdr:col>
      <xdr:colOff>466725</xdr:colOff>
      <xdr:row>36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E78A856-93EE-48AC-AB1A-FC3B98592D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509588</xdr:colOff>
      <xdr:row>17</xdr:row>
      <xdr:rowOff>76200</xdr:rowOff>
    </xdr:from>
    <xdr:to>
      <xdr:col>11</xdr:col>
      <xdr:colOff>361950</xdr:colOff>
      <xdr:row>31</xdr:row>
      <xdr:rowOff>123825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CBC9E7C-5769-4DB1-AB21-CF173CD41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"/>
  <sheetViews>
    <sheetView workbookViewId="0">
      <pane ySplit="1" topLeftCell="A11" activePane="bottomLeft" state="frozen"/>
      <selection pane="bottomLeft" activeCell="X38" sqref="X38"/>
    </sheetView>
  </sheetViews>
  <sheetFormatPr defaultRowHeight="15" x14ac:dyDescent="0.25"/>
  <cols>
    <col min="1" max="1" width="10" bestFit="1" customWidth="1"/>
    <col min="2" max="2" width="24.28515625" bestFit="1" customWidth="1"/>
    <col min="3" max="3" width="16.28515625" bestFit="1" customWidth="1"/>
    <col min="4" max="6" width="4" bestFit="1" customWidth="1"/>
    <col min="7" max="7" width="5" bestFit="1" customWidth="1"/>
    <col min="8" max="8" width="6" bestFit="1" customWidth="1"/>
    <col min="9" max="9" width="7.5703125" bestFit="1" customWidth="1"/>
    <col min="10" max="10" width="8" bestFit="1" customWidth="1"/>
    <col min="11" max="12" width="12" bestFit="1" customWidth="1"/>
    <col min="13" max="13" width="18.140625" bestFit="1" customWidth="1"/>
    <col min="14" max="14" width="21.5703125" bestFit="1" customWidth="1"/>
    <col min="15" max="15" width="7.140625" bestFit="1" customWidth="1"/>
    <col min="16" max="16" width="12.140625" bestFit="1" customWidth="1"/>
    <col min="18" max="18" width="10.28515625" customWidth="1"/>
    <col min="19" max="19" width="8" customWidth="1"/>
    <col min="20" max="20" width="9" customWidth="1"/>
    <col min="21" max="21" width="15.42578125" customWidth="1"/>
  </cols>
  <sheetData>
    <row r="1" spans="1:21" x14ac:dyDescent="0.25">
      <c r="A1" s="1" t="s">
        <v>0</v>
      </c>
      <c r="B1" s="1" t="s">
        <v>57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/>
      <c r="R1" s="1" t="s">
        <v>53</v>
      </c>
      <c r="S1" s="1" t="s">
        <v>54</v>
      </c>
      <c r="T1" s="1" t="s">
        <v>55</v>
      </c>
      <c r="U1" s="1" t="s">
        <v>56</v>
      </c>
    </row>
    <row r="2" spans="1:21" x14ac:dyDescent="0.25">
      <c r="A2" t="s">
        <v>39</v>
      </c>
      <c r="B2" t="s">
        <v>13</v>
      </c>
      <c r="C2" t="s">
        <v>41</v>
      </c>
      <c r="D2">
        <v>57</v>
      </c>
      <c r="E2">
        <v>89</v>
      </c>
      <c r="F2">
        <v>8</v>
      </c>
      <c r="G2">
        <v>579</v>
      </c>
      <c r="H2">
        <v>159.9</v>
      </c>
      <c r="I2">
        <v>310</v>
      </c>
      <c r="J2">
        <v>1171</v>
      </c>
      <c r="K2">
        <v>9.8445595999999996E-2</v>
      </c>
      <c r="L2">
        <v>2.7187307000000001E-2</v>
      </c>
      <c r="M2">
        <v>1135</v>
      </c>
      <c r="N2">
        <v>7532</v>
      </c>
      <c r="O2">
        <f>G2/M2</f>
        <v>0.51013215859030836</v>
      </c>
      <c r="P2">
        <f>H2/M2</f>
        <v>0.14088105726872246</v>
      </c>
      <c r="R2">
        <f>(M2+N2)*O2</f>
        <v>4421.3154185022022</v>
      </c>
      <c r="S2">
        <f>(M2+N2)*P2</f>
        <v>1221.0161233480176</v>
      </c>
      <c r="T2">
        <f>SUM(R2:R3)</f>
        <v>4703.3154185022022</v>
      </c>
      <c r="U2">
        <f>SQRT((S2^2)+(S3^2))</f>
        <v>1221.6197990683604</v>
      </c>
    </row>
    <row r="3" spans="1:21" x14ac:dyDescent="0.25">
      <c r="A3" t="s">
        <v>39</v>
      </c>
      <c r="B3" t="s">
        <v>13</v>
      </c>
      <c r="C3" t="s">
        <v>14</v>
      </c>
      <c r="D3">
        <v>103</v>
      </c>
      <c r="E3">
        <v>67</v>
      </c>
      <c r="F3">
        <v>24</v>
      </c>
      <c r="G3">
        <v>282</v>
      </c>
      <c r="H3">
        <v>38.4</v>
      </c>
      <c r="I3">
        <v>213</v>
      </c>
      <c r="J3">
        <v>394</v>
      </c>
      <c r="K3">
        <v>0.36524822699999998</v>
      </c>
      <c r="L3">
        <v>4.9735928999999998E-2</v>
      </c>
      <c r="M3">
        <v>1402</v>
      </c>
      <c r="N3">
        <v>0</v>
      </c>
      <c r="O3">
        <f t="shared" ref="O3:O45" si="0">G3/M3</f>
        <v>0.20114122681883023</v>
      </c>
      <c r="P3">
        <f t="shared" ref="P3:P45" si="1">H3/M3</f>
        <v>2.7389443651925818E-2</v>
      </c>
      <c r="R3">
        <f t="shared" ref="R3:R45" si="2">(M3+N3)*O3</f>
        <v>282</v>
      </c>
      <c r="S3">
        <f t="shared" ref="S3:S45" si="3">(M3+N3)*P3</f>
        <v>38.4</v>
      </c>
    </row>
    <row r="4" spans="1:21" s="2" customFormat="1" x14ac:dyDescent="0.25">
      <c r="A4" s="2" t="s">
        <v>39</v>
      </c>
      <c r="B4" s="2" t="s">
        <v>15</v>
      </c>
      <c r="C4" s="2" t="s">
        <v>14</v>
      </c>
      <c r="D4" s="2">
        <v>50</v>
      </c>
      <c r="E4" s="2">
        <v>61</v>
      </c>
      <c r="F4" s="2">
        <v>10</v>
      </c>
      <c r="G4" s="2">
        <v>286</v>
      </c>
      <c r="H4" s="2">
        <v>66.7</v>
      </c>
      <c r="I4" s="2">
        <v>175</v>
      </c>
      <c r="J4" s="2">
        <v>499</v>
      </c>
      <c r="K4" s="2">
        <v>0.174825175</v>
      </c>
      <c r="L4" s="2">
        <v>4.0772164999999999E-2</v>
      </c>
      <c r="M4" s="2">
        <v>3543</v>
      </c>
      <c r="N4" s="2">
        <v>0</v>
      </c>
      <c r="O4" s="2">
        <f t="shared" si="0"/>
        <v>8.0722551510019752E-2</v>
      </c>
      <c r="P4" s="2">
        <f t="shared" si="1"/>
        <v>1.8825853796217894E-2</v>
      </c>
      <c r="R4" s="2">
        <f t="shared" si="2"/>
        <v>286</v>
      </c>
      <c r="S4" s="2">
        <f t="shared" si="3"/>
        <v>66.7</v>
      </c>
      <c r="T4" s="2">
        <f>SUM(R4:R5)</f>
        <v>882.908771048002</v>
      </c>
      <c r="U4" s="2">
        <f>SQRT((S4^2)+(S5^2))</f>
        <v>228.55064949775672</v>
      </c>
    </row>
    <row r="5" spans="1:21" s="2" customFormat="1" x14ac:dyDescent="0.25">
      <c r="A5" s="2" t="s">
        <v>39</v>
      </c>
      <c r="B5" s="2" t="s">
        <v>15</v>
      </c>
      <c r="C5" s="2" t="s">
        <v>17</v>
      </c>
      <c r="D5" s="2">
        <v>46</v>
      </c>
      <c r="E5" s="2">
        <v>47</v>
      </c>
      <c r="F5" s="2">
        <v>4</v>
      </c>
      <c r="G5" s="2">
        <v>450</v>
      </c>
      <c r="H5" s="2">
        <v>164.8</v>
      </c>
      <c r="I5" s="2">
        <v>200</v>
      </c>
      <c r="J5" s="2">
        <v>1078</v>
      </c>
      <c r="K5" s="2">
        <v>0.102222222</v>
      </c>
      <c r="L5" s="2">
        <v>3.7436048999999999E-2</v>
      </c>
      <c r="M5" s="2">
        <v>3979</v>
      </c>
      <c r="N5" s="2">
        <v>1299</v>
      </c>
      <c r="O5" s="2">
        <f t="shared" si="0"/>
        <v>0.11309374214626791</v>
      </c>
      <c r="P5" s="2">
        <f t="shared" si="1"/>
        <v>4.1417441568233231E-2</v>
      </c>
      <c r="R5" s="2">
        <f t="shared" si="2"/>
        <v>596.908771048002</v>
      </c>
      <c r="S5" s="2">
        <f t="shared" si="3"/>
        <v>218.60125659713498</v>
      </c>
    </row>
    <row r="6" spans="1:21" x14ac:dyDescent="0.25">
      <c r="A6" t="s">
        <v>39</v>
      </c>
      <c r="B6" t="s">
        <v>18</v>
      </c>
      <c r="C6" t="s">
        <v>25</v>
      </c>
      <c r="D6">
        <v>135</v>
      </c>
      <c r="E6">
        <v>115</v>
      </c>
      <c r="F6">
        <v>31</v>
      </c>
      <c r="G6">
        <v>492</v>
      </c>
      <c r="H6">
        <v>63.9</v>
      </c>
      <c r="I6">
        <v>373</v>
      </c>
      <c r="J6">
        <v>670</v>
      </c>
      <c r="K6">
        <v>0.27439024400000001</v>
      </c>
      <c r="L6">
        <v>3.5637268999999999E-2</v>
      </c>
      <c r="M6">
        <v>1102</v>
      </c>
      <c r="N6">
        <v>275</v>
      </c>
      <c r="O6">
        <f t="shared" si="0"/>
        <v>0.44646098003629764</v>
      </c>
      <c r="P6">
        <f t="shared" si="1"/>
        <v>5.7985480943738656E-2</v>
      </c>
      <c r="R6">
        <f t="shared" si="2"/>
        <v>614.77676950998182</v>
      </c>
      <c r="S6">
        <f t="shared" si="3"/>
        <v>79.846007259528122</v>
      </c>
      <c r="T6">
        <f>SUM(R6:R10)</f>
        <v>7322.750060903033</v>
      </c>
      <c r="U6">
        <f>SQRT((S6^2)+(S7^2)+(S8^2)+(S9^2)+(S10^2))</f>
        <v>466.68347798992977</v>
      </c>
    </row>
    <row r="7" spans="1:21" x14ac:dyDescent="0.25">
      <c r="A7" t="s">
        <v>39</v>
      </c>
      <c r="B7" t="s">
        <v>18</v>
      </c>
      <c r="C7" t="s">
        <v>19</v>
      </c>
      <c r="D7">
        <v>119</v>
      </c>
      <c r="E7">
        <v>162</v>
      </c>
      <c r="F7">
        <v>61</v>
      </c>
      <c r="G7">
        <v>314</v>
      </c>
      <c r="H7">
        <v>21.8</v>
      </c>
      <c r="I7">
        <v>262</v>
      </c>
      <c r="J7">
        <v>387</v>
      </c>
      <c r="K7">
        <v>0.37898089200000001</v>
      </c>
      <c r="L7">
        <v>2.6311411999999999E-2</v>
      </c>
      <c r="M7">
        <v>1550</v>
      </c>
      <c r="N7">
        <v>7634</v>
      </c>
      <c r="O7">
        <f t="shared" si="0"/>
        <v>0.20258064516129032</v>
      </c>
      <c r="P7">
        <f t="shared" si="1"/>
        <v>1.4064516129032258E-2</v>
      </c>
      <c r="R7">
        <f t="shared" si="2"/>
        <v>1860.5006451612903</v>
      </c>
      <c r="S7">
        <f t="shared" si="3"/>
        <v>129.16851612903227</v>
      </c>
    </row>
    <row r="8" spans="1:21" x14ac:dyDescent="0.25">
      <c r="A8" t="s">
        <v>39</v>
      </c>
      <c r="B8" t="s">
        <v>18</v>
      </c>
      <c r="C8" t="s">
        <v>20</v>
      </c>
      <c r="D8">
        <v>46</v>
      </c>
      <c r="E8">
        <v>79</v>
      </c>
      <c r="F8">
        <v>7</v>
      </c>
      <c r="G8">
        <v>469</v>
      </c>
      <c r="H8">
        <v>135.4</v>
      </c>
      <c r="I8">
        <v>243</v>
      </c>
      <c r="J8">
        <v>985</v>
      </c>
      <c r="K8">
        <v>9.8081023000000003E-2</v>
      </c>
      <c r="L8">
        <v>2.8315929E-2</v>
      </c>
      <c r="M8">
        <v>1354</v>
      </c>
      <c r="N8">
        <v>701</v>
      </c>
      <c r="O8">
        <f t="shared" si="0"/>
        <v>0.34638109305760711</v>
      </c>
      <c r="P8">
        <f t="shared" si="1"/>
        <v>0.1</v>
      </c>
      <c r="R8">
        <f t="shared" si="2"/>
        <v>711.81314623338267</v>
      </c>
      <c r="S8">
        <f t="shared" si="3"/>
        <v>205.5</v>
      </c>
    </row>
    <row r="9" spans="1:21" x14ac:dyDescent="0.25">
      <c r="A9" t="s">
        <v>39</v>
      </c>
      <c r="B9" t="s">
        <v>18</v>
      </c>
      <c r="C9" t="s">
        <v>42</v>
      </c>
      <c r="D9">
        <v>217</v>
      </c>
      <c r="E9">
        <v>248</v>
      </c>
      <c r="F9">
        <v>38</v>
      </c>
      <c r="G9">
        <v>1391</v>
      </c>
      <c r="H9">
        <v>183.1</v>
      </c>
      <c r="I9">
        <v>1052</v>
      </c>
      <c r="J9">
        <v>1866</v>
      </c>
      <c r="K9">
        <v>0.15600287600000001</v>
      </c>
      <c r="L9">
        <v>2.0534957999999999E-2</v>
      </c>
      <c r="M9">
        <v>2993</v>
      </c>
      <c r="N9">
        <v>2917</v>
      </c>
      <c r="O9">
        <f t="shared" si="0"/>
        <v>0.46475108586702307</v>
      </c>
      <c r="P9">
        <f t="shared" si="1"/>
        <v>6.1176077514199796E-2</v>
      </c>
      <c r="R9">
        <f t="shared" si="2"/>
        <v>2746.6789174741066</v>
      </c>
      <c r="S9">
        <f t="shared" si="3"/>
        <v>361.55061810892079</v>
      </c>
    </row>
    <row r="10" spans="1:21" x14ac:dyDescent="0.25">
      <c r="A10" t="s">
        <v>39</v>
      </c>
      <c r="B10" t="s">
        <v>18</v>
      </c>
      <c r="C10" t="s">
        <v>40</v>
      </c>
      <c r="D10">
        <v>154</v>
      </c>
      <c r="E10">
        <v>149</v>
      </c>
      <c r="F10">
        <v>43</v>
      </c>
      <c r="G10">
        <v>527</v>
      </c>
      <c r="H10">
        <v>56</v>
      </c>
      <c r="I10">
        <v>417</v>
      </c>
      <c r="J10">
        <v>684</v>
      </c>
      <c r="K10">
        <v>0.29222011399999998</v>
      </c>
      <c r="L10">
        <v>3.1051853000000001E-2</v>
      </c>
      <c r="M10">
        <v>1751</v>
      </c>
      <c r="N10">
        <v>2864</v>
      </c>
      <c r="O10">
        <f t="shared" si="0"/>
        <v>0.30097087378640774</v>
      </c>
      <c r="P10">
        <f t="shared" si="1"/>
        <v>3.1981724728726443E-2</v>
      </c>
      <c r="R10">
        <f t="shared" si="2"/>
        <v>1388.9805825242718</v>
      </c>
      <c r="S10">
        <f t="shared" si="3"/>
        <v>147.59565962307255</v>
      </c>
    </row>
    <row r="11" spans="1:21" s="2" customFormat="1" x14ac:dyDescent="0.25">
      <c r="A11" s="2" t="s">
        <v>39</v>
      </c>
      <c r="B11" s="2" t="s">
        <v>21</v>
      </c>
      <c r="C11" s="2" t="s">
        <v>22</v>
      </c>
      <c r="D11" s="2">
        <v>569</v>
      </c>
      <c r="E11" s="2">
        <v>450</v>
      </c>
      <c r="F11" s="2">
        <v>184</v>
      </c>
      <c r="G11" s="2">
        <v>1389</v>
      </c>
      <c r="H11" s="2">
        <v>64.3</v>
      </c>
      <c r="I11" s="2">
        <v>1249</v>
      </c>
      <c r="J11" s="2">
        <v>1557</v>
      </c>
      <c r="K11" s="2">
        <v>0.40964722799999997</v>
      </c>
      <c r="L11" s="2">
        <v>1.8963510999999999E-2</v>
      </c>
      <c r="M11" s="2">
        <v>1972</v>
      </c>
      <c r="N11" s="2">
        <v>0</v>
      </c>
      <c r="O11" s="2">
        <f t="shared" si="0"/>
        <v>0.70436105476673427</v>
      </c>
      <c r="P11" s="2">
        <f t="shared" si="1"/>
        <v>3.2606490872210951E-2</v>
      </c>
      <c r="R11" s="2">
        <f t="shared" si="2"/>
        <v>1389</v>
      </c>
      <c r="S11" s="2">
        <f t="shared" si="3"/>
        <v>64.3</v>
      </c>
      <c r="T11" s="2">
        <f>SUM(R11:R16)</f>
        <v>9246.6120189322082</v>
      </c>
      <c r="U11" s="2">
        <f>SQRT((S11^2)+(S12^2)+(S13^2)+(S14^2)+(S15^2)+(S16^2))</f>
        <v>632.27100561487885</v>
      </c>
    </row>
    <row r="12" spans="1:21" s="2" customFormat="1" x14ac:dyDescent="0.25">
      <c r="A12" s="2" t="s">
        <v>39</v>
      </c>
      <c r="B12" s="2" t="s">
        <v>21</v>
      </c>
      <c r="C12" s="2" t="s">
        <v>38</v>
      </c>
      <c r="D12" s="2">
        <v>400</v>
      </c>
      <c r="E12" s="2">
        <v>284</v>
      </c>
      <c r="F12" s="2">
        <v>54</v>
      </c>
      <c r="G12" s="2">
        <v>2077</v>
      </c>
      <c r="H12" s="2">
        <v>231.7</v>
      </c>
      <c r="I12" s="2">
        <v>1651</v>
      </c>
      <c r="J12" s="2">
        <v>2648</v>
      </c>
      <c r="K12" s="2">
        <v>0.19258546000000001</v>
      </c>
      <c r="L12" s="2">
        <v>2.1483895999999999E-2</v>
      </c>
      <c r="M12" s="2">
        <v>2055</v>
      </c>
      <c r="N12" s="2">
        <v>2398</v>
      </c>
      <c r="O12" s="2">
        <f t="shared" si="0"/>
        <v>1.0107055961070559</v>
      </c>
      <c r="P12" s="2">
        <f t="shared" si="1"/>
        <v>0.11274939172749392</v>
      </c>
      <c r="R12" s="2">
        <f t="shared" si="2"/>
        <v>4500.6720194647196</v>
      </c>
      <c r="S12" s="2">
        <f t="shared" si="3"/>
        <v>502.07304136253043</v>
      </c>
    </row>
    <row r="13" spans="1:21" s="2" customFormat="1" x14ac:dyDescent="0.25">
      <c r="A13" s="2" t="s">
        <v>39</v>
      </c>
      <c r="B13" s="2" t="s">
        <v>21</v>
      </c>
      <c r="C13" s="2" t="s">
        <v>41</v>
      </c>
      <c r="D13" s="2">
        <v>110</v>
      </c>
      <c r="E13" s="2">
        <v>159</v>
      </c>
      <c r="F13" s="2">
        <v>35</v>
      </c>
      <c r="G13" s="2">
        <v>492</v>
      </c>
      <c r="H13" s="2">
        <v>58.7</v>
      </c>
      <c r="I13" s="2">
        <v>374</v>
      </c>
      <c r="J13" s="2">
        <v>663</v>
      </c>
      <c r="K13" s="2">
        <v>0.22357723600000001</v>
      </c>
      <c r="L13" s="2">
        <v>2.6674764E-2</v>
      </c>
      <c r="M13" s="2">
        <v>1797</v>
      </c>
      <c r="N13" s="2">
        <v>0</v>
      </c>
      <c r="O13" s="2">
        <f t="shared" si="0"/>
        <v>0.27378964941569284</v>
      </c>
      <c r="P13" s="2">
        <f t="shared" si="1"/>
        <v>3.2665553700612131E-2</v>
      </c>
      <c r="R13" s="2">
        <f t="shared" si="2"/>
        <v>492.00000000000006</v>
      </c>
      <c r="S13" s="2">
        <f t="shared" si="3"/>
        <v>58.699999999999996</v>
      </c>
    </row>
    <row r="14" spans="1:21" s="2" customFormat="1" x14ac:dyDescent="0.25">
      <c r="A14" s="2" t="s">
        <v>39</v>
      </c>
      <c r="B14" s="2" t="s">
        <v>21</v>
      </c>
      <c r="C14" s="2" t="s">
        <v>43</v>
      </c>
      <c r="D14" s="2">
        <v>120</v>
      </c>
      <c r="E14" s="2">
        <v>121</v>
      </c>
      <c r="F14" s="2">
        <v>20</v>
      </c>
      <c r="G14" s="2">
        <v>702</v>
      </c>
      <c r="H14" s="2">
        <v>124</v>
      </c>
      <c r="I14" s="2">
        <v>485</v>
      </c>
      <c r="J14" s="2">
        <v>1047</v>
      </c>
      <c r="K14" s="2">
        <v>0.170940171</v>
      </c>
      <c r="L14" s="2">
        <v>3.0194559999999999E-2</v>
      </c>
      <c r="M14" s="2">
        <v>1688</v>
      </c>
      <c r="N14" s="2">
        <v>2621</v>
      </c>
      <c r="O14" s="2">
        <f t="shared" si="0"/>
        <v>0.41587677725118483</v>
      </c>
      <c r="P14" s="2">
        <f t="shared" si="1"/>
        <v>7.3459715639810422E-2</v>
      </c>
      <c r="R14" s="2">
        <f t="shared" si="2"/>
        <v>1792.0130331753553</v>
      </c>
      <c r="S14" s="2">
        <f t="shared" si="3"/>
        <v>316.53791469194312</v>
      </c>
    </row>
    <row r="15" spans="1:21" s="2" customFormat="1" x14ac:dyDescent="0.25">
      <c r="A15" s="2" t="s">
        <v>39</v>
      </c>
      <c r="B15" s="2" t="s">
        <v>21</v>
      </c>
      <c r="C15" s="2" t="s">
        <v>45</v>
      </c>
      <c r="D15" s="2">
        <v>92</v>
      </c>
      <c r="E15" s="2">
        <v>97</v>
      </c>
      <c r="F15" s="2">
        <v>17</v>
      </c>
      <c r="G15" s="2">
        <v>505</v>
      </c>
      <c r="H15" s="2">
        <v>94.2</v>
      </c>
      <c r="I15" s="2">
        <v>341</v>
      </c>
      <c r="J15" s="2">
        <v>777</v>
      </c>
      <c r="K15" s="2">
        <v>0.182178218</v>
      </c>
      <c r="L15" s="2">
        <v>3.3982551E-2</v>
      </c>
      <c r="M15" s="2">
        <v>761</v>
      </c>
      <c r="N15" s="2">
        <v>0</v>
      </c>
      <c r="O15" s="2">
        <f t="shared" si="0"/>
        <v>0.66360052562417871</v>
      </c>
      <c r="P15" s="2">
        <f t="shared" si="1"/>
        <v>0.12378449408672799</v>
      </c>
      <c r="R15" s="2">
        <f t="shared" si="2"/>
        <v>505</v>
      </c>
      <c r="S15" s="2">
        <f t="shared" si="3"/>
        <v>94.2</v>
      </c>
    </row>
    <row r="16" spans="1:21" s="2" customFormat="1" x14ac:dyDescent="0.25">
      <c r="A16" s="2" t="s">
        <v>39</v>
      </c>
      <c r="B16" s="2" t="s">
        <v>21</v>
      </c>
      <c r="C16" s="2" t="s">
        <v>46</v>
      </c>
      <c r="D16" s="2">
        <v>27</v>
      </c>
      <c r="E16" s="2">
        <v>39</v>
      </c>
      <c r="F16" s="2">
        <v>5</v>
      </c>
      <c r="G16" s="2">
        <v>186</v>
      </c>
      <c r="H16" s="2">
        <v>57.7</v>
      </c>
      <c r="I16" s="2">
        <v>95</v>
      </c>
      <c r="J16" s="2">
        <v>396</v>
      </c>
      <c r="K16" s="2">
        <v>0.14516129</v>
      </c>
      <c r="L16" s="2">
        <v>4.5031216999999998E-2</v>
      </c>
      <c r="M16" s="2">
        <v>712</v>
      </c>
      <c r="N16" s="2">
        <v>1462</v>
      </c>
      <c r="O16" s="2">
        <f t="shared" si="0"/>
        <v>0.2612359550561798</v>
      </c>
      <c r="P16" s="2">
        <f t="shared" si="1"/>
        <v>8.103932584269663E-2</v>
      </c>
      <c r="R16" s="2">
        <f t="shared" si="2"/>
        <v>567.92696629213492</v>
      </c>
      <c r="S16" s="2">
        <f t="shared" si="3"/>
        <v>176.17949438202248</v>
      </c>
    </row>
    <row r="17" spans="1:23" x14ac:dyDescent="0.25">
      <c r="A17" t="s">
        <v>39</v>
      </c>
      <c r="B17" t="s">
        <v>23</v>
      </c>
      <c r="C17" t="s">
        <v>14</v>
      </c>
      <c r="D17">
        <v>103</v>
      </c>
      <c r="E17">
        <v>78</v>
      </c>
      <c r="F17">
        <v>6</v>
      </c>
      <c r="G17">
        <v>1173</v>
      </c>
      <c r="H17">
        <v>382.6</v>
      </c>
      <c r="I17">
        <v>583</v>
      </c>
      <c r="J17">
        <v>2565</v>
      </c>
      <c r="K17">
        <v>8.7809037000000006E-2</v>
      </c>
      <c r="L17">
        <v>2.8640867E-2</v>
      </c>
      <c r="M17">
        <v>1481</v>
      </c>
      <c r="N17">
        <v>3781</v>
      </c>
      <c r="O17">
        <f t="shared" si="0"/>
        <v>0.79203241053342333</v>
      </c>
      <c r="P17">
        <f t="shared" si="1"/>
        <v>0.25833896016205266</v>
      </c>
      <c r="R17">
        <f t="shared" si="2"/>
        <v>4167.6745442268739</v>
      </c>
      <c r="S17">
        <f t="shared" si="3"/>
        <v>1359.3796083727211</v>
      </c>
      <c r="T17">
        <f>SUM(R17:R20)</f>
        <v>8911.1335470908052</v>
      </c>
      <c r="U17">
        <f>SQRT((S17^2)+(S18^2)+(S19^2)+(S20^2))</f>
        <v>1454.9127508104541</v>
      </c>
    </row>
    <row r="18" spans="1:23" x14ac:dyDescent="0.25">
      <c r="A18" t="s">
        <v>39</v>
      </c>
      <c r="B18" t="s">
        <v>23</v>
      </c>
      <c r="C18" t="s">
        <v>17</v>
      </c>
      <c r="D18">
        <v>469</v>
      </c>
      <c r="E18">
        <v>394</v>
      </c>
      <c r="F18">
        <v>109</v>
      </c>
      <c r="G18">
        <v>1687</v>
      </c>
      <c r="H18">
        <v>119.1</v>
      </c>
      <c r="I18">
        <v>1447</v>
      </c>
      <c r="J18">
        <v>1986</v>
      </c>
      <c r="K18">
        <v>0.27800829900000001</v>
      </c>
      <c r="L18">
        <v>1.9627023E-2</v>
      </c>
      <c r="M18">
        <v>4910</v>
      </c>
      <c r="N18">
        <v>3895</v>
      </c>
      <c r="O18">
        <f t="shared" si="0"/>
        <v>0.34358452138492873</v>
      </c>
      <c r="P18">
        <f t="shared" si="1"/>
        <v>2.4256619144602851E-2</v>
      </c>
      <c r="R18">
        <f t="shared" si="2"/>
        <v>3025.2617107942974</v>
      </c>
      <c r="S18">
        <f t="shared" si="3"/>
        <v>213.57953156822811</v>
      </c>
    </row>
    <row r="19" spans="1:23" x14ac:dyDescent="0.25">
      <c r="A19" t="s">
        <v>39</v>
      </c>
      <c r="B19" t="s">
        <v>23</v>
      </c>
      <c r="C19" t="s">
        <v>44</v>
      </c>
      <c r="D19">
        <v>68</v>
      </c>
      <c r="E19">
        <v>35</v>
      </c>
      <c r="F19">
        <v>20</v>
      </c>
      <c r="G19">
        <v>117</v>
      </c>
      <c r="H19">
        <v>13.6</v>
      </c>
      <c r="I19">
        <v>94</v>
      </c>
      <c r="J19">
        <v>163</v>
      </c>
      <c r="K19">
        <v>0.58119658100000005</v>
      </c>
      <c r="L19">
        <v>6.7557892999999994E-2</v>
      </c>
      <c r="M19">
        <v>517</v>
      </c>
      <c r="N19">
        <v>3368</v>
      </c>
      <c r="O19">
        <f t="shared" si="0"/>
        <v>0.22630560928433269</v>
      </c>
      <c r="P19">
        <f t="shared" si="1"/>
        <v>2.6305609284332686E-2</v>
      </c>
      <c r="R19">
        <f t="shared" si="2"/>
        <v>879.19729206963245</v>
      </c>
      <c r="S19">
        <f t="shared" si="3"/>
        <v>102.19729206963248</v>
      </c>
    </row>
    <row r="20" spans="1:23" x14ac:dyDescent="0.25">
      <c r="A20" t="s">
        <v>39</v>
      </c>
      <c r="B20" t="s">
        <v>23</v>
      </c>
      <c r="C20" t="s">
        <v>42</v>
      </c>
      <c r="D20">
        <v>39</v>
      </c>
      <c r="E20">
        <v>41</v>
      </c>
      <c r="F20">
        <v>1</v>
      </c>
      <c r="G20">
        <v>839</v>
      </c>
      <c r="H20">
        <v>461.3</v>
      </c>
      <c r="I20">
        <v>255</v>
      </c>
      <c r="J20">
        <v>1638</v>
      </c>
      <c r="K20">
        <v>4.6483908999999997E-2</v>
      </c>
      <c r="L20">
        <v>2.5557839999999998E-2</v>
      </c>
      <c r="M20">
        <v>2681</v>
      </c>
      <c r="N20">
        <v>0</v>
      </c>
      <c r="O20">
        <f t="shared" si="0"/>
        <v>0.31294293174188736</v>
      </c>
      <c r="P20">
        <f t="shared" si="1"/>
        <v>0.17206266318537861</v>
      </c>
      <c r="R20">
        <f t="shared" si="2"/>
        <v>839</v>
      </c>
      <c r="S20">
        <f t="shared" si="3"/>
        <v>461.30000000000007</v>
      </c>
    </row>
    <row r="21" spans="1:23" s="2" customFormat="1" x14ac:dyDescent="0.25">
      <c r="A21" s="2" t="s">
        <v>39</v>
      </c>
      <c r="B21" s="2" t="s">
        <v>47</v>
      </c>
      <c r="C21" s="2" t="s">
        <v>42</v>
      </c>
      <c r="D21" s="2">
        <v>25</v>
      </c>
      <c r="E21" s="2">
        <v>19</v>
      </c>
      <c r="F21" s="2">
        <v>4</v>
      </c>
      <c r="G21" s="2">
        <v>103</v>
      </c>
      <c r="H21" s="2">
        <v>33</v>
      </c>
      <c r="I21" s="2">
        <v>54</v>
      </c>
      <c r="J21" s="2">
        <v>231</v>
      </c>
      <c r="K21" s="2">
        <v>0.242718447</v>
      </c>
      <c r="L21" s="2">
        <v>7.7764162999999997E-2</v>
      </c>
      <c r="M21" s="2">
        <v>901</v>
      </c>
      <c r="N21" s="2">
        <v>536</v>
      </c>
      <c r="O21" s="2">
        <f t="shared" si="0"/>
        <v>0.11431742508324085</v>
      </c>
      <c r="P21" s="2">
        <f t="shared" si="1"/>
        <v>3.662597114317425E-2</v>
      </c>
      <c r="R21" s="2">
        <f t="shared" si="2"/>
        <v>164.27413984461708</v>
      </c>
      <c r="S21" s="2">
        <f t="shared" si="3"/>
        <v>52.631520532741398</v>
      </c>
      <c r="T21" s="2">
        <f>SUM(R21:R24)</f>
        <v>3389.4265093187696</v>
      </c>
      <c r="U21" s="2">
        <f>SQRT((S21^2)+(S22^2)+(S23^2)+(S24^2))</f>
        <v>238.76374713933487</v>
      </c>
    </row>
    <row r="22" spans="1:23" s="2" customFormat="1" x14ac:dyDescent="0.25">
      <c r="A22" s="2" t="s">
        <v>39</v>
      </c>
      <c r="B22" s="2" t="s">
        <v>47</v>
      </c>
      <c r="C22" s="2" t="s">
        <v>22</v>
      </c>
      <c r="D22" s="2">
        <v>26</v>
      </c>
      <c r="E22" s="2">
        <v>24</v>
      </c>
      <c r="F22" s="2">
        <v>7</v>
      </c>
      <c r="G22" s="2">
        <v>83</v>
      </c>
      <c r="H22" s="2">
        <v>19.5</v>
      </c>
      <c r="I22" s="2">
        <v>51</v>
      </c>
      <c r="J22" s="2">
        <v>156</v>
      </c>
      <c r="K22" s="2">
        <v>0.313253012</v>
      </c>
      <c r="L22" s="2">
        <v>7.3595587000000004E-2</v>
      </c>
      <c r="M22" s="2">
        <v>8996</v>
      </c>
      <c r="N22" s="2">
        <v>2399</v>
      </c>
      <c r="O22" s="2">
        <f t="shared" si="0"/>
        <v>9.2263228101378391E-3</v>
      </c>
      <c r="P22" s="2">
        <f t="shared" si="1"/>
        <v>2.167630057803468E-3</v>
      </c>
      <c r="R22" s="2">
        <f t="shared" si="2"/>
        <v>105.13394842152067</v>
      </c>
      <c r="S22" s="2">
        <f t="shared" si="3"/>
        <v>24.700144508670519</v>
      </c>
    </row>
    <row r="23" spans="1:23" s="2" customFormat="1" x14ac:dyDescent="0.25">
      <c r="A23" s="2" t="s">
        <v>39</v>
      </c>
      <c r="B23" s="2" t="s">
        <v>47</v>
      </c>
      <c r="C23" s="2" t="s">
        <v>17</v>
      </c>
      <c r="D23" s="2">
        <v>404</v>
      </c>
      <c r="E23" s="2">
        <v>365</v>
      </c>
      <c r="F23" s="2">
        <v>96</v>
      </c>
      <c r="G23" s="2">
        <v>1527</v>
      </c>
      <c r="H23" s="2">
        <v>115.4</v>
      </c>
      <c r="I23" s="2">
        <v>1295</v>
      </c>
      <c r="J23" s="2">
        <v>1820</v>
      </c>
      <c r="K23" s="2">
        <v>0.26457105400000003</v>
      </c>
      <c r="L23" s="2">
        <v>1.9994432999999999E-2</v>
      </c>
      <c r="M23" s="2">
        <v>3040</v>
      </c>
      <c r="N23" s="2">
        <v>3048</v>
      </c>
      <c r="O23" s="2">
        <f t="shared" si="0"/>
        <v>0.50230263157894739</v>
      </c>
      <c r="P23" s="2">
        <f t="shared" si="1"/>
        <v>3.7960526315789472E-2</v>
      </c>
      <c r="R23" s="2">
        <f t="shared" si="2"/>
        <v>3058.0184210526318</v>
      </c>
      <c r="S23" s="2">
        <f t="shared" si="3"/>
        <v>231.1036842105263</v>
      </c>
    </row>
    <row r="24" spans="1:23" s="2" customFormat="1" x14ac:dyDescent="0.25">
      <c r="A24" s="2" t="s">
        <v>39</v>
      </c>
      <c r="B24" s="2" t="s">
        <v>47</v>
      </c>
      <c r="C24" s="2" t="s">
        <v>41</v>
      </c>
      <c r="D24" s="2">
        <v>19</v>
      </c>
      <c r="E24" s="2">
        <v>21</v>
      </c>
      <c r="F24" s="2">
        <v>6</v>
      </c>
      <c r="G24" s="2">
        <v>62</v>
      </c>
      <c r="H24" s="2">
        <v>14.8</v>
      </c>
      <c r="I24" s="2">
        <v>37</v>
      </c>
      <c r="J24" s="2">
        <v>121</v>
      </c>
      <c r="K24" s="2">
        <v>0.30645161300000001</v>
      </c>
      <c r="L24" s="2">
        <v>7.3152966E-2</v>
      </c>
      <c r="M24" s="2">
        <v>1583</v>
      </c>
      <c r="N24" s="2">
        <v>0</v>
      </c>
      <c r="O24" s="2">
        <f t="shared" si="0"/>
        <v>3.9166140240050537E-2</v>
      </c>
      <c r="P24" s="2">
        <f t="shared" si="1"/>
        <v>9.3493367024636773E-3</v>
      </c>
      <c r="R24" s="2">
        <f t="shared" si="2"/>
        <v>62</v>
      </c>
      <c r="S24" s="2">
        <f t="shared" si="3"/>
        <v>14.8</v>
      </c>
    </row>
    <row r="25" spans="1:23" x14ac:dyDescent="0.25">
      <c r="A25" t="s">
        <v>39</v>
      </c>
      <c r="B25" t="s">
        <v>24</v>
      </c>
      <c r="C25" t="s">
        <v>25</v>
      </c>
      <c r="D25">
        <v>103</v>
      </c>
      <c r="E25">
        <v>131</v>
      </c>
      <c r="F25">
        <v>21</v>
      </c>
      <c r="G25">
        <v>623</v>
      </c>
      <c r="H25">
        <v>105.5</v>
      </c>
      <c r="I25">
        <v>433</v>
      </c>
      <c r="J25">
        <v>922</v>
      </c>
      <c r="K25">
        <v>0.165329053</v>
      </c>
      <c r="L25">
        <v>2.7997134999999999E-2</v>
      </c>
      <c r="M25">
        <v>1906</v>
      </c>
      <c r="N25">
        <v>1581</v>
      </c>
      <c r="O25">
        <f t="shared" si="0"/>
        <v>0.32686253934942289</v>
      </c>
      <c r="P25">
        <f t="shared" si="1"/>
        <v>5.535152151101784E-2</v>
      </c>
      <c r="R25">
        <f t="shared" si="2"/>
        <v>1139.7696747114376</v>
      </c>
      <c r="S25">
        <f t="shared" si="3"/>
        <v>193.0107555089192</v>
      </c>
      <c r="T25">
        <f>SUM(R25:R28)</f>
        <v>18622.156741168314</v>
      </c>
      <c r="U25">
        <f>SQRT((S25^2)+(S26^2)+(S27^2)+(S28^2))</f>
        <v>1339.5792421528756</v>
      </c>
    </row>
    <row r="26" spans="1:23" x14ac:dyDescent="0.25">
      <c r="A26" t="s">
        <v>39</v>
      </c>
      <c r="B26" t="s">
        <v>24</v>
      </c>
      <c r="C26" t="s">
        <v>26</v>
      </c>
      <c r="D26">
        <v>624</v>
      </c>
      <c r="E26">
        <v>599</v>
      </c>
      <c r="F26">
        <v>77</v>
      </c>
      <c r="G26">
        <v>4807</v>
      </c>
      <c r="H26">
        <v>472</v>
      </c>
      <c r="I26">
        <v>3923</v>
      </c>
      <c r="J26">
        <v>5927</v>
      </c>
      <c r="K26">
        <v>0.129810693</v>
      </c>
      <c r="L26">
        <v>1.274613E-2</v>
      </c>
      <c r="M26">
        <v>1967</v>
      </c>
      <c r="N26">
        <v>3336</v>
      </c>
      <c r="O26">
        <f t="shared" si="0"/>
        <v>2.4438230808337571</v>
      </c>
      <c r="P26">
        <f t="shared" si="1"/>
        <v>0.23995932892730046</v>
      </c>
      <c r="R26">
        <f t="shared" si="2"/>
        <v>12959.593797661413</v>
      </c>
      <c r="S26">
        <f t="shared" si="3"/>
        <v>1272.5043213014744</v>
      </c>
    </row>
    <row r="27" spans="1:23" x14ac:dyDescent="0.25">
      <c r="A27" t="s">
        <v>39</v>
      </c>
      <c r="B27" t="s">
        <v>24</v>
      </c>
      <c r="C27" t="s">
        <v>19</v>
      </c>
      <c r="D27">
        <v>320</v>
      </c>
      <c r="E27">
        <v>188</v>
      </c>
      <c r="F27">
        <v>57</v>
      </c>
      <c r="G27">
        <v>1045</v>
      </c>
      <c r="H27">
        <v>102.6</v>
      </c>
      <c r="I27">
        <v>853</v>
      </c>
      <c r="J27">
        <v>1306</v>
      </c>
      <c r="K27">
        <v>0.306220096</v>
      </c>
      <c r="L27">
        <v>3.0065246E-2</v>
      </c>
      <c r="M27">
        <v>1949</v>
      </c>
      <c r="N27">
        <v>4756</v>
      </c>
      <c r="O27">
        <f t="shared" si="0"/>
        <v>0.53617239610056444</v>
      </c>
      <c r="P27">
        <f t="shared" si="1"/>
        <v>5.2642380708055408E-2</v>
      </c>
      <c r="R27">
        <f t="shared" si="2"/>
        <v>3595.0359158542847</v>
      </c>
      <c r="S27">
        <f t="shared" si="3"/>
        <v>352.96716264751149</v>
      </c>
    </row>
    <row r="28" spans="1:23" x14ac:dyDescent="0.25">
      <c r="A28" t="s">
        <v>39</v>
      </c>
      <c r="B28" t="s">
        <v>24</v>
      </c>
      <c r="C28" t="s">
        <v>27</v>
      </c>
      <c r="D28">
        <v>114</v>
      </c>
      <c r="E28">
        <v>84</v>
      </c>
      <c r="F28">
        <v>29</v>
      </c>
      <c r="G28">
        <v>325</v>
      </c>
      <c r="H28">
        <v>40.5</v>
      </c>
      <c r="I28">
        <v>250</v>
      </c>
      <c r="J28">
        <v>442</v>
      </c>
      <c r="K28">
        <v>0.35076923100000001</v>
      </c>
      <c r="L28">
        <v>4.3711242999999997E-2</v>
      </c>
      <c r="M28">
        <v>1768</v>
      </c>
      <c r="N28">
        <v>3279</v>
      </c>
      <c r="O28">
        <f t="shared" si="0"/>
        <v>0.18382352941176472</v>
      </c>
      <c r="P28">
        <f t="shared" si="1"/>
        <v>2.2907239819004523E-2</v>
      </c>
      <c r="R28">
        <f t="shared" si="2"/>
        <v>927.75735294117658</v>
      </c>
      <c r="S28">
        <f t="shared" si="3"/>
        <v>115.61283936651583</v>
      </c>
    </row>
    <row r="29" spans="1:23" s="2" customFormat="1" x14ac:dyDescent="0.25">
      <c r="A29" s="2" t="s">
        <v>39</v>
      </c>
      <c r="B29" s="2" t="s">
        <v>48</v>
      </c>
      <c r="C29" s="2" t="s">
        <v>22</v>
      </c>
      <c r="D29" s="2">
        <v>311</v>
      </c>
      <c r="E29" s="2">
        <v>279</v>
      </c>
      <c r="F29" s="2">
        <v>47</v>
      </c>
      <c r="G29" s="2">
        <v>1819</v>
      </c>
      <c r="H29" s="2">
        <v>217.7</v>
      </c>
      <c r="I29" s="2">
        <v>1418</v>
      </c>
      <c r="J29" s="2">
        <v>2366</v>
      </c>
      <c r="K29" s="2">
        <v>0.17097306200000001</v>
      </c>
      <c r="L29" s="2">
        <v>2.0462252E-2</v>
      </c>
      <c r="M29" s="2">
        <v>3076</v>
      </c>
      <c r="N29" s="2">
        <v>544</v>
      </c>
      <c r="O29" s="2">
        <f t="shared" si="0"/>
        <v>0.59135240572171655</v>
      </c>
      <c r="P29" s="2">
        <f t="shared" si="1"/>
        <v>7.077373211963589E-2</v>
      </c>
      <c r="R29" s="2">
        <f t="shared" si="2"/>
        <v>2140.6957087126139</v>
      </c>
      <c r="S29" s="2">
        <f t="shared" si="3"/>
        <v>256.20091027308194</v>
      </c>
      <c r="T29" s="2">
        <f>SUM(R29:R30)</f>
        <v>4042.3389351862434</v>
      </c>
      <c r="U29" s="2">
        <f>SQRT((S29^2)+(S30^2))</f>
        <v>409.50189360208282</v>
      </c>
    </row>
    <row r="30" spans="1:23" s="2" customFormat="1" x14ac:dyDescent="0.25">
      <c r="A30" s="2" t="s">
        <v>39</v>
      </c>
      <c r="B30" s="2" t="s">
        <v>48</v>
      </c>
      <c r="C30" s="2" t="s">
        <v>17</v>
      </c>
      <c r="D30" s="2">
        <v>179</v>
      </c>
      <c r="E30" s="2">
        <v>167</v>
      </c>
      <c r="F30" s="2">
        <v>24</v>
      </c>
      <c r="G30" s="2">
        <v>1209</v>
      </c>
      <c r="H30" s="2">
        <v>203.1</v>
      </c>
      <c r="I30" s="2">
        <v>854</v>
      </c>
      <c r="J30" s="2">
        <v>1749</v>
      </c>
      <c r="K30" s="2">
        <v>0.148056245</v>
      </c>
      <c r="L30" s="2">
        <v>2.4871979999999998E-2</v>
      </c>
      <c r="M30" s="2">
        <v>3868</v>
      </c>
      <c r="N30" s="2">
        <v>2216</v>
      </c>
      <c r="O30" s="2">
        <f t="shared" si="0"/>
        <v>0.31256463288521197</v>
      </c>
      <c r="P30" s="2">
        <f t="shared" si="1"/>
        <v>5.2507755946225441E-2</v>
      </c>
      <c r="R30" s="2">
        <f t="shared" si="2"/>
        <v>1901.6432264736295</v>
      </c>
      <c r="S30" s="2">
        <f t="shared" si="3"/>
        <v>319.45718717683559</v>
      </c>
    </row>
    <row r="31" spans="1:23" x14ac:dyDescent="0.25">
      <c r="A31" t="s">
        <v>39</v>
      </c>
      <c r="B31" t="s">
        <v>28</v>
      </c>
      <c r="C31" t="s">
        <v>14</v>
      </c>
      <c r="D31">
        <v>82</v>
      </c>
      <c r="E31">
        <v>120</v>
      </c>
      <c r="F31">
        <v>21</v>
      </c>
      <c r="G31">
        <v>456</v>
      </c>
      <c r="H31">
        <v>73.8</v>
      </c>
      <c r="I31">
        <v>318</v>
      </c>
      <c r="J31">
        <v>672</v>
      </c>
      <c r="K31">
        <v>0.17982456099999999</v>
      </c>
      <c r="L31">
        <v>2.9103186E-2</v>
      </c>
      <c r="M31">
        <v>1407</v>
      </c>
      <c r="N31">
        <v>5613</v>
      </c>
      <c r="O31">
        <f t="shared" si="0"/>
        <v>0.32409381663113007</v>
      </c>
      <c r="P31">
        <f t="shared" si="1"/>
        <v>5.2452025586353944E-2</v>
      </c>
      <c r="R31">
        <f t="shared" si="2"/>
        <v>2275.138592750533</v>
      </c>
      <c r="S31">
        <f t="shared" si="3"/>
        <v>368.2132196162047</v>
      </c>
      <c r="T31">
        <v>2275.138592750533</v>
      </c>
      <c r="U31">
        <v>368.2132196162047</v>
      </c>
    </row>
    <row r="32" spans="1:23" s="2" customFormat="1" x14ac:dyDescent="0.25">
      <c r="A32" s="2" t="s">
        <v>39</v>
      </c>
      <c r="B32" s="2" t="s">
        <v>29</v>
      </c>
      <c r="C32" s="2" t="s">
        <v>20</v>
      </c>
      <c r="D32" s="2">
        <v>141</v>
      </c>
      <c r="E32" s="2">
        <v>87</v>
      </c>
      <c r="F32" s="2">
        <v>24</v>
      </c>
      <c r="G32" s="2">
        <v>499</v>
      </c>
      <c r="H32" s="2">
        <v>75.3</v>
      </c>
      <c r="I32" s="2">
        <v>367</v>
      </c>
      <c r="J32" s="2">
        <v>707</v>
      </c>
      <c r="K32" s="2">
        <v>0.28256513</v>
      </c>
      <c r="L32" s="2">
        <v>4.2639587999999999E-2</v>
      </c>
      <c r="M32" s="2">
        <v>4183</v>
      </c>
      <c r="N32" s="2">
        <v>0</v>
      </c>
      <c r="O32" s="2">
        <f t="shared" si="0"/>
        <v>0.11929237389433421</v>
      </c>
      <c r="P32" s="2">
        <f t="shared" si="1"/>
        <v>1.8001434377241214E-2</v>
      </c>
      <c r="R32" s="2">
        <f t="shared" si="2"/>
        <v>499</v>
      </c>
      <c r="S32" s="2">
        <f t="shared" si="3"/>
        <v>75.3</v>
      </c>
      <c r="T32" s="2">
        <f>SUM(R32:R33)</f>
        <v>638.42857142857144</v>
      </c>
      <c r="U32" s="2">
        <f>SQRT((S32^2)+(S33^2))</f>
        <v>103.39644429997364</v>
      </c>
      <c r="W32" s="2">
        <f>SUM(M32:M33)</f>
        <v>6171</v>
      </c>
    </row>
    <row r="33" spans="1:24" s="2" customFormat="1" x14ac:dyDescent="0.25">
      <c r="A33" s="2" t="s">
        <v>39</v>
      </c>
      <c r="B33" s="2" t="s">
        <v>29</v>
      </c>
      <c r="C33" s="2" t="s">
        <v>36</v>
      </c>
      <c r="D33" s="2">
        <v>18</v>
      </c>
      <c r="E33" s="2">
        <v>12</v>
      </c>
      <c r="F33" s="2">
        <v>1</v>
      </c>
      <c r="G33" s="2">
        <v>122</v>
      </c>
      <c r="H33" s="2">
        <v>62</v>
      </c>
      <c r="I33" s="2">
        <v>37</v>
      </c>
      <c r="J33" s="2">
        <v>240</v>
      </c>
      <c r="K33" s="2">
        <v>0.14754098399999999</v>
      </c>
      <c r="L33" s="2">
        <v>7.4979844000000004E-2</v>
      </c>
      <c r="M33" s="2">
        <v>1988</v>
      </c>
      <c r="N33" s="2">
        <v>284</v>
      </c>
      <c r="O33" s="2">
        <f t="shared" si="0"/>
        <v>6.1368209255533199E-2</v>
      </c>
      <c r="P33" s="2">
        <f t="shared" si="1"/>
        <v>3.1187122736418511E-2</v>
      </c>
      <c r="R33" s="2">
        <f t="shared" si="2"/>
        <v>139.42857142857142</v>
      </c>
      <c r="S33" s="2">
        <f t="shared" si="3"/>
        <v>70.857142857142861</v>
      </c>
    </row>
    <row r="34" spans="1:24" x14ac:dyDescent="0.25">
      <c r="A34" t="s">
        <v>39</v>
      </c>
      <c r="B34" t="s">
        <v>30</v>
      </c>
      <c r="C34" t="s">
        <v>26</v>
      </c>
      <c r="D34">
        <v>180</v>
      </c>
      <c r="E34">
        <v>66</v>
      </c>
      <c r="F34">
        <v>5</v>
      </c>
      <c r="G34">
        <v>2020</v>
      </c>
      <c r="H34">
        <v>716.7</v>
      </c>
      <c r="I34">
        <v>956</v>
      </c>
      <c r="J34">
        <v>4621</v>
      </c>
      <c r="K34">
        <v>8.9108910999999999E-2</v>
      </c>
      <c r="L34">
        <v>3.1616018000000003E-2</v>
      </c>
      <c r="M34">
        <v>2492</v>
      </c>
      <c r="N34">
        <v>6977</v>
      </c>
      <c r="O34">
        <f t="shared" si="0"/>
        <v>0.8105939004815409</v>
      </c>
      <c r="P34">
        <f t="shared" si="1"/>
        <v>0.28760032102728733</v>
      </c>
      <c r="R34">
        <f t="shared" si="2"/>
        <v>7675.5136436597104</v>
      </c>
      <c r="S34">
        <f t="shared" si="3"/>
        <v>2723.2874398073836</v>
      </c>
      <c r="T34">
        <f>SUM(R34:R43)</f>
        <v>65683.833278225589</v>
      </c>
      <c r="U34">
        <f>SQRT((S34^2)+(S35^2)+(S36^2)+(S37^2)+(S38^2)+(S39^2)+(S40^2)+(S41^2)+(S42^2)+(S43^2))</f>
        <v>5498.0285735579519</v>
      </c>
    </row>
    <row r="35" spans="1:24" x14ac:dyDescent="0.25">
      <c r="A35" t="s">
        <v>39</v>
      </c>
      <c r="B35" t="s">
        <v>30</v>
      </c>
      <c r="C35" t="s">
        <v>19</v>
      </c>
      <c r="D35">
        <v>42</v>
      </c>
      <c r="E35">
        <v>47</v>
      </c>
      <c r="F35">
        <v>2</v>
      </c>
      <c r="G35">
        <v>687</v>
      </c>
      <c r="H35">
        <v>321.2</v>
      </c>
      <c r="I35">
        <v>250</v>
      </c>
      <c r="J35">
        <v>1661</v>
      </c>
      <c r="K35">
        <v>6.1135371000000001E-2</v>
      </c>
      <c r="L35">
        <v>2.8583233E-2</v>
      </c>
      <c r="M35">
        <v>1964</v>
      </c>
      <c r="N35">
        <v>9330</v>
      </c>
      <c r="O35">
        <f t="shared" si="0"/>
        <v>0.34979633401221993</v>
      </c>
      <c r="P35">
        <f t="shared" si="1"/>
        <v>0.1635437881873727</v>
      </c>
      <c r="R35">
        <f t="shared" si="2"/>
        <v>3950.5997963340119</v>
      </c>
      <c r="S35">
        <f t="shared" si="3"/>
        <v>1847.0635437881872</v>
      </c>
    </row>
    <row r="36" spans="1:24" x14ac:dyDescent="0.25">
      <c r="A36" t="s">
        <v>39</v>
      </c>
      <c r="B36" t="s">
        <v>30</v>
      </c>
      <c r="C36" t="s">
        <v>31</v>
      </c>
      <c r="D36">
        <v>264</v>
      </c>
      <c r="E36">
        <v>237</v>
      </c>
      <c r="F36">
        <v>21</v>
      </c>
      <c r="G36">
        <v>2866</v>
      </c>
      <c r="H36">
        <v>545.29999999999995</v>
      </c>
      <c r="I36">
        <v>1904</v>
      </c>
      <c r="J36">
        <v>4504</v>
      </c>
      <c r="K36">
        <v>9.2114445000000003E-2</v>
      </c>
      <c r="L36">
        <v>1.7526171E-2</v>
      </c>
      <c r="M36">
        <v>4874</v>
      </c>
      <c r="N36">
        <v>3689</v>
      </c>
      <c r="O36">
        <f t="shared" si="0"/>
        <v>0.58801805498563808</v>
      </c>
      <c r="P36">
        <f t="shared" si="1"/>
        <v>0.11187935986869101</v>
      </c>
      <c r="R36">
        <f t="shared" si="2"/>
        <v>5035.1986048420185</v>
      </c>
      <c r="S36">
        <f t="shared" si="3"/>
        <v>958.02295855560112</v>
      </c>
    </row>
    <row r="37" spans="1:24" x14ac:dyDescent="0.25">
      <c r="A37" t="s">
        <v>39</v>
      </c>
      <c r="B37" t="s">
        <v>30</v>
      </c>
      <c r="C37" t="s">
        <v>32</v>
      </c>
      <c r="D37">
        <v>295</v>
      </c>
      <c r="E37">
        <v>229</v>
      </c>
      <c r="F37">
        <v>32</v>
      </c>
      <c r="G37">
        <v>2062</v>
      </c>
      <c r="H37">
        <v>308.7</v>
      </c>
      <c r="I37">
        <v>1520</v>
      </c>
      <c r="J37">
        <v>2845</v>
      </c>
      <c r="K37">
        <v>0.14306498500000001</v>
      </c>
      <c r="L37">
        <v>2.1418118999999999E-2</v>
      </c>
      <c r="M37">
        <v>5319</v>
      </c>
      <c r="N37">
        <v>6762</v>
      </c>
      <c r="O37">
        <f t="shared" si="0"/>
        <v>0.38766685467193079</v>
      </c>
      <c r="P37">
        <f t="shared" si="1"/>
        <v>5.8037225042301181E-2</v>
      </c>
      <c r="R37">
        <f t="shared" si="2"/>
        <v>4683.403271291596</v>
      </c>
      <c r="S37">
        <f t="shared" si="3"/>
        <v>701.1477157360406</v>
      </c>
      <c r="W37">
        <f>SUM(M34:M43)</f>
        <v>29636</v>
      </c>
      <c r="X37">
        <f>SUM(N34:N43)</f>
        <v>61931</v>
      </c>
    </row>
    <row r="38" spans="1:24" x14ac:dyDescent="0.25">
      <c r="A38" t="s">
        <v>39</v>
      </c>
      <c r="B38" t="s">
        <v>33</v>
      </c>
      <c r="C38" t="s">
        <v>34</v>
      </c>
      <c r="D38">
        <v>43</v>
      </c>
      <c r="E38">
        <v>78</v>
      </c>
      <c r="F38">
        <v>7</v>
      </c>
      <c r="G38">
        <v>434</v>
      </c>
      <c r="H38">
        <v>124.2</v>
      </c>
      <c r="I38">
        <v>224</v>
      </c>
      <c r="J38">
        <v>910</v>
      </c>
      <c r="K38">
        <v>9.9078341E-2</v>
      </c>
      <c r="L38">
        <v>2.8353756000000001E-2</v>
      </c>
      <c r="M38">
        <v>224</v>
      </c>
      <c r="N38">
        <v>0</v>
      </c>
      <c r="O38">
        <f t="shared" si="0"/>
        <v>1.9375</v>
      </c>
      <c r="P38">
        <f t="shared" si="1"/>
        <v>0.55446428571428574</v>
      </c>
      <c r="R38">
        <f t="shared" si="2"/>
        <v>434</v>
      </c>
      <c r="S38">
        <f t="shared" si="3"/>
        <v>124.2</v>
      </c>
    </row>
    <row r="39" spans="1:24" x14ac:dyDescent="0.25">
      <c r="A39" t="s">
        <v>39</v>
      </c>
      <c r="B39" t="s">
        <v>33</v>
      </c>
      <c r="C39" t="s">
        <v>35</v>
      </c>
      <c r="D39">
        <v>30</v>
      </c>
      <c r="E39">
        <v>48</v>
      </c>
      <c r="F39">
        <v>8</v>
      </c>
      <c r="G39">
        <v>168</v>
      </c>
      <c r="H39">
        <v>40.6</v>
      </c>
      <c r="I39">
        <v>98</v>
      </c>
      <c r="J39">
        <v>310</v>
      </c>
      <c r="K39">
        <v>0.178571429</v>
      </c>
      <c r="L39">
        <v>4.3154761999999999E-2</v>
      </c>
      <c r="M39">
        <v>165</v>
      </c>
      <c r="N39">
        <v>0</v>
      </c>
      <c r="O39">
        <f t="shared" si="0"/>
        <v>1.0181818181818181</v>
      </c>
      <c r="P39">
        <f t="shared" si="1"/>
        <v>0.24606060606060606</v>
      </c>
      <c r="R39">
        <f t="shared" si="2"/>
        <v>167.99999999999997</v>
      </c>
      <c r="S39">
        <f t="shared" si="3"/>
        <v>40.6</v>
      </c>
    </row>
    <row r="40" spans="1:24" x14ac:dyDescent="0.25">
      <c r="A40" t="s">
        <v>39</v>
      </c>
      <c r="B40" t="s">
        <v>33</v>
      </c>
      <c r="C40" t="s">
        <v>31</v>
      </c>
      <c r="D40">
        <v>406</v>
      </c>
      <c r="E40">
        <v>277</v>
      </c>
      <c r="F40">
        <v>23</v>
      </c>
      <c r="G40">
        <v>4713</v>
      </c>
      <c r="H40">
        <v>874.3</v>
      </c>
      <c r="I40">
        <v>3185</v>
      </c>
      <c r="J40">
        <v>7261</v>
      </c>
      <c r="K40">
        <v>8.6144706000000001E-2</v>
      </c>
      <c r="L40">
        <v>1.5980547000000001E-2</v>
      </c>
      <c r="M40">
        <v>4605</v>
      </c>
      <c r="N40">
        <v>7188</v>
      </c>
      <c r="O40">
        <f t="shared" si="0"/>
        <v>1.0234527687296417</v>
      </c>
      <c r="P40">
        <f t="shared" si="1"/>
        <v>0.18985884907709011</v>
      </c>
      <c r="R40">
        <f t="shared" si="2"/>
        <v>12069.578501628665</v>
      </c>
      <c r="S40">
        <f t="shared" si="3"/>
        <v>2239.0054071661239</v>
      </c>
    </row>
    <row r="41" spans="1:24" x14ac:dyDescent="0.25">
      <c r="A41" t="s">
        <v>39</v>
      </c>
      <c r="B41" t="s">
        <v>33</v>
      </c>
      <c r="C41" t="s">
        <v>32</v>
      </c>
      <c r="D41">
        <v>237</v>
      </c>
      <c r="E41">
        <v>207</v>
      </c>
      <c r="F41">
        <v>16</v>
      </c>
      <c r="G41">
        <v>2911</v>
      </c>
      <c r="H41">
        <v>633.79999999999995</v>
      </c>
      <c r="I41">
        <v>1834</v>
      </c>
      <c r="J41">
        <v>4878</v>
      </c>
      <c r="K41">
        <v>8.1415320999999999E-2</v>
      </c>
      <c r="L41">
        <v>1.7726221E-2</v>
      </c>
      <c r="M41">
        <v>3232</v>
      </c>
      <c r="N41">
        <v>13289</v>
      </c>
      <c r="O41">
        <f t="shared" si="0"/>
        <v>0.90068069306930698</v>
      </c>
      <c r="P41">
        <f t="shared" si="1"/>
        <v>0.19610148514851483</v>
      </c>
      <c r="R41">
        <f t="shared" si="2"/>
        <v>14880.145730198021</v>
      </c>
      <c r="S41">
        <f t="shared" si="3"/>
        <v>3239.7926361386135</v>
      </c>
    </row>
    <row r="42" spans="1:24" x14ac:dyDescent="0.25">
      <c r="A42" t="s">
        <v>39</v>
      </c>
      <c r="B42" t="s">
        <v>33</v>
      </c>
      <c r="C42" t="s">
        <v>20</v>
      </c>
      <c r="D42">
        <v>441</v>
      </c>
      <c r="E42">
        <v>367</v>
      </c>
      <c r="F42">
        <v>42</v>
      </c>
      <c r="G42">
        <v>3782</v>
      </c>
      <c r="H42">
        <v>509.2</v>
      </c>
      <c r="I42">
        <v>2875</v>
      </c>
      <c r="J42">
        <v>5027</v>
      </c>
      <c r="K42">
        <v>0.116604971</v>
      </c>
      <c r="L42">
        <v>1.5699431999999999E-2</v>
      </c>
      <c r="M42">
        <v>4063</v>
      </c>
      <c r="N42">
        <v>5817</v>
      </c>
      <c r="O42">
        <f t="shared" si="0"/>
        <v>0.93083928131922222</v>
      </c>
      <c r="P42">
        <f t="shared" si="1"/>
        <v>0.12532611370908195</v>
      </c>
      <c r="R42">
        <f t="shared" si="2"/>
        <v>9196.6920994339162</v>
      </c>
      <c r="S42">
        <f t="shared" si="3"/>
        <v>1238.2220034457296</v>
      </c>
    </row>
    <row r="43" spans="1:24" x14ac:dyDescent="0.25">
      <c r="A43" t="s">
        <v>39</v>
      </c>
      <c r="B43" t="s">
        <v>33</v>
      </c>
      <c r="C43" t="s">
        <v>36</v>
      </c>
      <c r="D43">
        <v>311</v>
      </c>
      <c r="E43">
        <v>243</v>
      </c>
      <c r="F43">
        <v>42</v>
      </c>
      <c r="G43">
        <v>1769</v>
      </c>
      <c r="H43">
        <v>224.9</v>
      </c>
      <c r="I43">
        <v>1362</v>
      </c>
      <c r="J43">
        <v>2335</v>
      </c>
      <c r="K43">
        <v>0.17580554000000001</v>
      </c>
      <c r="L43">
        <v>2.2350856999999998E-2</v>
      </c>
      <c r="M43">
        <v>2698</v>
      </c>
      <c r="N43">
        <v>8879</v>
      </c>
      <c r="O43">
        <f t="shared" si="0"/>
        <v>0.65567086730911783</v>
      </c>
      <c r="P43">
        <f t="shared" si="1"/>
        <v>8.3358042994810977E-2</v>
      </c>
      <c r="R43">
        <f t="shared" si="2"/>
        <v>7590.7016308376569</v>
      </c>
      <c r="S43">
        <f t="shared" si="3"/>
        <v>965.0360637509267</v>
      </c>
    </row>
    <row r="44" spans="1:24" s="2" customFormat="1" x14ac:dyDescent="0.25">
      <c r="A44" s="2" t="s">
        <v>39</v>
      </c>
      <c r="B44" s="2" t="s">
        <v>37</v>
      </c>
      <c r="C44" s="2" t="s">
        <v>22</v>
      </c>
      <c r="D44" s="2">
        <v>421</v>
      </c>
      <c r="E44" s="2">
        <v>410</v>
      </c>
      <c r="F44" s="2">
        <v>164</v>
      </c>
      <c r="G44" s="2">
        <v>1050</v>
      </c>
      <c r="H44" s="2">
        <v>49.3</v>
      </c>
      <c r="I44" s="2">
        <v>938</v>
      </c>
      <c r="J44" s="2">
        <v>1187</v>
      </c>
      <c r="K44" s="2">
        <v>0.40095238100000002</v>
      </c>
      <c r="L44" s="2">
        <v>1.8825669E-2</v>
      </c>
      <c r="M44" s="2">
        <v>904</v>
      </c>
      <c r="N44" s="2">
        <v>371</v>
      </c>
      <c r="O44" s="2">
        <f t="shared" si="0"/>
        <v>1.1615044247787611</v>
      </c>
      <c r="P44" s="2">
        <f t="shared" si="1"/>
        <v>5.4535398230088496E-2</v>
      </c>
      <c r="R44" s="2">
        <f t="shared" si="2"/>
        <v>1480.9181415929204</v>
      </c>
      <c r="S44" s="2">
        <f t="shared" si="3"/>
        <v>69.532632743362825</v>
      </c>
      <c r="T44" s="2">
        <f>SUM(R44:R45)</f>
        <v>9190.1248221774713</v>
      </c>
      <c r="U44" s="2">
        <f>SQRT((S44^2)+(S45^2))</f>
        <v>427.46862099381104</v>
      </c>
    </row>
    <row r="45" spans="1:24" s="2" customFormat="1" x14ac:dyDescent="0.25">
      <c r="A45" s="2" t="s">
        <v>39</v>
      </c>
      <c r="B45" s="2" t="s">
        <v>37</v>
      </c>
      <c r="C45" s="2" t="s">
        <v>38</v>
      </c>
      <c r="D45" s="2">
        <v>566</v>
      </c>
      <c r="E45" s="2">
        <v>395</v>
      </c>
      <c r="F45" s="2">
        <v>150</v>
      </c>
      <c r="G45" s="2">
        <v>1486</v>
      </c>
      <c r="H45" s="2">
        <v>81.3</v>
      </c>
      <c r="I45" s="2">
        <v>1317</v>
      </c>
      <c r="J45" s="2">
        <v>1692</v>
      </c>
      <c r="K45" s="2">
        <v>0.38088829099999999</v>
      </c>
      <c r="L45" s="2">
        <v>2.0838638999999999E-2</v>
      </c>
      <c r="M45" s="2">
        <v>958</v>
      </c>
      <c r="N45" s="2">
        <v>4012</v>
      </c>
      <c r="O45" s="2">
        <f t="shared" si="0"/>
        <v>1.5511482254697286</v>
      </c>
      <c r="P45" s="2">
        <f t="shared" si="1"/>
        <v>8.4864300626304803E-2</v>
      </c>
      <c r="R45" s="2">
        <f t="shared" si="2"/>
        <v>7709.2066805845516</v>
      </c>
      <c r="S45" s="2">
        <f t="shared" si="3"/>
        <v>421.77557411273489</v>
      </c>
    </row>
  </sheetData>
  <sortState xmlns:xlrd2="http://schemas.microsoft.com/office/spreadsheetml/2017/richdata2" ref="A2:P45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6"/>
  <sheetViews>
    <sheetView tabSelected="1" workbookViewId="0">
      <selection activeCell="X21" sqref="X21"/>
    </sheetView>
  </sheetViews>
  <sheetFormatPr defaultRowHeight="15" x14ac:dyDescent="0.25"/>
  <cols>
    <col min="1" max="1" width="8.28515625" bestFit="1" customWidth="1"/>
    <col min="2" max="2" width="18.42578125" bestFit="1" customWidth="1"/>
    <col min="3" max="3" width="16.28515625" bestFit="1" customWidth="1"/>
    <col min="4" max="5" width="4" bestFit="1" customWidth="1"/>
    <col min="6" max="6" width="3" bestFit="1" customWidth="1"/>
    <col min="7" max="7" width="5" bestFit="1" customWidth="1"/>
    <col min="8" max="8" width="7" bestFit="1" customWidth="1"/>
    <col min="9" max="9" width="8.7109375" customWidth="1"/>
    <col min="10" max="10" width="7.5703125" bestFit="1" customWidth="1"/>
    <col min="11" max="11" width="8" bestFit="1" customWidth="1"/>
    <col min="12" max="13" width="12" bestFit="1" customWidth="1"/>
    <col min="14" max="14" width="18.140625" bestFit="1" customWidth="1"/>
    <col min="15" max="15" width="21.5703125" bestFit="1" customWidth="1"/>
    <col min="16" max="16" width="12" bestFit="1" customWidth="1"/>
    <col min="17" max="17" width="12.140625" bestFit="1" customWidth="1"/>
    <col min="19" max="20" width="12" bestFit="1" customWidth="1"/>
    <col min="21" max="21" width="6.140625" customWidth="1"/>
    <col min="22" max="22" width="8.28515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49</v>
      </c>
      <c r="O1" s="1" t="s">
        <v>50</v>
      </c>
      <c r="P1" s="1" t="s">
        <v>51</v>
      </c>
      <c r="Q1" s="1" t="s">
        <v>52</v>
      </c>
      <c r="R1" s="1"/>
      <c r="S1" s="1" t="s">
        <v>53</v>
      </c>
      <c r="T1" s="1" t="s">
        <v>54</v>
      </c>
      <c r="U1" s="1" t="s">
        <v>55</v>
      </c>
      <c r="V1" s="1" t="s">
        <v>56</v>
      </c>
    </row>
    <row r="2" spans="1:24" s="2" customFormat="1" x14ac:dyDescent="0.25">
      <c r="A2" s="2" t="s">
        <v>12</v>
      </c>
      <c r="B2" s="2" t="s">
        <v>13</v>
      </c>
      <c r="C2" s="2" t="s">
        <v>14</v>
      </c>
      <c r="D2" s="2">
        <v>6</v>
      </c>
      <c r="E2" s="2">
        <v>10</v>
      </c>
      <c r="F2" s="2">
        <v>1</v>
      </c>
      <c r="G2" s="2">
        <v>38</v>
      </c>
      <c r="H2" s="2">
        <v>17</v>
      </c>
      <c r="I2" s="2">
        <f>H2/G2</f>
        <v>0.44736842105263158</v>
      </c>
      <c r="J2" s="2">
        <v>11</v>
      </c>
      <c r="K2" s="2">
        <v>74</v>
      </c>
      <c r="L2" s="2">
        <v>0.15789473700000001</v>
      </c>
      <c r="M2" s="2">
        <v>7.0637118999999998E-2</v>
      </c>
      <c r="N2" s="2">
        <v>1402</v>
      </c>
      <c r="O2" s="2">
        <v>0</v>
      </c>
      <c r="P2" s="2">
        <f>G2/N2</f>
        <v>2.710413694721826E-2</v>
      </c>
      <c r="Q2" s="2">
        <f>H2/N2</f>
        <v>1.2125534950071327E-2</v>
      </c>
      <c r="S2" s="2">
        <f>(N2+O2)*P2</f>
        <v>38</v>
      </c>
      <c r="T2" s="2">
        <f>(N2+O2)*Q2</f>
        <v>17</v>
      </c>
      <c r="U2" s="2">
        <v>38</v>
      </c>
      <c r="V2" s="2">
        <v>17</v>
      </c>
    </row>
    <row r="3" spans="1:24" x14ac:dyDescent="0.25">
      <c r="A3" t="s">
        <v>12</v>
      </c>
      <c r="B3" t="s">
        <v>15</v>
      </c>
      <c r="C3" t="s">
        <v>14</v>
      </c>
      <c r="D3">
        <v>10</v>
      </c>
      <c r="E3">
        <v>23</v>
      </c>
      <c r="F3">
        <v>0</v>
      </c>
      <c r="G3" t="s">
        <v>16</v>
      </c>
      <c r="H3" t="s">
        <v>16</v>
      </c>
      <c r="I3" s="2"/>
      <c r="J3" t="s">
        <v>16</v>
      </c>
      <c r="K3" t="s">
        <v>16</v>
      </c>
      <c r="L3" t="s">
        <v>16</v>
      </c>
      <c r="M3" t="s">
        <v>16</v>
      </c>
      <c r="N3">
        <v>3543</v>
      </c>
      <c r="O3">
        <v>0</v>
      </c>
      <c r="P3" t="s">
        <v>16</v>
      </c>
      <c r="Q3" t="s">
        <v>16</v>
      </c>
      <c r="S3" t="s">
        <v>16</v>
      </c>
      <c r="T3" t="s">
        <v>16</v>
      </c>
    </row>
    <row r="4" spans="1:24" x14ac:dyDescent="0.25">
      <c r="A4" t="s">
        <v>12</v>
      </c>
      <c r="B4" t="s">
        <v>15</v>
      </c>
      <c r="C4" t="s">
        <v>17</v>
      </c>
      <c r="D4">
        <v>3</v>
      </c>
      <c r="E4">
        <v>0</v>
      </c>
      <c r="F4">
        <v>0</v>
      </c>
      <c r="G4" t="s">
        <v>16</v>
      </c>
      <c r="H4" t="s">
        <v>16</v>
      </c>
      <c r="I4" s="2"/>
      <c r="J4" t="s">
        <v>16</v>
      </c>
      <c r="K4" t="s">
        <v>16</v>
      </c>
      <c r="L4" t="s">
        <v>16</v>
      </c>
      <c r="M4" t="s">
        <v>16</v>
      </c>
      <c r="N4">
        <v>3979</v>
      </c>
      <c r="O4">
        <v>1299</v>
      </c>
      <c r="P4" t="s">
        <v>16</v>
      </c>
      <c r="Q4" t="s">
        <v>16</v>
      </c>
      <c r="S4" t="s">
        <v>16</v>
      </c>
      <c r="T4" t="s">
        <v>16</v>
      </c>
    </row>
    <row r="5" spans="1:24" s="2" customFormat="1" x14ac:dyDescent="0.25">
      <c r="A5" s="2" t="s">
        <v>12</v>
      </c>
      <c r="B5" s="2" t="s">
        <v>18</v>
      </c>
      <c r="C5" s="2" t="s">
        <v>19</v>
      </c>
      <c r="D5" s="2">
        <v>1</v>
      </c>
      <c r="E5" s="2">
        <v>2</v>
      </c>
      <c r="F5" s="2">
        <v>0</v>
      </c>
      <c r="G5" s="2" t="s">
        <v>16</v>
      </c>
      <c r="H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  <c r="N5" s="2">
        <v>1550</v>
      </c>
      <c r="O5" s="2">
        <v>7634</v>
      </c>
      <c r="P5" s="2" t="s">
        <v>16</v>
      </c>
      <c r="Q5" s="2" t="s">
        <v>16</v>
      </c>
      <c r="S5" s="2" t="s">
        <v>16</v>
      </c>
      <c r="T5" s="2" t="s">
        <v>16</v>
      </c>
    </row>
    <row r="6" spans="1:24" s="2" customFormat="1" x14ac:dyDescent="0.25">
      <c r="A6" s="2" t="s">
        <v>12</v>
      </c>
      <c r="B6" s="2" t="s">
        <v>18</v>
      </c>
      <c r="C6" s="2" t="s">
        <v>20</v>
      </c>
      <c r="D6" s="2">
        <v>8</v>
      </c>
      <c r="E6" s="2">
        <v>8</v>
      </c>
      <c r="F6" s="2">
        <v>0</v>
      </c>
      <c r="G6" s="2" t="s">
        <v>16</v>
      </c>
      <c r="H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2">
        <v>1354</v>
      </c>
      <c r="O6" s="2">
        <v>701</v>
      </c>
      <c r="P6" s="2" t="s">
        <v>16</v>
      </c>
      <c r="Q6" s="2" t="s">
        <v>16</v>
      </c>
      <c r="S6" s="2" t="s">
        <v>16</v>
      </c>
      <c r="T6" s="2" t="s">
        <v>16</v>
      </c>
    </row>
    <row r="7" spans="1:24" x14ac:dyDescent="0.25">
      <c r="A7" t="s">
        <v>12</v>
      </c>
      <c r="B7" t="s">
        <v>21</v>
      </c>
      <c r="C7" t="s">
        <v>22</v>
      </c>
      <c r="D7">
        <v>2</v>
      </c>
      <c r="E7">
        <v>1</v>
      </c>
      <c r="F7">
        <v>0</v>
      </c>
      <c r="G7" t="s">
        <v>16</v>
      </c>
      <c r="H7" t="s">
        <v>16</v>
      </c>
      <c r="I7" s="2"/>
      <c r="J7" t="s">
        <v>16</v>
      </c>
      <c r="K7" t="s">
        <v>16</v>
      </c>
      <c r="L7" t="s">
        <v>16</v>
      </c>
      <c r="M7" t="s">
        <v>16</v>
      </c>
      <c r="N7">
        <v>1972</v>
      </c>
      <c r="O7">
        <v>0</v>
      </c>
      <c r="P7" t="s">
        <v>16</v>
      </c>
      <c r="Q7" t="s">
        <v>16</v>
      </c>
      <c r="S7" t="s">
        <v>16</v>
      </c>
      <c r="T7" t="s">
        <v>16</v>
      </c>
    </row>
    <row r="8" spans="1:24" s="2" customFormat="1" x14ac:dyDescent="0.25">
      <c r="A8" s="2" t="s">
        <v>12</v>
      </c>
      <c r="B8" s="2" t="s">
        <v>23</v>
      </c>
      <c r="C8" s="2" t="s">
        <v>14</v>
      </c>
      <c r="D8" s="2">
        <v>1</v>
      </c>
      <c r="E8" s="2">
        <v>1</v>
      </c>
      <c r="F8" s="2">
        <v>0</v>
      </c>
      <c r="G8" s="2" t="s">
        <v>16</v>
      </c>
      <c r="H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2">
        <v>1481</v>
      </c>
      <c r="O8" s="2">
        <v>3781</v>
      </c>
      <c r="P8" s="2" t="s">
        <v>16</v>
      </c>
      <c r="Q8" s="2" t="s">
        <v>16</v>
      </c>
      <c r="S8" s="2" t="s">
        <v>16</v>
      </c>
      <c r="T8" s="2" t="s">
        <v>16</v>
      </c>
    </row>
    <row r="9" spans="1:24" x14ac:dyDescent="0.25">
      <c r="A9" t="s">
        <v>12</v>
      </c>
      <c r="B9" t="s">
        <v>24</v>
      </c>
      <c r="C9" t="s">
        <v>25</v>
      </c>
      <c r="D9">
        <v>14</v>
      </c>
      <c r="E9">
        <v>22</v>
      </c>
      <c r="F9">
        <v>8</v>
      </c>
      <c r="G9">
        <v>37</v>
      </c>
      <c r="H9">
        <v>6</v>
      </c>
      <c r="I9" s="2">
        <f t="shared" ref="I9:I24" si="0">H9/G9</f>
        <v>0.16216216216216217</v>
      </c>
      <c r="J9">
        <v>24</v>
      </c>
      <c r="K9">
        <v>67</v>
      </c>
      <c r="L9">
        <v>0.37837837800000002</v>
      </c>
      <c r="M9">
        <v>6.1358655999999998E-2</v>
      </c>
      <c r="N9">
        <v>1906</v>
      </c>
      <c r="O9">
        <v>1581</v>
      </c>
      <c r="P9">
        <f t="shared" ref="P9:P24" si="1">G9/N9</f>
        <v>1.9412381951731374E-2</v>
      </c>
      <c r="Q9">
        <f t="shared" ref="Q9:Q24" si="2">H9/N9</f>
        <v>3.1479538300104933E-3</v>
      </c>
      <c r="S9">
        <f t="shared" ref="S9:S24" si="3">(N9+O9)*P9</f>
        <v>67.690975865687307</v>
      </c>
      <c r="T9">
        <f t="shared" ref="T9:T24" si="4">(N9+O9)*Q9</f>
        <v>10.976915005246591</v>
      </c>
      <c r="U9">
        <f>SUM(S9:S11)</f>
        <v>10107.623825295335</v>
      </c>
      <c r="V9">
        <f>SQRT((T9^2)+(T10^2)+(T11^2))</f>
        <v>1107.3323675601407</v>
      </c>
    </row>
    <row r="10" spans="1:24" x14ac:dyDescent="0.25">
      <c r="A10" t="s">
        <v>12</v>
      </c>
      <c r="B10" t="s">
        <v>24</v>
      </c>
      <c r="C10" t="s">
        <v>26</v>
      </c>
      <c r="D10">
        <v>264</v>
      </c>
      <c r="E10">
        <v>266</v>
      </c>
      <c r="F10">
        <v>32</v>
      </c>
      <c r="G10">
        <v>2143</v>
      </c>
      <c r="H10">
        <v>322.10000000000002</v>
      </c>
      <c r="I10" s="2">
        <f t="shared" si="0"/>
        <v>0.15030331311245917</v>
      </c>
      <c r="J10">
        <v>1572</v>
      </c>
      <c r="K10">
        <v>2964</v>
      </c>
      <c r="L10">
        <v>0.123191787</v>
      </c>
      <c r="M10">
        <v>1.8516134E-2</v>
      </c>
      <c r="N10">
        <v>1967</v>
      </c>
      <c r="O10">
        <v>3336</v>
      </c>
      <c r="P10">
        <f t="shared" si="1"/>
        <v>1.0894763599389934</v>
      </c>
      <c r="Q10">
        <f t="shared" si="2"/>
        <v>0.16375190645653281</v>
      </c>
      <c r="S10">
        <f t="shared" si="3"/>
        <v>5777.4931367564823</v>
      </c>
      <c r="T10">
        <f t="shared" si="4"/>
        <v>868.37635993899346</v>
      </c>
    </row>
    <row r="11" spans="1:24" x14ac:dyDescent="0.25">
      <c r="A11" t="s">
        <v>12</v>
      </c>
      <c r="B11" t="s">
        <v>24</v>
      </c>
      <c r="C11" t="s">
        <v>19</v>
      </c>
      <c r="D11">
        <v>196</v>
      </c>
      <c r="E11">
        <v>169</v>
      </c>
      <c r="F11">
        <v>26</v>
      </c>
      <c r="G11">
        <v>1239</v>
      </c>
      <c r="H11">
        <v>199.7</v>
      </c>
      <c r="I11" s="2">
        <f t="shared" si="0"/>
        <v>0.16117836965294591</v>
      </c>
      <c r="J11">
        <v>890</v>
      </c>
      <c r="K11">
        <v>1766</v>
      </c>
      <c r="L11">
        <v>0.15819209000000001</v>
      </c>
      <c r="M11">
        <v>2.5497143E-2</v>
      </c>
      <c r="N11">
        <v>1949</v>
      </c>
      <c r="O11">
        <v>4756</v>
      </c>
      <c r="P11">
        <f t="shared" si="1"/>
        <v>0.63571062083119545</v>
      </c>
      <c r="Q11">
        <f t="shared" si="2"/>
        <v>0.10246280143663417</v>
      </c>
      <c r="S11">
        <f t="shared" si="3"/>
        <v>4262.4397126731656</v>
      </c>
      <c r="T11">
        <f t="shared" si="4"/>
        <v>687.01308363263206</v>
      </c>
    </row>
    <row r="12" spans="1:24" x14ac:dyDescent="0.25">
      <c r="A12" t="s">
        <v>12</v>
      </c>
      <c r="B12" t="s">
        <v>24</v>
      </c>
      <c r="C12" t="s">
        <v>27</v>
      </c>
      <c r="D12">
        <v>14</v>
      </c>
      <c r="E12">
        <v>10</v>
      </c>
      <c r="F12">
        <v>0</v>
      </c>
      <c r="G12" t="s">
        <v>16</v>
      </c>
      <c r="H12" t="s">
        <v>16</v>
      </c>
      <c r="I12" s="2"/>
      <c r="J12" t="s">
        <v>16</v>
      </c>
      <c r="K12" t="s">
        <v>16</v>
      </c>
      <c r="L12" t="s">
        <v>16</v>
      </c>
      <c r="M12" t="s">
        <v>16</v>
      </c>
      <c r="N12">
        <v>1768</v>
      </c>
      <c r="O12">
        <v>3279</v>
      </c>
      <c r="P12" t="s">
        <v>16</v>
      </c>
      <c r="Q12" t="s">
        <v>16</v>
      </c>
      <c r="S12" t="s">
        <v>16</v>
      </c>
      <c r="T12" t="s">
        <v>16</v>
      </c>
    </row>
    <row r="13" spans="1:24" s="2" customFormat="1" x14ac:dyDescent="0.25">
      <c r="A13" s="2" t="s">
        <v>12</v>
      </c>
      <c r="B13" s="2" t="s">
        <v>28</v>
      </c>
      <c r="C13" s="2" t="s">
        <v>14</v>
      </c>
      <c r="D13" s="2">
        <v>11</v>
      </c>
      <c r="E13" s="2">
        <v>13</v>
      </c>
      <c r="F13" s="2">
        <v>0</v>
      </c>
      <c r="G13" s="2" t="s">
        <v>16</v>
      </c>
      <c r="H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N13" s="2">
        <v>1407</v>
      </c>
      <c r="O13" s="2">
        <v>5613</v>
      </c>
      <c r="P13" s="2" t="s">
        <v>16</v>
      </c>
      <c r="Q13" s="2" t="s">
        <v>16</v>
      </c>
      <c r="S13" s="2" t="s">
        <v>16</v>
      </c>
      <c r="T13" s="2" t="s">
        <v>16</v>
      </c>
    </row>
    <row r="14" spans="1:24" x14ac:dyDescent="0.25">
      <c r="A14" t="s">
        <v>12</v>
      </c>
      <c r="B14" t="s">
        <v>29</v>
      </c>
      <c r="C14" t="s">
        <v>20</v>
      </c>
      <c r="D14">
        <v>2</v>
      </c>
      <c r="E14">
        <v>4</v>
      </c>
      <c r="F14">
        <v>0</v>
      </c>
      <c r="G14" t="s">
        <v>16</v>
      </c>
      <c r="H14" t="s">
        <v>16</v>
      </c>
      <c r="I14" s="2"/>
      <c r="J14" t="s">
        <v>16</v>
      </c>
      <c r="K14" t="s">
        <v>16</v>
      </c>
      <c r="L14" t="s">
        <v>16</v>
      </c>
      <c r="M14" t="s">
        <v>16</v>
      </c>
      <c r="N14">
        <v>4183</v>
      </c>
      <c r="O14">
        <v>0</v>
      </c>
      <c r="P14" t="s">
        <v>16</v>
      </c>
      <c r="Q14" t="s">
        <v>16</v>
      </c>
      <c r="S14" t="s">
        <v>16</v>
      </c>
      <c r="T14" t="s">
        <v>16</v>
      </c>
    </row>
    <row r="15" spans="1:24" s="2" customFormat="1" x14ac:dyDescent="0.25">
      <c r="A15" s="2" t="s">
        <v>12</v>
      </c>
      <c r="B15" s="2" t="s">
        <v>30</v>
      </c>
      <c r="C15" s="2" t="s">
        <v>26</v>
      </c>
      <c r="D15" s="2">
        <v>323</v>
      </c>
      <c r="E15" s="2">
        <v>191</v>
      </c>
      <c r="F15" s="2">
        <v>9</v>
      </c>
      <c r="G15" s="2">
        <v>6220</v>
      </c>
      <c r="H15" s="2">
        <v>1797.7</v>
      </c>
      <c r="I15" s="2">
        <f t="shared" si="0"/>
        <v>0.2890192926045016</v>
      </c>
      <c r="J15" s="2">
        <v>3439</v>
      </c>
      <c r="K15" s="2">
        <v>12160</v>
      </c>
      <c r="L15" s="2">
        <v>5.1929259999999998E-2</v>
      </c>
      <c r="M15" s="2">
        <v>1.5008558E-2</v>
      </c>
      <c r="N15" s="2">
        <v>2492</v>
      </c>
      <c r="O15" s="2">
        <v>6977</v>
      </c>
      <c r="P15" s="2">
        <f t="shared" si="1"/>
        <v>2.4959871589085072</v>
      </c>
      <c r="Q15" s="2">
        <f t="shared" si="2"/>
        <v>0.72138844301765648</v>
      </c>
      <c r="S15" s="2">
        <f t="shared" si="3"/>
        <v>23634.502407704655</v>
      </c>
      <c r="T15" s="2">
        <f t="shared" si="4"/>
        <v>6830.8271669341893</v>
      </c>
      <c r="U15" s="2">
        <f>SUM(S15:S18)</f>
        <v>42384.68961454153</v>
      </c>
      <c r="V15" s="2">
        <f>SQRT((T15^2)+(T16^2)+(T17^2)+(T18^2))</f>
        <v>8082.2454786047138</v>
      </c>
      <c r="W15" s="2">
        <v>85171.990083841811</v>
      </c>
      <c r="X15" s="2">
        <v>14314.312433866267</v>
      </c>
    </row>
    <row r="16" spans="1:24" s="2" customFormat="1" x14ac:dyDescent="0.25">
      <c r="A16" s="2" t="s">
        <v>12</v>
      </c>
      <c r="B16" s="2" t="s">
        <v>30</v>
      </c>
      <c r="C16" s="2" t="s">
        <v>19</v>
      </c>
      <c r="D16" s="2">
        <v>7</v>
      </c>
      <c r="E16" s="2">
        <v>36</v>
      </c>
      <c r="F16" s="2">
        <v>0</v>
      </c>
      <c r="G16" s="2" t="s">
        <v>16</v>
      </c>
      <c r="H16" s="2" t="s">
        <v>16</v>
      </c>
      <c r="I16" s="2" t="e">
        <f t="shared" si="0"/>
        <v>#VALUE!</v>
      </c>
      <c r="J16" s="2" t="s">
        <v>16</v>
      </c>
      <c r="K16" s="2" t="s">
        <v>16</v>
      </c>
      <c r="L16" s="2" t="s">
        <v>16</v>
      </c>
      <c r="M16" s="2" t="s">
        <v>16</v>
      </c>
      <c r="N16" s="2">
        <v>1964</v>
      </c>
      <c r="O16" s="2">
        <v>9330</v>
      </c>
      <c r="P16" s="2">
        <v>1.2652278839269659</v>
      </c>
      <c r="Q16" s="2">
        <v>0.36819319565737152</v>
      </c>
      <c r="S16" s="2">
        <f t="shared" ref="S16" si="5">(N16+O16)*P16</f>
        <v>14289.483721071154</v>
      </c>
      <c r="T16" s="2">
        <f t="shared" ref="T16" si="6">(N16+O16)*Q16</f>
        <v>4158.3739517543536</v>
      </c>
    </row>
    <row r="17" spans="1:22" s="2" customFormat="1" x14ac:dyDescent="0.25">
      <c r="A17" s="2" t="s">
        <v>12</v>
      </c>
      <c r="B17" s="2" t="s">
        <v>30</v>
      </c>
      <c r="C17" s="2" t="s">
        <v>31</v>
      </c>
      <c r="D17" s="2">
        <v>22</v>
      </c>
      <c r="E17" s="2">
        <v>21</v>
      </c>
      <c r="F17" s="2">
        <v>2</v>
      </c>
      <c r="G17" s="2">
        <v>168</v>
      </c>
      <c r="H17" s="2">
        <v>73.099999999999994</v>
      </c>
      <c r="I17" s="2">
        <f t="shared" si="0"/>
        <v>0.43511904761904757</v>
      </c>
      <c r="J17" s="2">
        <v>61</v>
      </c>
      <c r="K17" s="2">
        <v>406</v>
      </c>
      <c r="L17" s="2">
        <v>0.13095238100000001</v>
      </c>
      <c r="M17" s="2">
        <v>5.6979874999999999E-2</v>
      </c>
      <c r="N17" s="2">
        <v>4874</v>
      </c>
      <c r="O17" s="2">
        <v>3689</v>
      </c>
      <c r="P17" s="2">
        <f t="shared" si="1"/>
        <v>3.4468608945424702E-2</v>
      </c>
      <c r="Q17" s="2">
        <f t="shared" si="2"/>
        <v>1.4997948297086582E-2</v>
      </c>
      <c r="S17" s="2">
        <f t="shared" si="3"/>
        <v>295.1546983996717</v>
      </c>
      <c r="T17" s="2">
        <f t="shared" si="4"/>
        <v>128.42743126795239</v>
      </c>
    </row>
    <row r="18" spans="1:22" s="2" customFormat="1" x14ac:dyDescent="0.25">
      <c r="A18" s="2" t="s">
        <v>12</v>
      </c>
      <c r="B18" s="2" t="s">
        <v>30</v>
      </c>
      <c r="C18" s="2" t="s">
        <v>32</v>
      </c>
      <c r="D18" s="2">
        <v>123</v>
      </c>
      <c r="E18" s="2">
        <v>147</v>
      </c>
      <c r="F18" s="2">
        <v>9</v>
      </c>
      <c r="G18" s="2">
        <v>1834</v>
      </c>
      <c r="H18" s="2">
        <v>512.29999999999995</v>
      </c>
      <c r="I18" s="2">
        <f t="shared" si="0"/>
        <v>0.27933478735005451</v>
      </c>
      <c r="J18" s="2">
        <v>1014</v>
      </c>
      <c r="K18" s="2">
        <v>3587</v>
      </c>
      <c r="L18" s="2">
        <v>6.7066521000000004E-2</v>
      </c>
      <c r="M18" s="2">
        <v>1.8734012000000001E-2</v>
      </c>
      <c r="N18" s="2">
        <v>5319</v>
      </c>
      <c r="O18" s="2">
        <v>6762</v>
      </c>
      <c r="P18" s="2">
        <f t="shared" si="1"/>
        <v>0.34480165444632449</v>
      </c>
      <c r="Q18" s="2">
        <f t="shared" si="2"/>
        <v>9.6315096822711027E-2</v>
      </c>
      <c r="S18" s="2">
        <f t="shared" si="3"/>
        <v>4165.5487873660459</v>
      </c>
      <c r="T18" s="2">
        <f t="shared" si="4"/>
        <v>1163.5826847151718</v>
      </c>
    </row>
    <row r="19" spans="1:22" s="2" customFormat="1" x14ac:dyDescent="0.25">
      <c r="A19" s="2" t="s">
        <v>12</v>
      </c>
      <c r="B19" s="2" t="s">
        <v>33</v>
      </c>
      <c r="C19" s="2" t="s">
        <v>34</v>
      </c>
      <c r="D19" s="2">
        <v>11</v>
      </c>
      <c r="E19" s="2">
        <v>21</v>
      </c>
      <c r="F19" s="2">
        <v>0</v>
      </c>
      <c r="G19" s="2" t="s">
        <v>16</v>
      </c>
      <c r="H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  <c r="N19" s="2">
        <v>224</v>
      </c>
      <c r="O19" s="2">
        <v>0</v>
      </c>
      <c r="P19" s="2" t="s">
        <v>16</v>
      </c>
      <c r="Q19" s="2" t="s">
        <v>16</v>
      </c>
      <c r="S19" s="2" t="s">
        <v>16</v>
      </c>
      <c r="T19" s="2" t="s">
        <v>16</v>
      </c>
    </row>
    <row r="20" spans="1:22" s="2" customFormat="1" x14ac:dyDescent="0.25">
      <c r="A20" s="2" t="s">
        <v>12</v>
      </c>
      <c r="B20" s="2" t="s">
        <v>33</v>
      </c>
      <c r="C20" s="2" t="s">
        <v>35</v>
      </c>
      <c r="D20" s="2">
        <v>7</v>
      </c>
      <c r="E20" s="2">
        <v>12</v>
      </c>
      <c r="F20" s="2">
        <v>0</v>
      </c>
      <c r="G20" s="2" t="s">
        <v>16</v>
      </c>
      <c r="H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2">
        <v>165</v>
      </c>
      <c r="O20" s="2">
        <v>0</v>
      </c>
      <c r="P20" s="2" t="s">
        <v>16</v>
      </c>
      <c r="Q20" s="2" t="s">
        <v>16</v>
      </c>
      <c r="S20" s="2" t="s">
        <v>16</v>
      </c>
      <c r="T20" s="2" t="s">
        <v>16</v>
      </c>
    </row>
    <row r="21" spans="1:22" s="2" customFormat="1" x14ac:dyDescent="0.25">
      <c r="A21" s="2" t="s">
        <v>12</v>
      </c>
      <c r="B21" s="2" t="s">
        <v>33</v>
      </c>
      <c r="C21" s="2" t="s">
        <v>31</v>
      </c>
      <c r="D21" s="2">
        <v>130</v>
      </c>
      <c r="E21" s="2">
        <v>134</v>
      </c>
      <c r="F21" s="2">
        <v>2</v>
      </c>
      <c r="G21" s="2">
        <v>5894</v>
      </c>
      <c r="H21" s="2">
        <v>2881</v>
      </c>
      <c r="I21" s="2">
        <f t="shared" si="0"/>
        <v>0.48880217170003393</v>
      </c>
      <c r="J21" s="2">
        <v>2149</v>
      </c>
      <c r="K21" s="2">
        <v>14236</v>
      </c>
      <c r="L21" s="2">
        <v>2.2056328E-2</v>
      </c>
      <c r="M21" s="2">
        <v>1.0781181000000001E-2</v>
      </c>
      <c r="N21" s="2">
        <v>4605</v>
      </c>
      <c r="O21" s="2">
        <v>7188</v>
      </c>
      <c r="P21" s="2">
        <f t="shared" si="1"/>
        <v>1.279913137893594</v>
      </c>
      <c r="Q21" s="2">
        <f t="shared" si="2"/>
        <v>0.62562432138979374</v>
      </c>
      <c r="S21" s="2">
        <f t="shared" si="3"/>
        <v>15094.015635179154</v>
      </c>
      <c r="T21" s="2">
        <f t="shared" si="4"/>
        <v>7377.9876221498371</v>
      </c>
      <c r="U21" s="2">
        <f>SUM(S21:S24)</f>
        <v>42787.300469300288</v>
      </c>
      <c r="V21" s="2">
        <f>SQRT((T21^2)+(T22^2)+(T23^2)+(T24^2))</f>
        <v>11814.264618583422</v>
      </c>
    </row>
    <row r="22" spans="1:22" s="2" customFormat="1" x14ac:dyDescent="0.25">
      <c r="A22" s="2" t="s">
        <v>12</v>
      </c>
      <c r="B22" s="2" t="s">
        <v>33</v>
      </c>
      <c r="C22" s="2" t="s">
        <v>32</v>
      </c>
      <c r="D22" s="2">
        <v>94</v>
      </c>
      <c r="E22" s="2">
        <v>55</v>
      </c>
      <c r="F22" s="2">
        <v>2</v>
      </c>
      <c r="G22" s="2">
        <v>1772</v>
      </c>
      <c r="H22" s="2">
        <v>848.9</v>
      </c>
      <c r="I22" s="2">
        <f t="shared" si="0"/>
        <v>0.47906320541760722</v>
      </c>
      <c r="J22" s="2">
        <v>646</v>
      </c>
      <c r="K22" s="2">
        <v>4282</v>
      </c>
      <c r="L22" s="2">
        <v>5.3047403999999999E-2</v>
      </c>
      <c r="M22" s="2">
        <v>2.5413059000000002E-2</v>
      </c>
      <c r="N22" s="2">
        <v>3232</v>
      </c>
      <c r="O22" s="2">
        <v>13289</v>
      </c>
      <c r="P22" s="2">
        <f t="shared" si="1"/>
        <v>0.54826732673267331</v>
      </c>
      <c r="Q22" s="2">
        <f t="shared" si="2"/>
        <v>0.26265470297029703</v>
      </c>
      <c r="S22" s="2">
        <f t="shared" si="3"/>
        <v>9057.9245049504952</v>
      </c>
      <c r="T22" s="2">
        <f t="shared" si="4"/>
        <v>4339.3183477722769</v>
      </c>
    </row>
    <row r="23" spans="1:22" s="2" customFormat="1" x14ac:dyDescent="0.25">
      <c r="A23" s="2" t="s">
        <v>12</v>
      </c>
      <c r="B23" s="2" t="s">
        <v>33</v>
      </c>
      <c r="C23" s="2" t="s">
        <v>20</v>
      </c>
      <c r="D23" s="2">
        <v>67</v>
      </c>
      <c r="E23" s="2">
        <v>85</v>
      </c>
      <c r="F23" s="2">
        <v>2</v>
      </c>
      <c r="G23" s="2">
        <v>1948</v>
      </c>
      <c r="H23" s="2">
        <v>936.2</v>
      </c>
      <c r="I23" s="2">
        <f t="shared" si="0"/>
        <v>0.48059548254620127</v>
      </c>
      <c r="J23" s="2">
        <v>710</v>
      </c>
      <c r="K23" s="2">
        <v>4707</v>
      </c>
      <c r="L23" s="2">
        <v>3.4394251000000001E-2</v>
      </c>
      <c r="M23" s="2">
        <v>1.6529721000000001E-2</v>
      </c>
      <c r="N23" s="2">
        <v>4063</v>
      </c>
      <c r="O23" s="2">
        <v>5817</v>
      </c>
      <c r="P23" s="2">
        <f t="shared" si="1"/>
        <v>0.47944868323898598</v>
      </c>
      <c r="Q23" s="2">
        <f t="shared" si="2"/>
        <v>0.23042087127738126</v>
      </c>
      <c r="S23" s="2">
        <f t="shared" si="3"/>
        <v>4736.9529904011815</v>
      </c>
      <c r="T23" s="2">
        <f t="shared" si="4"/>
        <v>2276.5582082205269</v>
      </c>
    </row>
    <row r="24" spans="1:22" s="2" customFormat="1" x14ac:dyDescent="0.25">
      <c r="A24" s="2" t="s">
        <v>12</v>
      </c>
      <c r="B24" s="2" t="s">
        <v>33</v>
      </c>
      <c r="C24" s="2" t="s">
        <v>36</v>
      </c>
      <c r="D24" s="2">
        <v>107</v>
      </c>
      <c r="E24" s="2">
        <v>59</v>
      </c>
      <c r="F24" s="2">
        <v>1</v>
      </c>
      <c r="G24" s="2">
        <v>3239</v>
      </c>
      <c r="H24" s="2">
        <v>1822.1</v>
      </c>
      <c r="I24" s="2">
        <f t="shared" si="0"/>
        <v>0.56255016980549555</v>
      </c>
      <c r="J24" s="2">
        <v>985</v>
      </c>
      <c r="K24" s="2">
        <v>6319</v>
      </c>
      <c r="L24" s="2">
        <v>3.3034886999999999E-2</v>
      </c>
      <c r="M24" s="2">
        <v>1.8583781000000001E-2</v>
      </c>
      <c r="N24" s="2">
        <v>2698</v>
      </c>
      <c r="O24" s="2">
        <v>8879</v>
      </c>
      <c r="P24" s="2">
        <f t="shared" si="1"/>
        <v>1.2005189028910304</v>
      </c>
      <c r="Q24" s="2">
        <f t="shared" si="2"/>
        <v>0.67535211267605633</v>
      </c>
      <c r="S24" s="2">
        <f t="shared" si="3"/>
        <v>13898.407338769459</v>
      </c>
      <c r="T24" s="2">
        <f t="shared" si="4"/>
        <v>7818.551408450704</v>
      </c>
    </row>
    <row r="25" spans="1:22" x14ac:dyDescent="0.25">
      <c r="A25" t="s">
        <v>12</v>
      </c>
      <c r="B25" t="s">
        <v>37</v>
      </c>
      <c r="C25" t="s">
        <v>22</v>
      </c>
      <c r="D25">
        <v>1</v>
      </c>
      <c r="E25">
        <v>0</v>
      </c>
      <c r="F25">
        <v>0</v>
      </c>
      <c r="G25" t="s">
        <v>16</v>
      </c>
      <c r="H25" t="s">
        <v>16</v>
      </c>
      <c r="I25" s="2"/>
      <c r="J25" t="s">
        <v>16</v>
      </c>
      <c r="K25" t="s">
        <v>16</v>
      </c>
      <c r="L25" t="s">
        <v>16</v>
      </c>
      <c r="M25" t="s">
        <v>16</v>
      </c>
      <c r="N25">
        <v>904</v>
      </c>
      <c r="O25">
        <v>371</v>
      </c>
      <c r="P25" t="s">
        <v>16</v>
      </c>
      <c r="Q25" t="s">
        <v>16</v>
      </c>
      <c r="S25" t="s">
        <v>16</v>
      </c>
      <c r="T25" t="s">
        <v>16</v>
      </c>
    </row>
    <row r="26" spans="1:22" x14ac:dyDescent="0.25">
      <c r="A26" t="s">
        <v>12</v>
      </c>
      <c r="B26" t="s">
        <v>37</v>
      </c>
      <c r="C26" t="s">
        <v>38</v>
      </c>
      <c r="D26">
        <v>2</v>
      </c>
      <c r="E26">
        <v>0</v>
      </c>
      <c r="F26">
        <v>0</v>
      </c>
      <c r="G26" t="s">
        <v>16</v>
      </c>
      <c r="H26" t="s">
        <v>16</v>
      </c>
      <c r="I26" s="2"/>
      <c r="J26" t="s">
        <v>16</v>
      </c>
      <c r="K26" t="s">
        <v>16</v>
      </c>
      <c r="L26" t="s">
        <v>16</v>
      </c>
      <c r="M26" t="s">
        <v>16</v>
      </c>
      <c r="N26">
        <v>958</v>
      </c>
      <c r="O26">
        <v>4012</v>
      </c>
      <c r="P26" t="s">
        <v>16</v>
      </c>
      <c r="Q26" t="s">
        <v>16</v>
      </c>
      <c r="S26" t="s">
        <v>16</v>
      </c>
      <c r="T2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8"/>
  <sheetViews>
    <sheetView topLeftCell="B1" workbookViewId="0">
      <selection activeCell="O20" sqref="O20"/>
    </sheetView>
  </sheetViews>
  <sheetFormatPr defaultRowHeight="15" x14ac:dyDescent="0.25"/>
  <cols>
    <col min="1" max="1" width="10" bestFit="1" customWidth="1"/>
    <col min="2" max="2" width="18.42578125" bestFit="1" customWidth="1"/>
    <col min="3" max="4" width="12" bestFit="1" customWidth="1"/>
    <col min="10" max="10" width="17.85546875" customWidth="1"/>
    <col min="11" max="11" width="12.42578125" customWidth="1"/>
    <col min="12" max="13" width="12.85546875" customWidth="1"/>
    <col min="14" max="14" width="13.28515625" customWidth="1"/>
  </cols>
  <sheetData>
    <row r="1" spans="1:16" x14ac:dyDescent="0.25">
      <c r="A1" s="1" t="s">
        <v>0</v>
      </c>
      <c r="B1" s="6" t="s">
        <v>57</v>
      </c>
      <c r="C1" s="6" t="s">
        <v>55</v>
      </c>
      <c r="D1" s="1" t="s">
        <v>56</v>
      </c>
      <c r="E1" s="1" t="s">
        <v>59</v>
      </c>
      <c r="F1" s="1" t="s">
        <v>60</v>
      </c>
      <c r="G1" s="1" t="s">
        <v>61</v>
      </c>
      <c r="J1" s="5" t="s">
        <v>62</v>
      </c>
      <c r="K1" s="4" t="s">
        <v>0</v>
      </c>
      <c r="L1" s="4" t="s">
        <v>63</v>
      </c>
      <c r="M1" s="4" t="s">
        <v>64</v>
      </c>
      <c r="N1" s="4" t="s">
        <v>59</v>
      </c>
      <c r="O1" s="4" t="s">
        <v>60</v>
      </c>
      <c r="P1" s="4" t="s">
        <v>61</v>
      </c>
    </row>
    <row r="2" spans="1:16" x14ac:dyDescent="0.25">
      <c r="A2" t="s">
        <v>39</v>
      </c>
      <c r="B2" s="7" t="s">
        <v>13</v>
      </c>
      <c r="C2" s="7">
        <v>4703.3154185022022</v>
      </c>
      <c r="D2">
        <v>1221.6197990683604</v>
      </c>
      <c r="E2">
        <v>0.25973588636277178</v>
      </c>
      <c r="F2">
        <v>2308.940612328216</v>
      </c>
      <c r="G2">
        <v>7097.6902246761883</v>
      </c>
      <c r="K2" t="s">
        <v>39</v>
      </c>
      <c r="L2">
        <v>134908.16726673173</v>
      </c>
      <c r="M2">
        <v>6070.8659538577494</v>
      </c>
      <c r="N2">
        <v>4.499998833914054E-2</v>
      </c>
      <c r="O2">
        <v>123009.26999717054</v>
      </c>
      <c r="P2">
        <v>146807.06453629292</v>
      </c>
    </row>
    <row r="3" spans="1:16" x14ac:dyDescent="0.25">
      <c r="A3" s="3" t="s">
        <v>39</v>
      </c>
      <c r="B3" s="8" t="s">
        <v>15</v>
      </c>
      <c r="C3" s="7">
        <v>882.908771048002</v>
      </c>
      <c r="D3">
        <v>228.55064949775672</v>
      </c>
      <c r="E3">
        <v>0.25886100239605714</v>
      </c>
      <c r="F3">
        <v>434.94949803239882</v>
      </c>
      <c r="G3">
        <v>1330.8680440636051</v>
      </c>
      <c r="K3" t="s">
        <v>12</v>
      </c>
      <c r="L3">
        <v>95317.613909137144</v>
      </c>
      <c r="M3">
        <v>14357.089343825397</v>
      </c>
      <c r="N3">
        <v>0.15062367546790978</v>
      </c>
      <c r="O3">
        <v>67177.718795239372</v>
      </c>
      <c r="P3">
        <v>123457.50902303492</v>
      </c>
    </row>
    <row r="4" spans="1:16" x14ac:dyDescent="0.25">
      <c r="A4" s="3" t="s">
        <v>39</v>
      </c>
      <c r="B4" s="8" t="s">
        <v>18</v>
      </c>
      <c r="C4" s="7">
        <v>7322.750060903033</v>
      </c>
      <c r="D4">
        <v>466.68347798992977</v>
      </c>
      <c r="E4">
        <v>6.373063044737852E-2</v>
      </c>
      <c r="F4">
        <v>6408.0504440427703</v>
      </c>
      <c r="G4">
        <v>8237.4496777632958</v>
      </c>
    </row>
    <row r="5" spans="1:16" x14ac:dyDescent="0.25">
      <c r="A5" s="3" t="s">
        <v>39</v>
      </c>
      <c r="B5" s="8" t="s">
        <v>21</v>
      </c>
      <c r="C5" s="7">
        <v>9246.6120189322082</v>
      </c>
      <c r="D5">
        <v>632.27100561487885</v>
      </c>
      <c r="E5">
        <v>6.8378667161585208E-2</v>
      </c>
      <c r="F5">
        <v>8007.3608479270461</v>
      </c>
      <c r="G5">
        <v>10485.86318993737</v>
      </c>
    </row>
    <row r="6" spans="1:16" x14ac:dyDescent="0.25">
      <c r="A6" s="3" t="s">
        <v>39</v>
      </c>
      <c r="B6" s="8" t="s">
        <v>23</v>
      </c>
      <c r="C6" s="7">
        <v>8911.1335470908052</v>
      </c>
      <c r="D6">
        <v>1454.9127508104541</v>
      </c>
      <c r="E6">
        <v>0.16326909961813282</v>
      </c>
      <c r="F6">
        <v>6059.5045555023153</v>
      </c>
      <c r="G6">
        <v>11762.762538679295</v>
      </c>
    </row>
    <row r="7" spans="1:16" x14ac:dyDescent="0.25">
      <c r="A7" s="3" t="s">
        <v>39</v>
      </c>
      <c r="B7" s="8" t="s">
        <v>47</v>
      </c>
      <c r="C7" s="7">
        <v>3389.4265093187696</v>
      </c>
      <c r="D7">
        <v>238.76374713933487</v>
      </c>
      <c r="E7">
        <v>7.0443700868830242E-2</v>
      </c>
      <c r="F7">
        <v>2921.4495649256733</v>
      </c>
      <c r="G7">
        <v>3857.403453711866</v>
      </c>
    </row>
    <row r="8" spans="1:16" x14ac:dyDescent="0.25">
      <c r="A8" s="3" t="s">
        <v>39</v>
      </c>
      <c r="B8" s="8" t="s">
        <v>24</v>
      </c>
      <c r="C8" s="7">
        <v>18622.156741168314</v>
      </c>
      <c r="D8">
        <v>1339.5792421528756</v>
      </c>
      <c r="E8">
        <v>7.1934699120615037E-2</v>
      </c>
      <c r="F8">
        <v>15996.581426548677</v>
      </c>
      <c r="G8">
        <v>21247.73205578795</v>
      </c>
    </row>
    <row r="9" spans="1:16" x14ac:dyDescent="0.25">
      <c r="A9" t="s">
        <v>39</v>
      </c>
      <c r="B9" s="7" t="s">
        <v>48</v>
      </c>
      <c r="C9" s="7">
        <v>4042.3389351862434</v>
      </c>
      <c r="D9">
        <v>409.50189360208282</v>
      </c>
      <c r="E9">
        <v>0.10130320593298191</v>
      </c>
      <c r="F9">
        <v>3239.7152237261612</v>
      </c>
      <c r="G9">
        <v>4844.962646646326</v>
      </c>
    </row>
    <row r="10" spans="1:16" x14ac:dyDescent="0.25">
      <c r="A10" t="s">
        <v>39</v>
      </c>
      <c r="B10" s="7" t="s">
        <v>28</v>
      </c>
      <c r="C10" s="7">
        <v>2275.138592750533</v>
      </c>
      <c r="D10">
        <v>368.2132196162047</v>
      </c>
      <c r="E10">
        <v>0.1618421052631579</v>
      </c>
      <c r="F10">
        <v>1553.4406823027718</v>
      </c>
      <c r="G10">
        <v>2996.8365031982939</v>
      </c>
    </row>
    <row r="11" spans="1:16" x14ac:dyDescent="0.25">
      <c r="A11" t="s">
        <v>39</v>
      </c>
      <c r="B11" s="7" t="s">
        <v>29</v>
      </c>
      <c r="C11" s="7">
        <v>638.42857142857144</v>
      </c>
      <c r="D11">
        <v>103.39644429997364</v>
      </c>
      <c r="E11">
        <v>0.1619546006041207</v>
      </c>
      <c r="F11">
        <v>435.7715406006231</v>
      </c>
      <c r="G11">
        <v>841.08560225651979</v>
      </c>
    </row>
    <row r="12" spans="1:16" x14ac:dyDescent="0.25">
      <c r="A12" t="s">
        <v>39</v>
      </c>
      <c r="B12" t="s">
        <v>58</v>
      </c>
      <c r="C12">
        <v>65683.833278225589</v>
      </c>
      <c r="D12">
        <v>5498.0285735579519</v>
      </c>
      <c r="E12">
        <v>8.370444139989873E-2</v>
      </c>
      <c r="F12">
        <v>54907.697274052</v>
      </c>
      <c r="G12">
        <v>76459.969282399179</v>
      </c>
    </row>
    <row r="13" spans="1:16" x14ac:dyDescent="0.25">
      <c r="A13" t="s">
        <v>39</v>
      </c>
      <c r="B13" s="7" t="s">
        <v>37</v>
      </c>
      <c r="C13" s="7">
        <v>9190.1248221774713</v>
      </c>
      <c r="D13">
        <v>427.46862099381104</v>
      </c>
      <c r="E13">
        <v>4.6513908055116966E-2</v>
      </c>
      <c r="F13">
        <v>8352.2863250296014</v>
      </c>
      <c r="G13">
        <v>10027.963319325341</v>
      </c>
    </row>
    <row r="14" spans="1:16" x14ac:dyDescent="0.25">
      <c r="A14" t="s">
        <v>12</v>
      </c>
      <c r="B14" t="s">
        <v>13</v>
      </c>
      <c r="C14">
        <v>38</v>
      </c>
      <c r="D14">
        <v>17</v>
      </c>
      <c r="E14">
        <v>0.44736842105263158</v>
      </c>
      <c r="F14">
        <v>4.68</v>
      </c>
      <c r="G14">
        <v>71.319999999999993</v>
      </c>
    </row>
    <row r="15" spans="1:16" x14ac:dyDescent="0.25">
      <c r="A15" t="s">
        <v>12</v>
      </c>
      <c r="B15" t="s">
        <v>24</v>
      </c>
      <c r="C15">
        <v>10107.623825295335</v>
      </c>
      <c r="D15">
        <v>1107.3323675601407</v>
      </c>
      <c r="E15">
        <v>0.10955417284020119</v>
      </c>
      <c r="F15">
        <v>7937.2523848774599</v>
      </c>
      <c r="G15">
        <v>12277.995265713211</v>
      </c>
    </row>
    <row r="16" spans="1:16" x14ac:dyDescent="0.25">
      <c r="A16" t="s">
        <v>12</v>
      </c>
      <c r="B16" t="s">
        <v>58</v>
      </c>
      <c r="C16">
        <v>85171.990083841811</v>
      </c>
      <c r="D16">
        <v>14314.312433866267</v>
      </c>
      <c r="E16">
        <v>0.16806361363372524</v>
      </c>
      <c r="F16">
        <v>57115.937713463929</v>
      </c>
      <c r="G16">
        <v>113228.04245421969</v>
      </c>
    </row>
    <row r="17" spans="10:21" ht="17.25" x14ac:dyDescent="0.25">
      <c r="K17" s="4" t="s">
        <v>65</v>
      </c>
      <c r="L17" s="4" t="s">
        <v>66</v>
      </c>
      <c r="M17" s="4" t="s">
        <v>67</v>
      </c>
      <c r="N17" s="4" t="s">
        <v>68</v>
      </c>
    </row>
    <row r="18" spans="10:21" ht="17.25" x14ac:dyDescent="0.25">
      <c r="J18" s="7" t="s">
        <v>13</v>
      </c>
      <c r="K18" s="7">
        <v>4703.3154185022022</v>
      </c>
      <c r="L18">
        <v>38</v>
      </c>
      <c r="M18">
        <v>1221.6197990683604</v>
      </c>
      <c r="N18">
        <v>17</v>
      </c>
      <c r="R18" s="4" t="s">
        <v>39</v>
      </c>
      <c r="S18" s="4" t="s">
        <v>12</v>
      </c>
      <c r="T18" s="4" t="s">
        <v>67</v>
      </c>
      <c r="U18" s="4" t="s">
        <v>68</v>
      </c>
    </row>
    <row r="19" spans="10:21" x14ac:dyDescent="0.25">
      <c r="J19" s="8" t="s">
        <v>15</v>
      </c>
      <c r="K19" s="7">
        <v>882.908771048002</v>
      </c>
      <c r="M19">
        <v>228.55064949775672</v>
      </c>
      <c r="Q19" t="s">
        <v>58</v>
      </c>
      <c r="R19">
        <v>65683.833278225589</v>
      </c>
      <c r="S19">
        <v>85171.990083841811</v>
      </c>
      <c r="T19">
        <v>5498.0285735579519</v>
      </c>
      <c r="U19">
        <v>14314.312433866267</v>
      </c>
    </row>
    <row r="20" spans="10:21" x14ac:dyDescent="0.25">
      <c r="J20" s="8" t="s">
        <v>18</v>
      </c>
      <c r="K20" s="7">
        <v>7322.750060903033</v>
      </c>
      <c r="M20">
        <v>466.68347798992977</v>
      </c>
    </row>
    <row r="21" spans="10:21" x14ac:dyDescent="0.25">
      <c r="J21" s="8" t="s">
        <v>21</v>
      </c>
      <c r="K21" s="7">
        <v>9246.6120189322082</v>
      </c>
      <c r="M21">
        <v>632.27100561487885</v>
      </c>
    </row>
    <row r="22" spans="10:21" x14ac:dyDescent="0.25">
      <c r="J22" s="8" t="s">
        <v>23</v>
      </c>
      <c r="K22" s="7">
        <v>8911.1335470908052</v>
      </c>
      <c r="M22">
        <v>1454.9127508104541</v>
      </c>
    </row>
    <row r="23" spans="10:21" x14ac:dyDescent="0.25">
      <c r="J23" s="8" t="s">
        <v>47</v>
      </c>
      <c r="K23" s="7">
        <v>3389.4265093187696</v>
      </c>
      <c r="M23">
        <v>238.76374713933487</v>
      </c>
    </row>
    <row r="24" spans="10:21" x14ac:dyDescent="0.25">
      <c r="J24" s="8" t="s">
        <v>24</v>
      </c>
      <c r="K24" s="7">
        <v>18622.156741168314</v>
      </c>
      <c r="L24">
        <v>10107.623825295335</v>
      </c>
      <c r="M24">
        <v>1339.5792421528756</v>
      </c>
      <c r="N24">
        <v>1107.3323675601407</v>
      </c>
    </row>
    <row r="25" spans="10:21" x14ac:dyDescent="0.25">
      <c r="J25" s="7" t="s">
        <v>48</v>
      </c>
      <c r="K25" s="7">
        <v>4042.3389351862434</v>
      </c>
      <c r="M25">
        <v>409.50189360208282</v>
      </c>
    </row>
    <row r="26" spans="10:21" x14ac:dyDescent="0.25">
      <c r="J26" s="7" t="s">
        <v>28</v>
      </c>
      <c r="K26" s="7">
        <v>2275.138592750533</v>
      </c>
      <c r="M26">
        <v>368.2132196162047</v>
      </c>
    </row>
    <row r="27" spans="10:21" x14ac:dyDescent="0.25">
      <c r="J27" s="7" t="s">
        <v>29</v>
      </c>
      <c r="K27" s="7">
        <v>638.42857142857144</v>
      </c>
      <c r="M27">
        <v>103.39644429997364</v>
      </c>
    </row>
    <row r="28" spans="10:21" x14ac:dyDescent="0.25">
      <c r="J28" s="7" t="s">
        <v>37</v>
      </c>
      <c r="K28" s="7">
        <v>9190.1248221774713</v>
      </c>
      <c r="M28">
        <v>427.46862099381104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Steelhead</vt:lpstr>
      <vt:lpstr>Chinook</vt:lpstr>
      <vt:lpstr>Tributary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Lott</dc:creator>
  <cp:lastModifiedBy>Braden Lott</cp:lastModifiedBy>
  <dcterms:created xsi:type="dcterms:W3CDTF">2017-11-27T19:06:17Z</dcterms:created>
  <dcterms:modified xsi:type="dcterms:W3CDTF">2019-07-24T18:07:53Z</dcterms:modified>
</cp:coreProperties>
</file>