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\Abundance tables\2018\"/>
    </mc:Choice>
  </mc:AlternateContent>
  <xr:revisionPtr revIDLastSave="0" documentId="10_ncr:100000_{2FD29823-CAC0-44A5-8FC4-FDE5AAE14803}" xr6:coauthVersionLast="31" xr6:coauthVersionMax="31" xr10:uidLastSave="{00000000-0000-0000-0000-000000000000}"/>
  <bookViews>
    <workbookView xWindow="0" yWindow="0" windowWidth="28800" windowHeight="12225" xr2:uid="{678B3852-2A55-4BD4-94C7-91A46A4ABD12}"/>
  </bookViews>
  <sheets>
    <sheet name="Sheet1" sheetId="1" r:id="rId1"/>
  </sheets>
  <definedNames>
    <definedName name="_xlnm._FilterDatabase" localSheetId="0" hidden="1">Sheet1!$A$1:$R$1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 s="1"/>
  <c r="O8" i="1" s="1"/>
  <c r="P8" i="1"/>
  <c r="M9" i="1"/>
  <c r="N9" i="1" s="1"/>
  <c r="O9" i="1" s="1"/>
  <c r="R9" i="1" s="1"/>
  <c r="P9" i="1"/>
  <c r="M10" i="1"/>
  <c r="N10" i="1" s="1"/>
  <c r="O10" i="1" s="1"/>
  <c r="P10" i="1"/>
  <c r="M11" i="1"/>
  <c r="N11" i="1" s="1"/>
  <c r="O11" i="1" s="1"/>
  <c r="P11" i="1"/>
  <c r="M12" i="1"/>
  <c r="N12" i="1" s="1"/>
  <c r="O12" i="1" s="1"/>
  <c r="P12" i="1"/>
  <c r="M13" i="1"/>
  <c r="N13" i="1"/>
  <c r="O13" i="1" s="1"/>
  <c r="R13" i="1" s="1"/>
  <c r="P13" i="1"/>
  <c r="M14" i="1"/>
  <c r="N14" i="1" s="1"/>
  <c r="O14" i="1" s="1"/>
  <c r="P14" i="1"/>
  <c r="M15" i="1"/>
  <c r="N15" i="1"/>
  <c r="O15" i="1" s="1"/>
  <c r="P15" i="1"/>
  <c r="M16" i="1"/>
  <c r="N16" i="1" s="1"/>
  <c r="O16" i="1" s="1"/>
  <c r="P16" i="1"/>
  <c r="M17" i="1"/>
  <c r="N17" i="1"/>
  <c r="O17" i="1" s="1"/>
  <c r="P17" i="1"/>
  <c r="Q17" i="1" s="1"/>
  <c r="M18" i="1"/>
  <c r="N18" i="1"/>
  <c r="O18" i="1" s="1"/>
  <c r="P18" i="1"/>
  <c r="M19" i="1"/>
  <c r="N19" i="1" s="1"/>
  <c r="O19" i="1" s="1"/>
  <c r="P19" i="1"/>
  <c r="M20" i="1"/>
  <c r="N20" i="1" s="1"/>
  <c r="O20" i="1" s="1"/>
  <c r="P20" i="1"/>
  <c r="M21" i="1"/>
  <c r="N21" i="1" s="1"/>
  <c r="O21" i="1" s="1"/>
  <c r="R21" i="1" s="1"/>
  <c r="P21" i="1"/>
  <c r="M22" i="1"/>
  <c r="N22" i="1"/>
  <c r="O22" i="1" s="1"/>
  <c r="P22" i="1"/>
  <c r="Q22" i="1" s="1"/>
  <c r="M23" i="1"/>
  <c r="N23" i="1"/>
  <c r="O23" i="1" s="1"/>
  <c r="P23" i="1"/>
  <c r="M2" i="1"/>
  <c r="N2" i="1"/>
  <c r="O2" i="1" s="1"/>
  <c r="P2" i="1"/>
  <c r="M24" i="1"/>
  <c r="N24" i="1" s="1"/>
  <c r="O24" i="1" s="1"/>
  <c r="R24" i="1" s="1"/>
  <c r="P24" i="1"/>
  <c r="M25" i="1"/>
  <c r="N25" i="1" s="1"/>
  <c r="O25" i="1" s="1"/>
  <c r="P25" i="1"/>
  <c r="M26" i="1"/>
  <c r="N26" i="1"/>
  <c r="O26" i="1"/>
  <c r="R26" i="1" s="1"/>
  <c r="P26" i="1"/>
  <c r="M39" i="1"/>
  <c r="N39" i="1" s="1"/>
  <c r="O39" i="1" s="1"/>
  <c r="P39" i="1"/>
  <c r="M27" i="1"/>
  <c r="N27" i="1"/>
  <c r="O27" i="1" s="1"/>
  <c r="P27" i="1"/>
  <c r="Q27" i="1" s="1"/>
  <c r="M28" i="1"/>
  <c r="N28" i="1"/>
  <c r="O28" i="1" s="1"/>
  <c r="P28" i="1"/>
  <c r="M3" i="1"/>
  <c r="N3" i="1"/>
  <c r="O3" i="1"/>
  <c r="P3" i="1"/>
  <c r="Q3" i="1" s="1"/>
  <c r="R3" i="1"/>
  <c r="M29" i="1"/>
  <c r="N29" i="1"/>
  <c r="O29" i="1" s="1"/>
  <c r="P29" i="1"/>
  <c r="M4" i="1"/>
  <c r="N4" i="1"/>
  <c r="O4" i="1" s="1"/>
  <c r="P4" i="1"/>
  <c r="M30" i="1"/>
  <c r="N30" i="1"/>
  <c r="O30" i="1" s="1"/>
  <c r="P30" i="1"/>
  <c r="M31" i="1"/>
  <c r="N31" i="1" s="1"/>
  <c r="O31" i="1" s="1"/>
  <c r="R31" i="1" s="1"/>
  <c r="P31" i="1"/>
  <c r="M5" i="1"/>
  <c r="N5" i="1"/>
  <c r="O5" i="1" s="1"/>
  <c r="P5" i="1"/>
  <c r="M32" i="1"/>
  <c r="N32" i="1" s="1"/>
  <c r="O32" i="1" s="1"/>
  <c r="P32" i="1"/>
  <c r="M33" i="1"/>
  <c r="N33" i="1"/>
  <c r="O33" i="1" s="1"/>
  <c r="P33" i="1"/>
  <c r="Q33" i="1" s="1"/>
  <c r="M6" i="1"/>
  <c r="N6" i="1" s="1"/>
  <c r="O6" i="1" s="1"/>
  <c r="P6" i="1"/>
  <c r="M34" i="1"/>
  <c r="N34" i="1"/>
  <c r="O34" i="1" s="1"/>
  <c r="P34" i="1"/>
  <c r="M35" i="1"/>
  <c r="N35" i="1" s="1"/>
  <c r="O35" i="1" s="1"/>
  <c r="P35" i="1"/>
  <c r="M40" i="1"/>
  <c r="N40" i="1" s="1"/>
  <c r="O40" i="1" s="1"/>
  <c r="P40" i="1"/>
  <c r="M36" i="1"/>
  <c r="N36" i="1"/>
  <c r="O36" i="1"/>
  <c r="R36" i="1" s="1"/>
  <c r="P36" i="1"/>
  <c r="M37" i="1"/>
  <c r="N37" i="1" s="1"/>
  <c r="O37" i="1" s="1"/>
  <c r="P37" i="1"/>
  <c r="M38" i="1"/>
  <c r="N38" i="1"/>
  <c r="O38" i="1" s="1"/>
  <c r="P38" i="1"/>
  <c r="Q38" i="1" s="1"/>
  <c r="P7" i="1"/>
  <c r="R6" i="1" l="1"/>
  <c r="Q24" i="1"/>
  <c r="Q15" i="1"/>
  <c r="Q10" i="1"/>
  <c r="Q36" i="1"/>
  <c r="Q26" i="1"/>
  <c r="Q35" i="1"/>
  <c r="Q19" i="1"/>
  <c r="R17" i="1"/>
  <c r="Q9" i="1"/>
  <c r="Q4" i="1"/>
  <c r="Q14" i="1"/>
  <c r="Q11" i="1"/>
  <c r="Q31" i="1"/>
  <c r="Q32" i="1"/>
  <c r="Q23" i="1"/>
  <c r="Q6" i="1"/>
  <c r="Q30" i="1"/>
  <c r="R20" i="1"/>
  <c r="Q20" i="1"/>
  <c r="R12" i="1"/>
  <c r="Q12" i="1"/>
  <c r="R2" i="1"/>
  <c r="Q2" i="1"/>
  <c r="R5" i="1"/>
  <c r="Q5" i="1"/>
  <c r="Q40" i="1"/>
  <c r="Q25" i="1"/>
  <c r="Q21" i="1"/>
  <c r="R34" i="1"/>
  <c r="Q34" i="1"/>
  <c r="Q37" i="1"/>
  <c r="R37" i="1"/>
  <c r="Q39" i="1"/>
  <c r="R39" i="1"/>
  <c r="R16" i="1"/>
  <c r="Q16" i="1"/>
  <c r="R29" i="1"/>
  <c r="Q29" i="1"/>
  <c r="Q28" i="1"/>
  <c r="Q18" i="1"/>
  <c r="Q13" i="1"/>
  <c r="Q8" i="1"/>
  <c r="R8" i="1"/>
  <c r="R23" i="1"/>
  <c r="R19" i="1"/>
  <c r="R15" i="1"/>
  <c r="R11" i="1"/>
  <c r="R32" i="1"/>
  <c r="R38" i="1"/>
  <c r="R35" i="1"/>
  <c r="R4" i="1"/>
  <c r="R27" i="1"/>
  <c r="R25" i="1"/>
  <c r="R22" i="1"/>
  <c r="R18" i="1"/>
  <c r="R14" i="1"/>
  <c r="R10" i="1"/>
  <c r="R40" i="1"/>
  <c r="R33" i="1"/>
  <c r="R30" i="1"/>
  <c r="R28" i="1"/>
  <c r="N7" i="1"/>
  <c r="O7" i="1" s="1"/>
  <c r="Q7" i="1" s="1"/>
  <c r="M7" i="1"/>
  <c r="R7" i="1" l="1"/>
</calcChain>
</file>

<file path=xl/sharedStrings.xml><?xml version="1.0" encoding="utf-8"?>
<sst xmlns="http://schemas.openxmlformats.org/spreadsheetml/2006/main" count="214" uniqueCount="89">
  <si>
    <t>Panel</t>
  </si>
  <si>
    <t>Rotating Panel 2</t>
  </si>
  <si>
    <t>Annual</t>
  </si>
  <si>
    <t>Rotating Panel 1</t>
  </si>
  <si>
    <t>Rotating Panel 3</t>
  </si>
  <si>
    <t>CBW05583-250319</t>
  </si>
  <si>
    <t>LEM00001-Big0Springs-1</t>
  </si>
  <si>
    <t>LEM00001-Big0Springs-4</t>
  </si>
  <si>
    <t>LEM00001-Big0Springs-5</t>
  </si>
  <si>
    <t>LEM00001-Big0Springs-6</t>
  </si>
  <si>
    <t>CBW05583-001487</t>
  </si>
  <si>
    <t>CBW05583-080335</t>
  </si>
  <si>
    <t>CBW05583-091599</t>
  </si>
  <si>
    <t>CBW05583-102239</t>
  </si>
  <si>
    <t>CBW05583-240479</t>
  </si>
  <si>
    <t>CBW05583-042447</t>
  </si>
  <si>
    <t>CBW05583-049615</t>
  </si>
  <si>
    <t>CBW05583-229839</t>
  </si>
  <si>
    <t>CBW05583-050639</t>
  </si>
  <si>
    <t>CBW05583-149967</t>
  </si>
  <si>
    <t>CBW05583-395727</t>
  </si>
  <si>
    <t>CBW05583-029103</t>
  </si>
  <si>
    <t>CBW05583-048559</t>
  </si>
  <si>
    <t>CBW05583-064351</t>
  </si>
  <si>
    <t>CBW05583-121695</t>
  </si>
  <si>
    <t>CBW05583-362335</t>
  </si>
  <si>
    <t>CBW05583-449375</t>
  </si>
  <si>
    <t>Extra</t>
  </si>
  <si>
    <t>CBW05583-453039</t>
  </si>
  <si>
    <t>CBW05583-029535</t>
  </si>
  <si>
    <t>CBW05583-413535</t>
  </si>
  <si>
    <t>CBW05583-029135</t>
  </si>
  <si>
    <t>CBW05583-452047</t>
  </si>
  <si>
    <t>LEM00002-00001B</t>
  </si>
  <si>
    <t>LEM00002-00001D</t>
  </si>
  <si>
    <t>LEM00001-Little0Springs-2</t>
  </si>
  <si>
    <t>LEM00001-Little0Springs-6</t>
  </si>
  <si>
    <t>CBW05583-080735</t>
  </si>
  <si>
    <t>CBW05583-355167</t>
  </si>
  <si>
    <t>CBW05583-519007</t>
  </si>
  <si>
    <t>Tributary</t>
  </si>
  <si>
    <t>Survey_Date</t>
  </si>
  <si>
    <t>Species</t>
  </si>
  <si>
    <t>Site_Length</t>
  </si>
  <si>
    <t>Steelhead</t>
  </si>
  <si>
    <t>Chinook</t>
  </si>
  <si>
    <t>Canyon Creek</t>
  </si>
  <si>
    <t>Hawley Creek</t>
  </si>
  <si>
    <t>Big Bear Creek</t>
  </si>
  <si>
    <t>Bohannon Creek</t>
  </si>
  <si>
    <t>Big Eightmile Creek</t>
  </si>
  <si>
    <t>Big Springs Creek</t>
  </si>
  <si>
    <t>Big Timber Creek</t>
  </si>
  <si>
    <t>Hayden Creek</t>
  </si>
  <si>
    <t>Kenney Creek</t>
  </si>
  <si>
    <t>Lee Creek</t>
  </si>
  <si>
    <t>Lemhi River</t>
  </si>
  <si>
    <t>Little Springs Creek</t>
  </si>
  <si>
    <t>Pratt Creek</t>
  </si>
  <si>
    <t>Zero targets</t>
  </si>
  <si>
    <t>GRTS _#</t>
  </si>
  <si>
    <t>Latitude</t>
  </si>
  <si>
    <t>Longitude</t>
  </si>
  <si>
    <t>St P(Capture)</t>
  </si>
  <si>
    <t>SE (P(Capture))</t>
  </si>
  <si>
    <t>Var.p.hat</t>
  </si>
  <si>
    <t>Var.N.hat</t>
  </si>
  <si>
    <t>SE.N.hat</t>
  </si>
  <si>
    <t>Pop Est.</t>
  </si>
  <si>
    <t>LCI95Pct</t>
  </si>
  <si>
    <t>UCI95Pct</t>
  </si>
  <si>
    <t>Total_fish_p/1</t>
  </si>
  <si>
    <t>Stratum (St)</t>
  </si>
  <si>
    <t>Pool-Riffle_3</t>
  </si>
  <si>
    <t>Pool-Riffle_1</t>
  </si>
  <si>
    <t>Pool-Riffle_2</t>
  </si>
  <si>
    <t>Island_Braided_2</t>
  </si>
  <si>
    <t>Pool-Riffle_4</t>
  </si>
  <si>
    <t>Meandering_1</t>
  </si>
  <si>
    <t>Plane-Bed_1</t>
  </si>
  <si>
    <t>Plane-Bed_2</t>
  </si>
  <si>
    <t>Cruikshank Creek</t>
  </si>
  <si>
    <t>Confined_3</t>
  </si>
  <si>
    <t>Island_Braided_1</t>
  </si>
  <si>
    <t>Island_Braided_5</t>
  </si>
  <si>
    <t>Island_Braided_6</t>
  </si>
  <si>
    <t>Meandering_2</t>
  </si>
  <si>
    <t>Step-Pool_2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</si>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</sst>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1" xfId="0" applyFont="1" applyFill="1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A6B4-15EA-4A91-A79D-F54ABD68DD53}">
  <dimension ref="A1:R40"/>
  <sheetViews>
    <sheetView tabSelected="1" zoomScaleNormal="100" workbookViewId="0">
      <pane ySplit="1" topLeftCell="A14" activePane="bottomLeft" state="frozen"/>
      <selection pane="bottomLeft" activeCell="L37" sqref="L37"/>
    </sheetView>
  </sheetViews>
  <sheetFormatPr defaultRowHeight="15" x14ac:dyDescent="0.25"/>
  <cols>
    <col min="1" max="1" width="24.28515625" bestFit="1" customWidth="1"/>
    <col min="2" max="2" width="24.42578125" bestFit="1" customWidth="1"/>
    <col min="3" max="3" width="12" bestFit="1" customWidth="1"/>
    <col min="4" max="4" width="12.7109375" bestFit="1" customWidth="1"/>
    <col min="5" max="5" width="11.42578125" bestFit="1" customWidth="1"/>
    <col min="6" max="6" width="15.42578125" bestFit="1" customWidth="1"/>
    <col min="7" max="7" width="12.140625" bestFit="1" customWidth="1"/>
    <col min="8" max="8" width="11.5703125" bestFit="1" customWidth="1"/>
    <col min="9" max="9" width="13.85546875" bestFit="1" customWidth="1"/>
    <col min="10" max="10" width="16.28515625" customWidth="1"/>
    <col min="11" max="11" width="12.7109375" bestFit="1" customWidth="1"/>
    <col min="12" max="12" width="14.5703125" bestFit="1" customWidth="1"/>
    <col min="14" max="14" width="9.42578125" bestFit="1" customWidth="1"/>
    <col min="15" max="15" width="14.28515625" customWidth="1"/>
    <col min="16" max="16" width="13" customWidth="1"/>
    <col min="17" max="17" width="8.28515625" bestFit="1" customWidth="1"/>
    <col min="18" max="18" width="8.7109375" bestFit="1" customWidth="1"/>
  </cols>
  <sheetData>
    <row r="1" spans="1:18" x14ac:dyDescent="0.25">
      <c r="A1" s="2" t="s">
        <v>40</v>
      </c>
      <c r="B1" s="2" t="s">
        <v>60</v>
      </c>
      <c r="C1" s="3" t="s">
        <v>61</v>
      </c>
      <c r="D1" s="3" t="s">
        <v>62</v>
      </c>
      <c r="E1" s="3" t="s">
        <v>43</v>
      </c>
      <c r="F1" s="3" t="s">
        <v>0</v>
      </c>
      <c r="G1" s="2" t="s">
        <v>41</v>
      </c>
      <c r="H1" s="2" t="s">
        <v>42</v>
      </c>
      <c r="I1" s="2" t="s">
        <v>71</v>
      </c>
      <c r="J1" s="2" t="s">
        <v>72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</row>
    <row r="2" spans="1:18" x14ac:dyDescent="0.25">
      <c r="A2" t="s">
        <v>53</v>
      </c>
      <c r="B2" t="s">
        <v>22</v>
      </c>
      <c r="C2">
        <v>44.789200000000001</v>
      </c>
      <c r="D2">
        <v>-113.7028433</v>
      </c>
      <c r="E2">
        <v>240</v>
      </c>
      <c r="F2" t="s">
        <v>2</v>
      </c>
      <c r="G2" s="1">
        <v>43359</v>
      </c>
      <c r="H2" t="s">
        <v>45</v>
      </c>
      <c r="I2">
        <v>15</v>
      </c>
      <c r="J2" s="7" t="s">
        <v>82</v>
      </c>
      <c r="K2" s="7">
        <v>0.167487685</v>
      </c>
      <c r="L2" s="7">
        <v>4.2655731000000002E-2</v>
      </c>
      <c r="M2">
        <f>L2^2</f>
        <v>1.8195113871443613E-3</v>
      </c>
      <c r="N2">
        <f>M2*(((I2)/(K2^2))^2)</f>
        <v>520.24243854532324</v>
      </c>
      <c r="O2">
        <f>SQRT(N2)</f>
        <v>22.808823699290659</v>
      </c>
      <c r="P2">
        <f>I2/K2</f>
        <v>89.558823384537206</v>
      </c>
      <c r="Q2">
        <f>P2-(1.96*O2)</f>
        <v>44.853528933927514</v>
      </c>
      <c r="R2">
        <f>P2+(1.96*O2)</f>
        <v>134.26411783514689</v>
      </c>
    </row>
    <row r="3" spans="1:18" x14ac:dyDescent="0.25">
      <c r="A3" t="s">
        <v>56</v>
      </c>
      <c r="B3" t="s">
        <v>31</v>
      </c>
      <c r="C3">
        <v>44.707017303000001</v>
      </c>
      <c r="D3">
        <v>-113.39251412500001</v>
      </c>
      <c r="E3">
        <v>200</v>
      </c>
      <c r="F3" t="s">
        <v>1</v>
      </c>
      <c r="G3" s="1">
        <v>43273</v>
      </c>
      <c r="H3" t="s">
        <v>45</v>
      </c>
      <c r="I3">
        <v>3</v>
      </c>
      <c r="J3" t="s">
        <v>78</v>
      </c>
      <c r="K3">
        <v>5.3108808E-2</v>
      </c>
      <c r="L3">
        <v>1.9812612E-2</v>
      </c>
      <c r="M3" s="7">
        <f>L3^2</f>
        <v>3.9253959426254403E-4</v>
      </c>
      <c r="N3" s="7">
        <f>M3*(((I3)/(K3^2))^2)</f>
        <v>444.07851560393323</v>
      </c>
      <c r="O3" s="7">
        <f>SQRT(N3)</f>
        <v>21.073170516178461</v>
      </c>
      <c r="P3" s="7">
        <f>I3/K3</f>
        <v>56.487805186665085</v>
      </c>
      <c r="Q3" s="7">
        <f>P3-(1.96*O3)</f>
        <v>15.184390974955299</v>
      </c>
      <c r="R3" s="7">
        <f>P3+(1.96*O3)</f>
        <v>97.791219398374864</v>
      </c>
    </row>
    <row r="4" spans="1:18" x14ac:dyDescent="0.25">
      <c r="A4" t="s">
        <v>56</v>
      </c>
      <c r="B4" t="s">
        <v>29</v>
      </c>
      <c r="C4">
        <v>44.943529990000002</v>
      </c>
      <c r="D4">
        <v>-113.6408017</v>
      </c>
      <c r="E4">
        <v>320</v>
      </c>
      <c r="F4" t="s">
        <v>3</v>
      </c>
      <c r="G4" s="1">
        <v>43333</v>
      </c>
      <c r="H4" t="s">
        <v>45</v>
      </c>
      <c r="I4">
        <v>1</v>
      </c>
      <c r="J4" s="7" t="s">
        <v>84</v>
      </c>
      <c r="K4" s="7" t="s">
        <v>88</v>
      </c>
      <c r="L4" s="7"/>
      <c r="M4" s="7">
        <f>L4^2</f>
        <v>0</v>
      </c>
      <c r="N4" s="7" t="e">
        <f>M4*(((I4)/(K4^2))^2)</f>
        <v>#VALUE!</v>
      </c>
      <c r="O4" s="7" t="e">
        <f>SQRT(N4)</f>
        <v>#VALUE!</v>
      </c>
      <c r="P4" s="7" t="e">
        <f>I4/K4</f>
        <v>#VALUE!</v>
      </c>
      <c r="Q4" s="7" t="e">
        <f>P4-(1.96*O4)</f>
        <v>#VALUE!</v>
      </c>
      <c r="R4" s="7" t="e">
        <f>P4+(1.96*O4)</f>
        <v>#VALUE!</v>
      </c>
    </row>
    <row r="5" spans="1:18" x14ac:dyDescent="0.25">
      <c r="A5" t="s">
        <v>56</v>
      </c>
      <c r="B5" t="s">
        <v>32</v>
      </c>
      <c r="C5">
        <v>44.701363031</v>
      </c>
      <c r="D5">
        <v>-113.382659104</v>
      </c>
      <c r="E5">
        <v>240</v>
      </c>
      <c r="F5" t="s">
        <v>4</v>
      </c>
      <c r="G5" s="1">
        <v>43271</v>
      </c>
      <c r="H5" t="s">
        <v>45</v>
      </c>
      <c r="I5">
        <v>2</v>
      </c>
      <c r="J5" s="7" t="s">
        <v>78</v>
      </c>
      <c r="K5" s="7">
        <v>5.3108808E-2</v>
      </c>
      <c r="L5" s="7">
        <v>1.9812612E-2</v>
      </c>
      <c r="M5" s="7">
        <f>L5^2</f>
        <v>3.9253959426254403E-4</v>
      </c>
      <c r="N5" s="7">
        <f>M5*(((I5)/(K5^2))^2)</f>
        <v>197.36822915730369</v>
      </c>
      <c r="O5" s="7">
        <f>SQRT(N5)</f>
        <v>14.048780344118976</v>
      </c>
      <c r="P5" s="7">
        <f>I5/K5</f>
        <v>37.658536791110052</v>
      </c>
      <c r="Q5" s="7">
        <f>P5-(1.96*O5)</f>
        <v>10.122927316636861</v>
      </c>
      <c r="R5" s="7">
        <f>P5+(1.96*O5)</f>
        <v>65.194146265583242</v>
      </c>
    </row>
    <row r="6" spans="1:18" x14ac:dyDescent="0.25">
      <c r="A6" t="s">
        <v>57</v>
      </c>
      <c r="B6" t="s">
        <v>36</v>
      </c>
      <c r="C6">
        <v>44.771160000000002</v>
      </c>
      <c r="D6">
        <v>-113.52528</v>
      </c>
      <c r="E6">
        <v>160</v>
      </c>
      <c r="F6" t="s">
        <v>4</v>
      </c>
      <c r="G6" s="1">
        <v>43257</v>
      </c>
      <c r="H6" t="s">
        <v>45</v>
      </c>
      <c r="I6">
        <v>1</v>
      </c>
      <c r="J6" s="4" t="s">
        <v>78</v>
      </c>
      <c r="K6" s="7">
        <v>0.47368421100000002</v>
      </c>
      <c r="L6" s="7">
        <v>0.122160665</v>
      </c>
      <c r="M6" s="7">
        <f>L6^2</f>
        <v>1.4923228073242225E-2</v>
      </c>
      <c r="N6" s="7">
        <f>M6*(((I6)/(K6^2))^2)</f>
        <v>0.29641975277454041</v>
      </c>
      <c r="O6" s="7">
        <f>SQRT(N6)</f>
        <v>0.54444444415802462</v>
      </c>
      <c r="P6" s="7">
        <f>I6/K6</f>
        <v>2.1111111089999999</v>
      </c>
      <c r="Q6" s="7">
        <f>P6-(1.96*O6)</f>
        <v>1.0439999984502717</v>
      </c>
      <c r="R6" s="7">
        <f>P6+(1.96*O6)</f>
        <v>3.1782222195497281</v>
      </c>
    </row>
    <row r="7" spans="1:18" x14ac:dyDescent="0.25">
      <c r="A7" t="s">
        <v>48</v>
      </c>
      <c r="B7" t="s">
        <v>20</v>
      </c>
      <c r="C7">
        <v>44.674998330000001</v>
      </c>
      <c r="D7">
        <v>-113.1549117</v>
      </c>
      <c r="E7">
        <v>120</v>
      </c>
      <c r="F7" t="s">
        <v>4</v>
      </c>
      <c r="G7" s="1">
        <v>43244</v>
      </c>
      <c r="H7" t="s">
        <v>44</v>
      </c>
      <c r="I7">
        <v>8</v>
      </c>
      <c r="J7" s="4" t="s">
        <v>73</v>
      </c>
      <c r="K7" s="4">
        <v>0.41428571400000003</v>
      </c>
      <c r="L7" s="4">
        <v>7.4867347000000001E-2</v>
      </c>
      <c r="M7" s="7">
        <f>L7^2</f>
        <v>5.6051196468184092E-3</v>
      </c>
      <c r="N7" s="7">
        <f>M7*(((I7)/(K7^2))^2)</f>
        <v>12.177693275865149</v>
      </c>
      <c r="O7" s="7">
        <f>SQRT(N7)</f>
        <v>3.4896551800808555</v>
      </c>
      <c r="P7" s="7">
        <f>I7/K7</f>
        <v>19.310344840903685</v>
      </c>
      <c r="Q7" s="7">
        <f>P7-(1.96*O7)</f>
        <v>12.470620687945209</v>
      </c>
      <c r="R7" s="7">
        <f>P7+(1.96*O7)</f>
        <v>26.150068993862163</v>
      </c>
    </row>
    <row r="8" spans="1:18" x14ac:dyDescent="0.25">
      <c r="A8" t="s">
        <v>50</v>
      </c>
      <c r="B8" t="s">
        <v>5</v>
      </c>
      <c r="C8">
        <v>44.738275000000002</v>
      </c>
      <c r="D8">
        <v>-113.46244830000001</v>
      </c>
      <c r="E8">
        <v>120</v>
      </c>
      <c r="F8" t="s">
        <v>1</v>
      </c>
      <c r="G8" s="1">
        <v>43263</v>
      </c>
      <c r="H8" t="s">
        <v>44</v>
      </c>
      <c r="I8">
        <v>14</v>
      </c>
      <c r="J8" t="s">
        <v>74</v>
      </c>
      <c r="K8">
        <v>0.44755244799999999</v>
      </c>
      <c r="L8">
        <v>6.2594748000000006E-2</v>
      </c>
      <c r="M8" s="7">
        <f>L8^2</f>
        <v>3.9181024771835051E-3</v>
      </c>
      <c r="N8" s="7">
        <f>M8*(((I8)/(K8^2))^2)</f>
        <v>19.140624978825688</v>
      </c>
      <c r="O8" s="7">
        <f>SQRT(N8)</f>
        <v>4.3749999975800788</v>
      </c>
      <c r="P8" s="7">
        <f>I8/K8</f>
        <v>31.28124996871875</v>
      </c>
      <c r="Q8" s="7">
        <f>P8-(1.96*O8)</f>
        <v>22.706249973461794</v>
      </c>
      <c r="R8" s="7">
        <f>P8+(1.96*O8)</f>
        <v>39.856249963975706</v>
      </c>
    </row>
    <row r="9" spans="1:18" x14ac:dyDescent="0.25">
      <c r="A9" t="s">
        <v>51</v>
      </c>
      <c r="B9" t="s">
        <v>6</v>
      </c>
      <c r="C9">
        <v>44.722417759999999</v>
      </c>
      <c r="D9">
        <v>-113.4231411</v>
      </c>
      <c r="E9">
        <v>220</v>
      </c>
      <c r="F9" t="s">
        <v>4</v>
      </c>
      <c r="G9" s="1">
        <v>43257</v>
      </c>
      <c r="H9" t="s">
        <v>44</v>
      </c>
      <c r="I9">
        <v>1</v>
      </c>
      <c r="J9" s="8" t="s">
        <v>74</v>
      </c>
      <c r="K9" s="8">
        <v>0.25043478299999999</v>
      </c>
      <c r="L9" s="8">
        <v>3.2055651999999997E-2</v>
      </c>
      <c r="M9" s="7">
        <f>L9^2</f>
        <v>1.0275648251451038E-3</v>
      </c>
      <c r="N9" s="7">
        <f>M9*(((I9)/(K9^2))^2)</f>
        <v>0.26123456343394202</v>
      </c>
      <c r="O9" s="7">
        <f>SQRT(N9)</f>
        <v>0.51111110674093363</v>
      </c>
      <c r="P9" s="7">
        <f>I9/K9</f>
        <v>3.9930555493164062</v>
      </c>
      <c r="Q9" s="7">
        <f>P9-(1.96*O9)</f>
        <v>2.9912777801041761</v>
      </c>
      <c r="R9" s="7">
        <f>P9+(1.96*O9)</f>
        <v>4.9948333185286362</v>
      </c>
    </row>
    <row r="10" spans="1:18" x14ac:dyDescent="0.25">
      <c r="A10" t="s">
        <v>51</v>
      </c>
      <c r="B10" t="s">
        <v>7</v>
      </c>
      <c r="C10">
        <v>44.710751019999996</v>
      </c>
      <c r="D10">
        <v>-113.40870390000001</v>
      </c>
      <c r="E10">
        <v>280</v>
      </c>
      <c r="F10" t="s">
        <v>3</v>
      </c>
      <c r="G10" s="1">
        <v>43258</v>
      </c>
      <c r="H10" t="s">
        <v>44</v>
      </c>
      <c r="I10">
        <v>15</v>
      </c>
      <c r="J10" s="8" t="s">
        <v>75</v>
      </c>
      <c r="K10" s="8">
        <v>0.217857143</v>
      </c>
      <c r="L10" s="8">
        <v>4.5905611999999998E-2</v>
      </c>
      <c r="M10" s="7">
        <f>L10^2</f>
        <v>2.1073252130945439E-3</v>
      </c>
      <c r="N10" s="7">
        <f>M10*(((I10)/(K10^2))^2)</f>
        <v>210.48776930634725</v>
      </c>
      <c r="O10" s="7">
        <f>SQRT(N10)</f>
        <v>14.508196624885784</v>
      </c>
      <c r="P10" s="7">
        <f>I10/K10</f>
        <v>68.852458971244289</v>
      </c>
      <c r="Q10" s="7">
        <f>P10-(1.96*O10)</f>
        <v>40.416393586468153</v>
      </c>
      <c r="R10" s="7">
        <f>P10+(1.96*O10)</f>
        <v>97.288524356020417</v>
      </c>
    </row>
    <row r="11" spans="1:18" x14ac:dyDescent="0.25">
      <c r="A11" t="s">
        <v>51</v>
      </c>
      <c r="B11" t="s">
        <v>8</v>
      </c>
      <c r="C11">
        <v>44.71685299</v>
      </c>
      <c r="D11">
        <v>-113.4160024</v>
      </c>
      <c r="E11">
        <v>260</v>
      </c>
      <c r="F11" t="s">
        <v>2</v>
      </c>
      <c r="G11" s="1">
        <v>43257</v>
      </c>
      <c r="H11" t="s">
        <v>44</v>
      </c>
      <c r="I11">
        <v>3</v>
      </c>
      <c r="J11" s="4" t="s">
        <v>74</v>
      </c>
      <c r="K11" s="4">
        <v>0.25043478299999999</v>
      </c>
      <c r="L11" s="4">
        <v>3.2055651999999997E-2</v>
      </c>
      <c r="M11" s="7">
        <f>L11^2</f>
        <v>1.0275648251451038E-3</v>
      </c>
      <c r="N11" s="7">
        <f>M11*(((I11)/(K11^2))^2)</f>
        <v>2.3511110709054783</v>
      </c>
      <c r="O11" s="7">
        <f>SQRT(N11)</f>
        <v>1.5333333202228008</v>
      </c>
      <c r="P11" s="7">
        <f>I11/K11</f>
        <v>11.979166647949219</v>
      </c>
      <c r="Q11" s="7">
        <f>P11-(1.96*O11)</f>
        <v>8.9738333403125292</v>
      </c>
      <c r="R11" s="7">
        <f>P11+(1.96*O11)</f>
        <v>14.984499955585909</v>
      </c>
    </row>
    <row r="12" spans="1:18" x14ac:dyDescent="0.25">
      <c r="A12" t="s">
        <v>51</v>
      </c>
      <c r="B12" t="s">
        <v>9</v>
      </c>
      <c r="C12">
        <v>44.726985380000002</v>
      </c>
      <c r="D12">
        <v>-113.4326892</v>
      </c>
      <c r="E12">
        <v>200</v>
      </c>
      <c r="F12" t="s">
        <v>1</v>
      </c>
      <c r="G12" s="1">
        <v>43257</v>
      </c>
      <c r="H12" t="s">
        <v>44</v>
      </c>
      <c r="I12">
        <v>3</v>
      </c>
      <c r="J12" s="4" t="s">
        <v>74</v>
      </c>
      <c r="K12" s="4">
        <v>0.25043478299999999</v>
      </c>
      <c r="L12" s="4">
        <v>3.2055651999999997E-2</v>
      </c>
      <c r="M12" s="7">
        <f>L12^2</f>
        <v>1.0275648251451038E-3</v>
      </c>
      <c r="N12" s="7">
        <f>M12*(((I12)/(K12^2))^2)</f>
        <v>2.3511110709054783</v>
      </c>
      <c r="O12" s="7">
        <f>SQRT(N12)</f>
        <v>1.5333333202228008</v>
      </c>
      <c r="P12" s="7">
        <f>I12/K12</f>
        <v>11.979166647949219</v>
      </c>
      <c r="Q12" s="7">
        <f>P12-(1.96*O12)</f>
        <v>8.9738333403125292</v>
      </c>
      <c r="R12" s="7">
        <f>P12+(1.96*O12)</f>
        <v>14.984499955585909</v>
      </c>
    </row>
    <row r="13" spans="1:18" x14ac:dyDescent="0.25">
      <c r="A13" t="s">
        <v>52</v>
      </c>
      <c r="B13" t="s">
        <v>10</v>
      </c>
      <c r="C13">
        <v>44.664218329999997</v>
      </c>
      <c r="D13">
        <v>-113.37602</v>
      </c>
      <c r="E13">
        <v>160</v>
      </c>
      <c r="F13" t="s">
        <v>2</v>
      </c>
      <c r="G13" s="1">
        <v>43316</v>
      </c>
      <c r="H13" t="s">
        <v>44</v>
      </c>
      <c r="I13">
        <v>22</v>
      </c>
      <c r="J13" t="s">
        <v>76</v>
      </c>
      <c r="K13">
        <v>0.35805084700000001</v>
      </c>
      <c r="L13">
        <v>2.8143403000000001E-2</v>
      </c>
      <c r="M13" s="7">
        <f>L13^2</f>
        <v>7.9205113242040905E-4</v>
      </c>
      <c r="N13" s="7">
        <f>M13*(((I13)/(K13^2))^2)</f>
        <v>23.324898318350904</v>
      </c>
      <c r="O13" s="7">
        <f>SQRT(N13)</f>
        <v>4.8295857294752418</v>
      </c>
      <c r="P13" s="7">
        <f>I13/K13</f>
        <v>61.443787060780224</v>
      </c>
      <c r="Q13" s="7">
        <f>P13-(1.96*O13)</f>
        <v>51.97779903100875</v>
      </c>
      <c r="R13" s="7">
        <f>P13+(1.96*O13)</f>
        <v>70.909775090551705</v>
      </c>
    </row>
    <row r="14" spans="1:18" x14ac:dyDescent="0.25">
      <c r="A14" t="s">
        <v>52</v>
      </c>
      <c r="B14" t="s">
        <v>11</v>
      </c>
      <c r="C14">
        <v>44.58939822</v>
      </c>
      <c r="D14">
        <v>-113.3976491</v>
      </c>
      <c r="E14">
        <v>200</v>
      </c>
      <c r="F14" t="s">
        <v>1</v>
      </c>
      <c r="G14" s="1">
        <v>43314</v>
      </c>
      <c r="H14" t="s">
        <v>44</v>
      </c>
      <c r="I14">
        <v>19</v>
      </c>
      <c r="J14" t="s">
        <v>77</v>
      </c>
      <c r="K14">
        <v>0.26844106499999998</v>
      </c>
      <c r="L14">
        <v>2.3577903000000001E-2</v>
      </c>
      <c r="M14" s="7">
        <f>L14^2</f>
        <v>5.5591750987740902E-4</v>
      </c>
      <c r="N14" s="7">
        <f>M14*(((I14)/(K14^2))^2)</f>
        <v>38.64752997214795</v>
      </c>
      <c r="O14" s="7">
        <f>SQRT(N14)</f>
        <v>6.2167137598692728</v>
      </c>
      <c r="P14" s="7">
        <f>I14/K14</f>
        <v>70.779036731954562</v>
      </c>
      <c r="Q14" s="7">
        <f>P14-(1.96*O14)</f>
        <v>58.594277762610787</v>
      </c>
      <c r="R14" s="7">
        <f>P14+(1.96*O14)</f>
        <v>82.963795701298338</v>
      </c>
    </row>
    <row r="15" spans="1:18" x14ac:dyDescent="0.25">
      <c r="A15" t="s">
        <v>52</v>
      </c>
      <c r="B15" t="s">
        <v>12</v>
      </c>
      <c r="C15">
        <v>44.692036000000002</v>
      </c>
      <c r="D15">
        <v>-113.37144000000001</v>
      </c>
      <c r="E15">
        <v>160</v>
      </c>
      <c r="F15" t="s">
        <v>3</v>
      </c>
      <c r="G15" s="1">
        <v>43315</v>
      </c>
      <c r="H15" t="s">
        <v>44</v>
      </c>
      <c r="I15">
        <v>4</v>
      </c>
      <c r="J15" t="s">
        <v>78</v>
      </c>
      <c r="K15">
        <v>0.197411003</v>
      </c>
      <c r="L15">
        <v>8.6375300000000002E-2</v>
      </c>
      <c r="M15" s="7">
        <f>L15^2</f>
        <v>7.4606924500900005E-3</v>
      </c>
      <c r="N15" s="7">
        <f>M15*(((I15)/(K15^2))^2)</f>
        <v>78.598399024143845</v>
      </c>
      <c r="O15" s="7">
        <f>SQRT(N15)</f>
        <v>8.8655738124581553</v>
      </c>
      <c r="P15" s="7">
        <f>I15/K15</f>
        <v>20.262295106215532</v>
      </c>
      <c r="Q15" s="7">
        <f>P15-(1.96*O15)</f>
        <v>2.8857704337975498</v>
      </c>
      <c r="R15" s="7">
        <f>P15+(1.96*O15)</f>
        <v>37.638819778633518</v>
      </c>
    </row>
    <row r="16" spans="1:18" x14ac:dyDescent="0.25">
      <c r="A16" t="s">
        <v>49</v>
      </c>
      <c r="B16" t="s">
        <v>13</v>
      </c>
      <c r="C16">
        <v>45.113346999999997</v>
      </c>
      <c r="D16">
        <v>-113.744253</v>
      </c>
      <c r="E16">
        <v>120</v>
      </c>
      <c r="F16" t="s">
        <v>3</v>
      </c>
      <c r="G16" s="1">
        <v>43297</v>
      </c>
      <c r="H16" t="s">
        <v>44</v>
      </c>
      <c r="I16">
        <v>21</v>
      </c>
      <c r="J16" s="4" t="s">
        <v>79</v>
      </c>
      <c r="K16" s="4">
        <v>0.18251273300000001</v>
      </c>
      <c r="L16" s="4">
        <v>2.5176840999999998E-2</v>
      </c>
      <c r="M16" s="7">
        <f>L16^2</f>
        <v>6.3387332273928091E-4</v>
      </c>
      <c r="N16" s="7">
        <f>M16*(((I16)/(K16^2))^2)</f>
        <v>251.92333112987077</v>
      </c>
      <c r="O16" s="7">
        <f>SQRT(N16)</f>
        <v>15.872092840261198</v>
      </c>
      <c r="P16" s="7">
        <f>I16/K16</f>
        <v>115.06046539777583</v>
      </c>
      <c r="Q16" s="7">
        <f>P16-(1.96*O16)</f>
        <v>83.951163430863886</v>
      </c>
      <c r="R16" s="7">
        <f>P16+(1.96*O16)</f>
        <v>146.16976736468777</v>
      </c>
    </row>
    <row r="17" spans="1:18" x14ac:dyDescent="0.25">
      <c r="A17" t="s">
        <v>49</v>
      </c>
      <c r="B17" t="s">
        <v>14</v>
      </c>
      <c r="C17">
        <v>45.140844000000001</v>
      </c>
      <c r="D17">
        <v>-113.714568</v>
      </c>
      <c r="E17">
        <v>120</v>
      </c>
      <c r="F17" t="s">
        <v>1</v>
      </c>
      <c r="G17" s="1">
        <v>43300</v>
      </c>
      <c r="H17" t="s">
        <v>44</v>
      </c>
      <c r="I17">
        <v>11</v>
      </c>
      <c r="J17" s="4" t="s">
        <v>80</v>
      </c>
      <c r="K17" s="4">
        <v>0.14111675100000001</v>
      </c>
      <c r="L17" s="4">
        <v>2.3252029E-2</v>
      </c>
      <c r="M17" s="7">
        <f>L17^2</f>
        <v>5.4065685261684099E-4</v>
      </c>
      <c r="N17" s="7">
        <f>M17*(((I17)/(K17^2))^2)</f>
        <v>164.96537798838605</v>
      </c>
      <c r="O17" s="7">
        <f>SQRT(N17)</f>
        <v>12.843884847988402</v>
      </c>
      <c r="P17" s="7">
        <f>I17/K17</f>
        <v>77.9496404363788</v>
      </c>
      <c r="Q17" s="7">
        <f>P17-(1.96*O17)</f>
        <v>52.775626134321527</v>
      </c>
      <c r="R17" s="7">
        <f>P17+(1.96*O17)</f>
        <v>103.12365473843607</v>
      </c>
    </row>
    <row r="18" spans="1:18" x14ac:dyDescent="0.25">
      <c r="A18" t="s">
        <v>46</v>
      </c>
      <c r="B18" t="s">
        <v>15</v>
      </c>
      <c r="C18">
        <v>44.6965</v>
      </c>
      <c r="D18">
        <v>-113.33884</v>
      </c>
      <c r="E18">
        <v>120</v>
      </c>
      <c r="F18" t="s">
        <v>1</v>
      </c>
      <c r="G18" s="1">
        <v>43345</v>
      </c>
      <c r="H18" t="s">
        <v>44</v>
      </c>
      <c r="I18">
        <v>5</v>
      </c>
      <c r="J18" t="s">
        <v>74</v>
      </c>
      <c r="K18">
        <v>5.6430446000000002E-2</v>
      </c>
      <c r="L18">
        <v>2.6460102999999999E-2</v>
      </c>
      <c r="M18" s="7">
        <f>L18^2</f>
        <v>7.0013705077060894E-4</v>
      </c>
      <c r="N18" s="7">
        <f>M18*(((I18)/(K18^2))^2)</f>
        <v>1726.1126626226355</v>
      </c>
      <c r="O18" s="7">
        <f>SQRT(N18)</f>
        <v>41.546512039190915</v>
      </c>
      <c r="P18" s="7">
        <f>I18/K18</f>
        <v>88.604651467755545</v>
      </c>
      <c r="Q18" s="7">
        <f>P18-(1.96*O18)</f>
        <v>7.1734878709413579</v>
      </c>
      <c r="R18" s="7">
        <f>P18+(1.96*O18)</f>
        <v>170.03581506456973</v>
      </c>
    </row>
    <row r="19" spans="1:18" x14ac:dyDescent="0.25">
      <c r="A19" t="s">
        <v>46</v>
      </c>
      <c r="B19" t="s">
        <v>16</v>
      </c>
      <c r="C19">
        <v>44.732423330000003</v>
      </c>
      <c r="D19">
        <v>-113.2754867</v>
      </c>
      <c r="E19">
        <v>120</v>
      </c>
      <c r="F19" t="s">
        <v>2</v>
      </c>
      <c r="G19" s="1">
        <v>43342</v>
      </c>
      <c r="H19" t="s">
        <v>44</v>
      </c>
      <c r="I19">
        <v>17</v>
      </c>
      <c r="J19" t="s">
        <v>75</v>
      </c>
      <c r="K19">
        <v>0.362760835</v>
      </c>
      <c r="L19">
        <v>1.7468418999999999E-2</v>
      </c>
      <c r="M19" s="7">
        <f>L19^2</f>
        <v>3.0514566235956096E-4</v>
      </c>
      <c r="N19" s="7">
        <f>M19*(((I19)/(K19^2))^2)</f>
        <v>5.0924112872334568</v>
      </c>
      <c r="O19" s="7">
        <f>SQRT(N19)</f>
        <v>2.2566371633989939</v>
      </c>
      <c r="P19" s="7">
        <f>I19/K19</f>
        <v>46.862831815898758</v>
      </c>
      <c r="Q19" s="7">
        <f>P19-(1.96*O19)</f>
        <v>42.43982297563673</v>
      </c>
      <c r="R19" s="7">
        <f>P19+(1.96*O19)</f>
        <v>51.285840656160786</v>
      </c>
    </row>
    <row r="20" spans="1:18" x14ac:dyDescent="0.25">
      <c r="A20" t="s">
        <v>81</v>
      </c>
      <c r="B20" t="s">
        <v>17</v>
      </c>
      <c r="C20">
        <v>44.75399299</v>
      </c>
      <c r="D20">
        <v>-113.239237</v>
      </c>
      <c r="E20">
        <v>120</v>
      </c>
      <c r="F20" t="s">
        <v>4</v>
      </c>
      <c r="G20" s="1">
        <v>43347</v>
      </c>
      <c r="H20" t="s">
        <v>44</v>
      </c>
      <c r="I20">
        <v>1</v>
      </c>
      <c r="J20" t="s">
        <v>77</v>
      </c>
      <c r="K20">
        <v>0.52024922100000004</v>
      </c>
      <c r="L20">
        <v>4.4083422999999997E-2</v>
      </c>
      <c r="M20" s="7">
        <f>L20^2</f>
        <v>1.9433481833969286E-3</v>
      </c>
      <c r="N20" s="7">
        <f>M20*(((I20)/(K20^2))^2)</f>
        <v>2.6528021713722979E-2</v>
      </c>
      <c r="O20" s="7">
        <f>SQRT(N20)</f>
        <v>0.16287425122996876</v>
      </c>
      <c r="P20" s="7">
        <f>I20/K20</f>
        <v>1.9221556893018392</v>
      </c>
      <c r="Q20" s="7">
        <f>P20-(1.96*O20)</f>
        <v>1.6029221568911005</v>
      </c>
      <c r="R20" s="7">
        <f>P20+(1.96*O20)</f>
        <v>2.2413892217125779</v>
      </c>
    </row>
    <row r="21" spans="1:18" x14ac:dyDescent="0.25">
      <c r="A21" t="s">
        <v>47</v>
      </c>
      <c r="B21" t="s">
        <v>18</v>
      </c>
      <c r="C21">
        <v>44.67130667</v>
      </c>
      <c r="D21">
        <v>-113.2739533</v>
      </c>
      <c r="E21">
        <v>120</v>
      </c>
      <c r="F21" t="s">
        <v>3</v>
      </c>
      <c r="G21" s="1">
        <v>43244</v>
      </c>
      <c r="H21" t="s">
        <v>44</v>
      </c>
      <c r="I21">
        <v>1</v>
      </c>
      <c r="J21" s="8" t="s">
        <v>79</v>
      </c>
      <c r="K21" s="4">
        <v>0.27991886399999999</v>
      </c>
      <c r="L21" s="4">
        <v>3.2420623000000003E-2</v>
      </c>
      <c r="M21" s="7">
        <f>L21^2</f>
        <v>1.0510967957081292E-3</v>
      </c>
      <c r="N21" s="7">
        <f>M21*(((I21)/(K21^2))^2)</f>
        <v>0.17120405398785965</v>
      </c>
      <c r="O21" s="7">
        <f>SQRT(N21)</f>
        <v>0.41376811620503051</v>
      </c>
      <c r="P21" s="7">
        <f>I21/K21</f>
        <v>3.5724637693585382</v>
      </c>
      <c r="Q21" s="7">
        <f>P21-(1.96*O21)</f>
        <v>2.7614782615966784</v>
      </c>
      <c r="R21" s="7">
        <f>P21+(1.96*O21)</f>
        <v>4.3834492771203983</v>
      </c>
    </row>
    <row r="22" spans="1:18" x14ac:dyDescent="0.25">
      <c r="A22" t="s">
        <v>47</v>
      </c>
      <c r="B22" t="s">
        <v>19</v>
      </c>
      <c r="C22">
        <v>44.666443999999998</v>
      </c>
      <c r="D22">
        <v>-113.192261</v>
      </c>
      <c r="E22">
        <v>120</v>
      </c>
      <c r="F22" t="s">
        <v>1</v>
      </c>
      <c r="G22" s="1">
        <v>43248</v>
      </c>
      <c r="H22" t="s">
        <v>44</v>
      </c>
      <c r="I22">
        <v>20</v>
      </c>
      <c r="J22" s="8" t="s">
        <v>75</v>
      </c>
      <c r="K22" s="4">
        <v>0.26478318000000001</v>
      </c>
      <c r="L22" s="4">
        <v>2.2946715999999999E-2</v>
      </c>
      <c r="M22" s="7">
        <f>L22^2</f>
        <v>5.2655177518465593E-4</v>
      </c>
      <c r="N22" s="7">
        <f>M22*(((I22)/(K22^2))^2)</f>
        <v>42.848882296676997</v>
      </c>
      <c r="O22" s="7">
        <f>SQRT(N22)</f>
        <v>6.5459057659484374</v>
      </c>
      <c r="P22" s="7">
        <f>I22/K22</f>
        <v>75.533498766802325</v>
      </c>
      <c r="Q22" s="7">
        <f>P22-(1.96*O22)</f>
        <v>62.703523465543384</v>
      </c>
      <c r="R22" s="7">
        <f>P22+(1.96*O22)</f>
        <v>88.363474068061265</v>
      </c>
    </row>
    <row r="23" spans="1:18" x14ac:dyDescent="0.25">
      <c r="A23" t="s">
        <v>53</v>
      </c>
      <c r="B23" t="s">
        <v>21</v>
      </c>
      <c r="C23">
        <v>44.85079167</v>
      </c>
      <c r="D23">
        <v>-113.64587</v>
      </c>
      <c r="E23">
        <v>240</v>
      </c>
      <c r="F23" t="s">
        <v>3</v>
      </c>
      <c r="G23" s="1">
        <v>43363</v>
      </c>
      <c r="H23" t="s">
        <v>44</v>
      </c>
      <c r="I23">
        <v>16</v>
      </c>
      <c r="J23" t="s">
        <v>83</v>
      </c>
      <c r="K23" s="7">
        <v>0.278797146</v>
      </c>
      <c r="L23" s="7">
        <v>2.0092720000000001E-2</v>
      </c>
      <c r="M23" s="7">
        <f>L23^2</f>
        <v>4.0371739699840008E-4</v>
      </c>
      <c r="N23" s="7">
        <f>M23*(((I23)/(K23^2))^2)</f>
        <v>17.10661712158899</v>
      </c>
      <c r="O23" s="7">
        <f>SQRT(N23)</f>
        <v>4.1360146423325181</v>
      </c>
      <c r="P23" s="7">
        <f>I23/K23</f>
        <v>57.389396661901266</v>
      </c>
      <c r="Q23" s="7">
        <f>P23-(1.96*O23)</f>
        <v>49.282807962929532</v>
      </c>
      <c r="R23" s="7">
        <f>P23+(1.96*O23)</f>
        <v>65.495985360873007</v>
      </c>
    </row>
    <row r="24" spans="1:18" x14ac:dyDescent="0.25">
      <c r="A24" t="s">
        <v>53</v>
      </c>
      <c r="B24" t="s">
        <v>22</v>
      </c>
      <c r="C24">
        <v>44.789200000000001</v>
      </c>
      <c r="D24">
        <v>-113.7028433</v>
      </c>
      <c r="E24">
        <v>240</v>
      </c>
      <c r="F24" t="s">
        <v>2</v>
      </c>
      <c r="G24" s="1">
        <v>43359</v>
      </c>
      <c r="H24" t="s">
        <v>44</v>
      </c>
      <c r="I24">
        <v>28</v>
      </c>
      <c r="J24" t="s">
        <v>82</v>
      </c>
      <c r="K24" s="7">
        <v>0.265743073</v>
      </c>
      <c r="L24" s="7">
        <v>3.2063207000000003E-2</v>
      </c>
      <c r="M24" s="7">
        <f>L24^2</f>
        <v>1.0280492431248493E-3</v>
      </c>
      <c r="N24" s="7">
        <f>M24*(((I24)/(K24^2))^2)</f>
        <v>161.61518704839054</v>
      </c>
      <c r="O24" s="7">
        <f>SQRT(N24)</f>
        <v>12.712796193142976</v>
      </c>
      <c r="P24" s="7">
        <f>I24/K24</f>
        <v>105.36492892892828</v>
      </c>
      <c r="Q24" s="7">
        <f>P24-(1.96*O24)</f>
        <v>80.447848390368051</v>
      </c>
      <c r="R24" s="7">
        <f>P24+(1.96*O24)</f>
        <v>130.28200946748851</v>
      </c>
    </row>
    <row r="25" spans="1:18" x14ac:dyDescent="0.25">
      <c r="A25" t="s">
        <v>54</v>
      </c>
      <c r="B25" t="s">
        <v>23</v>
      </c>
      <c r="C25">
        <v>45.03282128</v>
      </c>
      <c r="D25">
        <v>-113.6423052</v>
      </c>
      <c r="E25">
        <v>160</v>
      </c>
      <c r="F25" t="s">
        <v>1</v>
      </c>
      <c r="G25" s="1">
        <v>43299</v>
      </c>
      <c r="H25" t="s">
        <v>44</v>
      </c>
      <c r="I25">
        <v>11</v>
      </c>
      <c r="J25" t="s">
        <v>79</v>
      </c>
      <c r="K25" s="8">
        <v>0.14628699100000001</v>
      </c>
      <c r="L25" s="8">
        <v>1.8639135000000001E-2</v>
      </c>
      <c r="M25" s="7">
        <f>L25^2</f>
        <v>3.4741735354822502E-4</v>
      </c>
      <c r="N25" s="7">
        <f>M25*(((I25)/(K25^2))^2)</f>
        <v>91.793948280502391</v>
      </c>
      <c r="O25" s="7">
        <f>SQRT(N25)</f>
        <v>9.5809158372518013</v>
      </c>
      <c r="P25" s="7">
        <f>I25/K25</f>
        <v>75.194656235700407</v>
      </c>
      <c r="Q25" s="7">
        <f>P25-(1.96*O25)</f>
        <v>56.416061194686876</v>
      </c>
      <c r="R25" s="7">
        <f>P25+(1.96*O25)</f>
        <v>93.973251276713938</v>
      </c>
    </row>
    <row r="26" spans="1:18" x14ac:dyDescent="0.25">
      <c r="A26" t="s">
        <v>54</v>
      </c>
      <c r="B26" t="s">
        <v>24</v>
      </c>
      <c r="C26">
        <v>45.040709999999997</v>
      </c>
      <c r="D26">
        <v>-113.62188829999999</v>
      </c>
      <c r="E26">
        <v>160</v>
      </c>
      <c r="F26" t="s">
        <v>3</v>
      </c>
      <c r="G26" s="1">
        <v>43300</v>
      </c>
      <c r="H26" t="s">
        <v>44</v>
      </c>
      <c r="I26">
        <v>5</v>
      </c>
      <c r="J26" t="s">
        <v>75</v>
      </c>
      <c r="K26" s="8">
        <v>0.13482216699999999</v>
      </c>
      <c r="L26" s="8">
        <v>2.0786478000000001E-2</v>
      </c>
      <c r="M26" s="7">
        <f>L26^2</f>
        <v>4.3207766764448403E-4</v>
      </c>
      <c r="N26" s="7">
        <f>M26*(((I26)/(K26^2))^2)</f>
        <v>32.693138589378208</v>
      </c>
      <c r="O26" s="7">
        <f>SQRT(N26)</f>
        <v>5.7177914083479999</v>
      </c>
      <c r="P26" s="7">
        <f>I26/K26</f>
        <v>37.085889592621669</v>
      </c>
      <c r="Q26" s="7">
        <f>P26-(1.96*O26)</f>
        <v>25.879018432259588</v>
      </c>
      <c r="R26" s="7">
        <f>P26+(1.96*O26)</f>
        <v>48.292760752983753</v>
      </c>
    </row>
    <row r="27" spans="1:18" x14ac:dyDescent="0.25">
      <c r="A27" t="s">
        <v>54</v>
      </c>
      <c r="B27" t="s">
        <v>26</v>
      </c>
      <c r="C27">
        <v>45.037806670000002</v>
      </c>
      <c r="D27">
        <v>-113.62758169999999</v>
      </c>
      <c r="E27">
        <v>120</v>
      </c>
      <c r="F27" t="s">
        <v>4</v>
      </c>
      <c r="G27" s="1">
        <v>43300</v>
      </c>
      <c r="H27" t="s">
        <v>44</v>
      </c>
      <c r="I27">
        <v>6</v>
      </c>
      <c r="J27" t="s">
        <v>75</v>
      </c>
      <c r="K27" s="8">
        <v>0.13482216699999999</v>
      </c>
      <c r="L27" s="8">
        <v>2.0786478000000001E-2</v>
      </c>
      <c r="M27" s="7">
        <f>L27^2</f>
        <v>4.3207766764448403E-4</v>
      </c>
      <c r="N27" s="7">
        <f>M27*(((I27)/(K27^2))^2)</f>
        <v>47.078119568704615</v>
      </c>
      <c r="O27" s="7">
        <f>SQRT(N27)</f>
        <v>6.8613496900176001</v>
      </c>
      <c r="P27" s="7">
        <f>I27/K27</f>
        <v>44.503067511146</v>
      </c>
      <c r="Q27" s="7">
        <f>P27-(1.96*O27)</f>
        <v>31.054822118711506</v>
      </c>
      <c r="R27" s="7">
        <f>P27+(1.96*O27)</f>
        <v>57.951312903580494</v>
      </c>
    </row>
    <row r="28" spans="1:18" x14ac:dyDescent="0.25">
      <c r="A28" t="s">
        <v>55</v>
      </c>
      <c r="B28" t="s">
        <v>28</v>
      </c>
      <c r="C28">
        <v>44.739269999999998</v>
      </c>
      <c r="D28">
        <v>-113.48282</v>
      </c>
      <c r="E28">
        <v>120</v>
      </c>
      <c r="F28" t="s">
        <v>4</v>
      </c>
      <c r="G28" s="1">
        <v>43285</v>
      </c>
      <c r="H28" t="s">
        <v>44</v>
      </c>
      <c r="I28">
        <v>4</v>
      </c>
      <c r="J28" t="s">
        <v>74</v>
      </c>
      <c r="K28">
        <v>0.57317073200000002</v>
      </c>
      <c r="L28">
        <v>8.5975609999999994E-2</v>
      </c>
      <c r="M28" s="7">
        <f>L28^2</f>
        <v>7.3918055148720994E-3</v>
      </c>
      <c r="N28" s="7">
        <f>M28*(((I28)/(K28^2))^2)</f>
        <v>1.0958080619238757</v>
      </c>
      <c r="O28" s="7">
        <f>SQRT(N28)</f>
        <v>1.0468085125388864</v>
      </c>
      <c r="P28" s="7">
        <f>I28/K28</f>
        <v>6.9787234006917158</v>
      </c>
      <c r="Q28" s="7">
        <f>P28-(1.96*O28)</f>
        <v>4.9269787161154985</v>
      </c>
      <c r="R28" s="7">
        <f>P28+(1.96*O28)</f>
        <v>9.030468085267934</v>
      </c>
    </row>
    <row r="29" spans="1:18" x14ac:dyDescent="0.25">
      <c r="A29" t="s">
        <v>56</v>
      </c>
      <c r="B29" t="s">
        <v>31</v>
      </c>
      <c r="C29">
        <v>44.707017303000001</v>
      </c>
      <c r="D29">
        <v>-113.39251412500001</v>
      </c>
      <c r="E29">
        <v>200</v>
      </c>
      <c r="F29" t="s">
        <v>1</v>
      </c>
      <c r="G29" s="1">
        <v>43273</v>
      </c>
      <c r="H29" t="s">
        <v>44</v>
      </c>
      <c r="I29">
        <v>8</v>
      </c>
      <c r="J29" t="s">
        <v>78</v>
      </c>
      <c r="K29" s="7">
        <v>0.13168044100000001</v>
      </c>
      <c r="L29" s="7">
        <v>2.0619052999999998E-2</v>
      </c>
      <c r="M29" s="7">
        <f>L29^2</f>
        <v>4.2514534661680891E-4</v>
      </c>
      <c r="N29" s="7">
        <f>M29*(((I29)/(K29^2))^2)</f>
        <v>90.49661077617283</v>
      </c>
      <c r="O29" s="7">
        <f>SQRT(N29)</f>
        <v>9.5129706599028694</v>
      </c>
      <c r="P29" s="7">
        <f>I29/K29</f>
        <v>60.75313796982195</v>
      </c>
      <c r="Q29" s="7">
        <f>P29-(1.96*O29)</f>
        <v>42.107715476412324</v>
      </c>
      <c r="R29" s="7">
        <f>P29+(1.96*O29)</f>
        <v>79.398560463231576</v>
      </c>
    </row>
    <row r="30" spans="1:18" x14ac:dyDescent="0.25">
      <c r="A30" t="s">
        <v>56</v>
      </c>
      <c r="B30" t="s">
        <v>29</v>
      </c>
      <c r="C30">
        <v>44.943529990000002</v>
      </c>
      <c r="D30">
        <v>-113.6408017</v>
      </c>
      <c r="E30">
        <v>320</v>
      </c>
      <c r="F30" t="s">
        <v>3</v>
      </c>
      <c r="G30" s="1">
        <v>43333</v>
      </c>
      <c r="H30" t="s">
        <v>44</v>
      </c>
      <c r="I30">
        <v>17</v>
      </c>
      <c r="J30" t="s">
        <v>84</v>
      </c>
      <c r="K30" s="7">
        <v>0.133333333</v>
      </c>
      <c r="L30" s="7">
        <v>3.7820789E-2</v>
      </c>
      <c r="M30" s="7">
        <f>L30^2</f>
        <v>1.430412080582521E-3</v>
      </c>
      <c r="N30" s="7">
        <f>M30*(((I30)/(K30^2))^2)</f>
        <v>1307.9889347344297</v>
      </c>
      <c r="O30" s="7">
        <f>SQRT(N30)</f>
        <v>36.16612966208065</v>
      </c>
      <c r="P30" s="7">
        <f>I30/K30</f>
        <v>127.50000031875</v>
      </c>
      <c r="Q30" s="7">
        <f>P30-(1.96*O30)</f>
        <v>56.614386181071922</v>
      </c>
      <c r="R30" s="7">
        <f>P30+(1.96*O30)</f>
        <v>198.38561445642807</v>
      </c>
    </row>
    <row r="31" spans="1:18" x14ac:dyDescent="0.25">
      <c r="A31" t="s">
        <v>56</v>
      </c>
      <c r="B31" t="s">
        <v>30</v>
      </c>
      <c r="C31">
        <v>45.114362300000003</v>
      </c>
      <c r="D31">
        <v>-113.7623567</v>
      </c>
      <c r="E31">
        <v>480</v>
      </c>
      <c r="F31" t="s">
        <v>4</v>
      </c>
      <c r="G31" s="1">
        <v>43328</v>
      </c>
      <c r="H31" t="s">
        <v>44</v>
      </c>
      <c r="I31">
        <v>15</v>
      </c>
      <c r="J31" t="s">
        <v>85</v>
      </c>
      <c r="K31" s="7">
        <v>7.8284052000000007E-2</v>
      </c>
      <c r="L31" s="7">
        <v>1.4789728E-2</v>
      </c>
      <c r="M31" s="7">
        <f>L31^2</f>
        <v>2.18736054313984E-4</v>
      </c>
      <c r="N31" s="7">
        <f>M31*(((I31)/(K31^2))^2)</f>
        <v>1310.4175623676265</v>
      </c>
      <c r="O31" s="7">
        <f>SQRT(N31)</f>
        <v>36.199690086624038</v>
      </c>
      <c r="P31" s="7">
        <f>I31/K31</f>
        <v>191.60990797972491</v>
      </c>
      <c r="Q31" s="7">
        <f>P31-(1.96*O31)</f>
        <v>120.6585154099418</v>
      </c>
      <c r="R31" s="7">
        <f>P31+(1.96*O31)</f>
        <v>262.56130054950802</v>
      </c>
    </row>
    <row r="32" spans="1:18" x14ac:dyDescent="0.25">
      <c r="A32" t="s">
        <v>56</v>
      </c>
      <c r="B32" t="s">
        <v>32</v>
      </c>
      <c r="C32">
        <v>44.701363031</v>
      </c>
      <c r="D32">
        <v>-113.382659104</v>
      </c>
      <c r="E32">
        <v>240</v>
      </c>
      <c r="F32" t="s">
        <v>4</v>
      </c>
      <c r="G32" s="1">
        <v>43271</v>
      </c>
      <c r="H32" t="s">
        <v>44</v>
      </c>
      <c r="I32">
        <v>10</v>
      </c>
      <c r="J32" t="s">
        <v>78</v>
      </c>
      <c r="K32" s="7">
        <v>0.13168044100000001</v>
      </c>
      <c r="L32" s="7">
        <v>2.0619052999999998E-2</v>
      </c>
      <c r="M32" s="7">
        <f>L32^2</f>
        <v>4.2514534661680891E-4</v>
      </c>
      <c r="N32" s="7">
        <f>M32*(((I32)/(K32^2))^2)</f>
        <v>141.40095433777009</v>
      </c>
      <c r="O32" s="7">
        <f>SQRT(N32)</f>
        <v>11.891213324878589</v>
      </c>
      <c r="P32" s="7">
        <f>I32/K32</f>
        <v>75.941422462277444</v>
      </c>
      <c r="Q32" s="7">
        <f>P32-(1.96*O32)</f>
        <v>52.634644345515412</v>
      </c>
      <c r="R32" s="7">
        <f>P32+(1.96*O32)</f>
        <v>99.248200579039477</v>
      </c>
    </row>
    <row r="33" spans="1:18" x14ac:dyDescent="0.25">
      <c r="A33" t="s">
        <v>57</v>
      </c>
      <c r="B33" t="s">
        <v>35</v>
      </c>
      <c r="C33">
        <v>44.761060000000001</v>
      </c>
      <c r="D33">
        <v>-113.50758</v>
      </c>
      <c r="E33">
        <v>120</v>
      </c>
      <c r="F33" t="s">
        <v>1</v>
      </c>
      <c r="G33" s="1">
        <v>43258</v>
      </c>
      <c r="H33" t="s">
        <v>44</v>
      </c>
      <c r="I33">
        <v>1</v>
      </c>
      <c r="J33" s="4" t="s">
        <v>86</v>
      </c>
      <c r="K33" s="8">
        <v>0.54411764699999998</v>
      </c>
      <c r="L33" s="8">
        <v>6.8014705999999994E-2</v>
      </c>
      <c r="M33" s="7">
        <f>L33^2</f>
        <v>4.6260002322664352E-3</v>
      </c>
      <c r="N33" s="7">
        <f>M33*(((I33)/(K33^2))^2)</f>
        <v>5.2775748927092185E-2</v>
      </c>
      <c r="O33" s="7">
        <f>SQRT(N33)</f>
        <v>0.2297297301767714</v>
      </c>
      <c r="P33" s="7">
        <f>I33/K33</f>
        <v>1.837837838036523</v>
      </c>
      <c r="Q33" s="7">
        <f>P33-(1.96*O33)</f>
        <v>1.3875675668900511</v>
      </c>
      <c r="R33" s="7">
        <f>P33+(1.96*O33)</f>
        <v>2.2881081091829949</v>
      </c>
    </row>
    <row r="34" spans="1:18" x14ac:dyDescent="0.25">
      <c r="A34" t="s">
        <v>57</v>
      </c>
      <c r="B34" t="s">
        <v>36</v>
      </c>
      <c r="C34">
        <v>44.771160000000002</v>
      </c>
      <c r="D34">
        <v>-113.52528</v>
      </c>
      <c r="E34">
        <v>160</v>
      </c>
      <c r="F34" t="s">
        <v>4</v>
      </c>
      <c r="G34" s="1">
        <v>43257</v>
      </c>
      <c r="H34" t="s">
        <v>44</v>
      </c>
      <c r="I34">
        <v>6</v>
      </c>
      <c r="J34" s="4" t="s">
        <v>78</v>
      </c>
      <c r="K34" s="8">
        <v>0.37823834200000001</v>
      </c>
      <c r="L34" s="8">
        <v>3.3022362999999999E-2</v>
      </c>
      <c r="M34" s="7">
        <f>L34^2</f>
        <v>1.0904764581037688E-3</v>
      </c>
      <c r="N34" s="7">
        <f>M34*(((I34)/(K34^2))^2)</f>
        <v>1.9180352761216073</v>
      </c>
      <c r="O34" s="7">
        <f>SQRT(N34)</f>
        <v>1.3849315059314693</v>
      </c>
      <c r="P34" s="7">
        <f>I34/K34</f>
        <v>15.863013697326327</v>
      </c>
      <c r="Q34" s="7">
        <f>P34-(1.96*O34)</f>
        <v>13.148547945700647</v>
      </c>
      <c r="R34" s="7">
        <f>P34+(1.96*O34)</f>
        <v>18.577479448952005</v>
      </c>
    </row>
    <row r="35" spans="1:18" x14ac:dyDescent="0.25">
      <c r="A35" t="s">
        <v>57</v>
      </c>
      <c r="B35" t="s">
        <v>33</v>
      </c>
      <c r="C35">
        <v>44.766407559999998</v>
      </c>
      <c r="D35">
        <v>-113.5158881</v>
      </c>
      <c r="E35">
        <v>160</v>
      </c>
      <c r="F35" t="s">
        <v>3</v>
      </c>
      <c r="G35" s="1">
        <v>43258</v>
      </c>
      <c r="H35" t="s">
        <v>44</v>
      </c>
      <c r="I35">
        <v>10</v>
      </c>
      <c r="J35" s="4" t="s">
        <v>86</v>
      </c>
      <c r="K35" s="8">
        <v>0.54411764699999998</v>
      </c>
      <c r="L35" s="8">
        <v>6.8014705999999994E-2</v>
      </c>
      <c r="M35" s="7">
        <f>L35^2</f>
        <v>4.6260002322664352E-3</v>
      </c>
      <c r="N35" s="7">
        <f>M35*(((I35)/(K35^2))^2)</f>
        <v>5.2775748927092172</v>
      </c>
      <c r="O35" s="7">
        <f>SQRT(N35)</f>
        <v>2.2972973017677134</v>
      </c>
      <c r="P35" s="7">
        <f>I35/K35</f>
        <v>18.378378380365231</v>
      </c>
      <c r="Q35" s="7">
        <f>P35-(1.96*O35)</f>
        <v>13.875675668900513</v>
      </c>
      <c r="R35" s="7">
        <f>P35+(1.96*O35)</f>
        <v>22.881081091829948</v>
      </c>
    </row>
    <row r="36" spans="1:18" x14ac:dyDescent="0.25">
      <c r="A36" t="s">
        <v>58</v>
      </c>
      <c r="B36" t="s">
        <v>37</v>
      </c>
      <c r="C36">
        <v>45.079048389999997</v>
      </c>
      <c r="D36">
        <v>-113.6932635</v>
      </c>
      <c r="E36">
        <v>120</v>
      </c>
      <c r="F36" t="s">
        <v>3</v>
      </c>
      <c r="G36" s="1">
        <v>43284</v>
      </c>
      <c r="H36" t="s">
        <v>44</v>
      </c>
      <c r="I36">
        <v>8</v>
      </c>
      <c r="J36" s="7" t="s">
        <v>79</v>
      </c>
      <c r="K36" s="8">
        <v>0.18762886600000001</v>
      </c>
      <c r="L36" s="8">
        <v>5.7565310000000001E-2</v>
      </c>
      <c r="M36" s="7">
        <f>L36^2</f>
        <v>3.3137649153961004E-3</v>
      </c>
      <c r="N36" s="7">
        <f>M36*(((I36)/(K36^2))^2)</f>
        <v>171.12089949804906</v>
      </c>
      <c r="O36" s="7">
        <f>SQRT(N36)</f>
        <v>13.08131872167516</v>
      </c>
      <c r="P36" s="7">
        <f>I36/K36</f>
        <v>42.63736263267721</v>
      </c>
      <c r="Q36" s="7">
        <f>P36-(1.96*O36)</f>
        <v>16.997977938193895</v>
      </c>
      <c r="R36" s="7">
        <f>P36+(1.96*O36)</f>
        <v>68.276747327160521</v>
      </c>
    </row>
    <row r="37" spans="1:18" x14ac:dyDescent="0.25">
      <c r="A37" t="s">
        <v>58</v>
      </c>
      <c r="B37" t="s">
        <v>38</v>
      </c>
      <c r="C37" s="7">
        <v>45.09066</v>
      </c>
      <c r="D37" s="7">
        <v>-113.66262</v>
      </c>
      <c r="E37">
        <v>120</v>
      </c>
      <c r="F37" t="s">
        <v>4</v>
      </c>
      <c r="G37" s="1">
        <v>43284</v>
      </c>
      <c r="H37" t="s">
        <v>44</v>
      </c>
      <c r="I37">
        <v>6</v>
      </c>
      <c r="J37" s="7" t="s">
        <v>87</v>
      </c>
      <c r="K37" s="8">
        <v>8.1866197000000002E-2</v>
      </c>
      <c r="L37" s="8">
        <v>2.2376279999999998E-2</v>
      </c>
      <c r="M37" s="7">
        <f>L37^2</f>
        <v>5.0069790663839992E-4</v>
      </c>
      <c r="N37" s="7">
        <f>M37*(((I37)/(K37^2))^2)</f>
        <v>401.29136216413485</v>
      </c>
      <c r="O37" s="7">
        <f>SQRT(N37)</f>
        <v>20.032258039575439</v>
      </c>
      <c r="P37" s="7">
        <f>I37/K37</f>
        <v>73.290322744563298</v>
      </c>
      <c r="Q37" s="7">
        <f>P37-(1.96*O37)</f>
        <v>34.027096986995438</v>
      </c>
      <c r="R37" s="7">
        <f>P37+(1.96*O37)</f>
        <v>112.55354850213115</v>
      </c>
    </row>
    <row r="38" spans="1:18" x14ac:dyDescent="0.25">
      <c r="A38" t="s">
        <v>58</v>
      </c>
      <c r="B38" t="s">
        <v>39</v>
      </c>
      <c r="C38">
        <v>45.099299999999999</v>
      </c>
      <c r="D38">
        <v>-113.65249</v>
      </c>
      <c r="E38">
        <v>120</v>
      </c>
      <c r="F38" t="s">
        <v>27</v>
      </c>
      <c r="G38" s="1">
        <v>43285</v>
      </c>
      <c r="H38" t="s">
        <v>44</v>
      </c>
      <c r="I38">
        <v>15</v>
      </c>
      <c r="J38" s="5" t="s">
        <v>87</v>
      </c>
      <c r="K38" s="8">
        <v>8.1866197000000002E-2</v>
      </c>
      <c r="L38" s="8">
        <v>2.2376279999999998E-2</v>
      </c>
      <c r="M38" s="7">
        <f>L38^2</f>
        <v>5.0069790663839992E-4</v>
      </c>
      <c r="N38" s="7">
        <f>M38*(((I38)/(K38^2))^2)</f>
        <v>2508.0710135258428</v>
      </c>
      <c r="O38" s="7">
        <f>SQRT(N38)</f>
        <v>50.080645098938597</v>
      </c>
      <c r="P38" s="7">
        <f>I38/K38</f>
        <v>183.22580686140824</v>
      </c>
      <c r="Q38" s="7">
        <f>P38-(1.96*O38)</f>
        <v>85.0677424674886</v>
      </c>
      <c r="R38" s="7">
        <f>P38+(1.96*O38)</f>
        <v>281.3838712553279</v>
      </c>
    </row>
    <row r="39" spans="1:18" x14ac:dyDescent="0.25">
      <c r="A39" t="s">
        <v>54</v>
      </c>
      <c r="B39" t="s">
        <v>25</v>
      </c>
      <c r="C39">
        <v>45.053625340000004</v>
      </c>
      <c r="D39">
        <v>-113.598878</v>
      </c>
      <c r="E39">
        <v>160</v>
      </c>
      <c r="F39" t="s">
        <v>1</v>
      </c>
      <c r="G39" s="1">
        <v>43304</v>
      </c>
      <c r="H39" t="s">
        <v>59</v>
      </c>
      <c r="I39">
        <v>0</v>
      </c>
      <c r="J39" s="6" t="s">
        <v>75</v>
      </c>
      <c r="K39" s="8"/>
      <c r="L39" s="8"/>
      <c r="M39" s="7">
        <f>L39^2</f>
        <v>0</v>
      </c>
      <c r="N39" s="7" t="e">
        <f>M39*(((I39)/(K39^2))^2)</f>
        <v>#DIV/0!</v>
      </c>
      <c r="O39" s="7" t="e">
        <f>SQRT(N39)</f>
        <v>#DIV/0!</v>
      </c>
      <c r="P39" s="7" t="e">
        <f>I39/K39</f>
        <v>#DIV/0!</v>
      </c>
      <c r="Q39" s="7" t="e">
        <f>P39-(1.96*O39)</f>
        <v>#DIV/0!</v>
      </c>
      <c r="R39" s="7" t="e">
        <f>P39+(1.96*O39)</f>
        <v>#DIV/0!</v>
      </c>
    </row>
    <row r="40" spans="1:18" x14ac:dyDescent="0.25">
      <c r="A40" t="s">
        <v>57</v>
      </c>
      <c r="B40" t="s">
        <v>34</v>
      </c>
      <c r="C40" s="9">
        <v>44.763268724585764</v>
      </c>
      <c r="D40" s="9">
        <v>-113.51371737556393</v>
      </c>
      <c r="E40">
        <v>120</v>
      </c>
      <c r="F40" t="s">
        <v>4</v>
      </c>
      <c r="G40" s="1">
        <v>43258</v>
      </c>
      <c r="H40" t="s">
        <v>59</v>
      </c>
      <c r="I40">
        <v>0</v>
      </c>
      <c r="J40" s="8" t="s">
        <v>86</v>
      </c>
      <c r="K40" s="7"/>
      <c r="L40" s="7"/>
      <c r="M40" s="7">
        <f>L40^2</f>
        <v>0</v>
      </c>
      <c r="N40" s="7" t="e">
        <f>M40*(((I40)/(K40^2))^2)</f>
        <v>#DIV/0!</v>
      </c>
      <c r="O40" s="7" t="e">
        <f>SQRT(N40)</f>
        <v>#DIV/0!</v>
      </c>
      <c r="P40" s="7" t="e">
        <f>I40/K40</f>
        <v>#DIV/0!</v>
      </c>
      <c r="Q40" s="7" t="e">
        <f>P40-(1.96*O40)</f>
        <v>#DIV/0!</v>
      </c>
      <c r="R40" s="7" t="e">
        <f>P40+(1.96*O40)</f>
        <v>#DIV/0!</v>
      </c>
    </row>
  </sheetData>
  <autoFilter ref="A1:R1" xr:uid="{708933BB-9959-4659-AE10-E849497BD973}"/>
  <sortState ref="A2:R40">
    <sortCondition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Hall</dc:creator>
  <cp:lastModifiedBy>Braden Lott</cp:lastModifiedBy>
  <dcterms:created xsi:type="dcterms:W3CDTF">2018-10-17T22:17:33Z</dcterms:created>
  <dcterms:modified xsi:type="dcterms:W3CDTF">2018-10-18T15:05:04Z</dcterms:modified>
</cp:coreProperties>
</file>