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13_ncr:1_{D819124F-E2F3-482E-9584-9A64B0EDECA6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D24" i="10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30" i="10"/>
  <c r="C31" i="10"/>
  <c r="C32" i="10"/>
  <c r="C33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<sst xmlns="http://schemas.openxmlformats.org/spreadsheetml/2006/main" count="13168" uniqueCount="5451">
  <si>
    <t>a</t>
    <phoneticPr fontId="10" type="noConversion"/>
  </si>
  <si>
    <t>b</t>
    <phoneticPr fontId="10" type="noConversion"/>
  </si>
  <si>
    <t>C</t>
    <phoneticPr fontId="10" type="noConversion"/>
  </si>
  <si>
    <t>E</t>
    <phoneticPr fontId="10" type="noConversion"/>
  </si>
  <si>
    <t>0.5-2m</t>
    <phoneticPr fontId="10" type="noConversion"/>
  </si>
  <si>
    <t>0.1-0.5m</t>
    <phoneticPr fontId="10" type="noConversion"/>
  </si>
  <si>
    <t>0-0.1m</t>
    <phoneticPr fontId="10" type="noConversion"/>
  </si>
  <si>
    <t>small colonies, broken mat</t>
    <phoneticPr fontId="10" type="noConversion"/>
  </si>
  <si>
    <t>large group, many plants</t>
    <phoneticPr fontId="10" type="noConversion"/>
  </si>
  <si>
    <t>small dense clumps</t>
    <phoneticPr fontId="10" type="noConversion"/>
  </si>
  <si>
    <t>growing singly</t>
    <phoneticPr fontId="10" type="noConversion"/>
  </si>
  <si>
    <t>Thatch:</t>
    <phoneticPr fontId="10" type="noConversion"/>
  </si>
  <si>
    <t>c</t>
    <phoneticPr fontId="10" type="noConversion"/>
  </si>
  <si>
    <t>i</t>
    <phoneticPr fontId="10" type="noConversion"/>
  </si>
  <si>
    <t>p</t>
    <phoneticPr fontId="10" type="noConversion"/>
  </si>
  <si>
    <t>r</t>
    <phoneticPr fontId="10" type="noConversion"/>
  </si>
  <si>
    <t>50-75%</t>
    <phoneticPr fontId="10" type="noConversion"/>
  </si>
  <si>
    <t>25-50%</t>
    <phoneticPr fontId="10" type="noConversion"/>
  </si>
  <si>
    <t>5-25%</t>
    <phoneticPr fontId="10" type="noConversion"/>
  </si>
  <si>
    <t>1-5%</t>
    <phoneticPr fontId="10" type="noConversion"/>
  </si>
  <si>
    <t>Extensive mat</t>
    <phoneticPr fontId="10" type="noConversion"/>
  </si>
  <si>
    <t>Abundance</t>
    <phoneticPr fontId="10" type="noConversion"/>
  </si>
  <si>
    <t>Group</t>
    <phoneticPr fontId="10" type="noConversion"/>
  </si>
  <si>
    <t>B</t>
    <phoneticPr fontId="10" type="noConversion"/>
  </si>
  <si>
    <t>D</t>
    <phoneticPr fontId="10" type="noConversion"/>
  </si>
  <si>
    <t>G</t>
    <phoneticPr fontId="10" type="noConversion"/>
  </si>
  <si>
    <t>H</t>
    <phoneticPr fontId="10" type="noConversion"/>
  </si>
  <si>
    <t>L</t>
    <phoneticPr fontId="10" type="noConversion"/>
  </si>
  <si>
    <t>K</t>
    <phoneticPr fontId="10" type="noConversion"/>
  </si>
  <si>
    <t>X</t>
    <phoneticPr fontId="10" type="noConversion"/>
  </si>
  <si>
    <t>Broadleaf evergreen</t>
    <phoneticPr fontId="10" type="noConversion"/>
  </si>
  <si>
    <t>Broadleaf deciduous</t>
    <phoneticPr fontId="10" type="noConversion"/>
  </si>
  <si>
    <t>Needleleaf evergreen</t>
    <phoneticPr fontId="10" type="noConversion"/>
  </si>
  <si>
    <t>Graminoids</t>
    <phoneticPr fontId="10" type="noConversion"/>
  </si>
  <si>
    <t>Forbs</t>
    <phoneticPr fontId="10" type="noConversion"/>
  </si>
  <si>
    <t>Lichens &amp; mosses</t>
    <phoneticPr fontId="10" type="noConversion"/>
  </si>
  <si>
    <t>Climbers</t>
    <phoneticPr fontId="10" type="noConversion"/>
  </si>
  <si>
    <t>Stem succulents</t>
    <phoneticPr fontId="10" type="noConversion"/>
  </si>
  <si>
    <t>Epiphytes</t>
    <phoneticPr fontId="10" type="noConversion"/>
  </si>
  <si>
    <t xml:space="preserve"> +</t>
    <phoneticPr fontId="10" type="noConversion"/>
  </si>
  <si>
    <t>&lt;5% cover, many individuals</t>
    <phoneticPr fontId="10" type="noConversion"/>
  </si>
  <si>
    <t>&lt;5% cover, few (2-20) individuals</t>
    <phoneticPr fontId="10" type="noConversion"/>
  </si>
  <si>
    <t>&lt;5% cover, single</t>
    <phoneticPr fontId="10" type="noConversion"/>
  </si>
  <si>
    <t>Life Form</t>
    <phoneticPr fontId="10" type="noConversion"/>
  </si>
  <si>
    <t>Height</t>
    <phoneticPr fontId="10" type="noConversion"/>
  </si>
  <si>
    <t>Sociability</t>
    <phoneticPr fontId="10" type="noConversion"/>
  </si>
  <si>
    <t>&gt;35m</t>
    <phoneticPr fontId="10" type="noConversion"/>
  </si>
  <si>
    <t>20-35m</t>
    <phoneticPr fontId="10" type="noConversion"/>
  </si>
  <si>
    <t>10-20m</t>
    <phoneticPr fontId="10" type="noConversion"/>
  </si>
  <si>
    <t>5-10m</t>
    <phoneticPr fontId="10" type="noConversion"/>
  </si>
  <si>
    <t>2-5m</t>
    <phoneticPr fontId="1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</si>
  <si>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</si>
  <si>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</si>
  <si>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</si>
  <si>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</si>
  <si>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</si>
  <si>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</si>
  <si>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</si>
  <si>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</si>
  <si>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</si>
  <si>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</si>
  <si>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</si>
  <si>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</si>
  <si>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</si>
  <si>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</si>
  <si>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</si>
  <si>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</si>
  <si>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</si>
  <si>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</si>
  <si>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</si>
  <si>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</si>
  <si>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</si>
  <si>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</si>
  <si>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</si>
  <si>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</si>
  <si>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</si>
  <si>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</si>
  <si>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</si>
  <si>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</si>
  <si>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</si>
  <si>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</si>
  <si>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</si>
  <si>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</si>
  <si>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</si>
  <si>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</si>
  <si>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</si>
  <si>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</si>
  <si>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</si>
  <si>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</si>
  <si>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</si>
  <si>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</si>
  <si>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</si>
  <si>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</si>
  <si>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</si>
  <si>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</si>
  <si>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</si>
  <si>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</si>
  <si>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</si>
  <si>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</si>
  <si>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</si>
  <si>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</si>
  <si>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</si>
  <si>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</si>
  <si>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</si>
  <si>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</si>
  <si>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</si>
  <si>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</si>
  <si>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</si>
  <si>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</si>
  <si>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</si>
  <si>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</si>
  <si>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</si>
  <si>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</si>
  <si>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</si>
  <si>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</si>
  <si>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</si>
  <si>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</si>
  <si>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</si>
  <si>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</si>
  <si>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</si>
  <si>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</si>
  <si>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</si>
  <si>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</si>
  <si>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</si>
  <si>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</si>
  <si>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</si>
  <si>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</si>
  <si>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</si>
  <si>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</si>
  <si>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</si>
  <si>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</si>
  <si>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</si>
  <si>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</si>
  <si>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</si>
  <si>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</si>
  <si>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</si>
  <si>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</si>
  <si>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</si>
  <si>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</si>
  <si>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</si>
  <si>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</si>
  <si>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</si>
  <si>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</si>
  <si>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</si>
  <si>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</si>
  <si>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</si>
  <si>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</si>
  <si>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</si>
  <si>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</si>
  <si>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</si>
  <si>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</si>
  <si>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</si>
  <si>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</si>
  <si>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</si>
  <si>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</si>
  <si>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</si>
  <si>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</si>
  <si>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</si>
  <si>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</si>
  <si>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</si>
  <si>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</si>
  <si>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</si>
  <si>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</si>
  <si>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</si>
  <si>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</si>
  <si>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</si>
  <si>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</si>
  <si>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</si>
  <si>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</si>
  <si>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</si>
  <si>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</si>
  <si>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</si>
  <si>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</si>
  <si>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</si>
  <si>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</si>
  <si>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</si>
  <si>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</si>
  <si>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</si>
  <si>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</si>
  <si>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</si>
  <si>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</si>
  <si>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</si>
  <si>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</si>
  <si>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</si>
  <si>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</si>
  <si>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</si>
  <si>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</si>
  <si>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</si>
  <si>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</si>
  <si>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</si>
  <si>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</si>
  <si>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</si>
  <si>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</si>
  <si>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</si>
  <si>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</si>
  <si>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</si>
  <si>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</si>
  <si>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</si>
  <si>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</si>
  <si>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</si>
  <si>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</si>
  <si>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</si>
  <si>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</si>
  <si>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</si>
  <si>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</si>
  <si>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</si>
  <si>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</si>
  <si>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</si>
  <si>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</si>
  <si>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</si>
  <si>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</si>
  <si>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</si>
  <si>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</si>
  <si>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</si>
  <si>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</si>
  <si>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</si>
  <si>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</si>
  <si>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</si>
  <si>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</si>
  <si>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</si>
  <si>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</si>
  <si>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</si>
  <si>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</si>
  <si>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</si>
  <si>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</si>
  <si>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</si>
  <si>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</si>
  <si>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</si>
  <si>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</si>
  <si>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</si>
  <si>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</si>
  <si>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</si>
  <si>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</si>
  <si>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</si>
  <si>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</si>
  <si>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</si>
  <si>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</si>
  <si>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</si>
  <si>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</si>
  <si>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</si>
  <si>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</si>
  <si>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</si>
  <si>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</si>
  <si>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</si>
  <si>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</si>
  <si>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</si>
  <si>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</si>
  <si>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</si>
  <si>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</si>
  <si>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</si>
  <si>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</si>
  <si>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</si>
  <si>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</si>
  <si>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</si>
  <si>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</si>
  <si>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</si>
  <si>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</si>
  <si>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</si>
  <si>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</si>
  <si>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</si>
  <si>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</si>
  <si>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</si>
  <si>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</si>
  <si>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</si>
  <si>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</si>
  <si>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</si>
  <si>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</si>
  <si>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</si>
  <si>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</si>
  <si>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</si>
  <si>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</si>
  <si>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</si>
  <si>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</si>
  <si>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</si>
  <si>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</si>
  <si>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</si>
  <si>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</si>
  <si>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</si>
  <si>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</si>
  <si>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</si>
  <si>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</si>
  <si>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</si>
  <si>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</si>
  <si>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</si>
  <si>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</si>
  <si>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</si>
  <si>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</si>
  <si>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</si>
  <si>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</si>
  <si>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</si>
  <si>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</si>
  <si>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</si>
  <si>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</si>
  <si>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</si>
  <si>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</si>
  <si>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</si>
  <si>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</si>
  <si>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</si>
  <si>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</si>
  <si>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</si>
  <si>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</si>
  <si>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</si>
  <si>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</si>
  <si>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</si>
  <si>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</si>
  <si>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</si>
  <si>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</si>
  <si>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</si>
  <si>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</si>
  <si>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</si>
  <si>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</si>
  <si>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</si>
  <si>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</si>
  <si>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</si>
  <si>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</si>
  <si>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</si>
  <si>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</si>
  <si>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</si>
  <si>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</si>
  <si>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</si>
  <si>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</si>
  <si>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</si>
  <si>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</si>
  <si>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</si>
  <si>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</si>
  <si>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</si>
  <si>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</si>
  <si>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</si>
  <si>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</si>
  <si>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</si>
  <si>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</si>
  <si>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</si>
  <si>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</si>
  <si>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</si>
  <si>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</si>
  <si>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</si>
  <si>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</si>
  <si>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</si>
  <si>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</si>
  <si>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</si>
  <si>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</si>
  <si>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</si>
  <si>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</si>
  <si>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</si>
  <si>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</si>
  <si>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</si>
  <si>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</si>
  <si>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</si>
  <si>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</si>
  <si>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</si>
  <si>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</si>
  <si>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</si>
  <si>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</si>
  <si>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</si>
  <si>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</si>
  <si>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</si>
  <si>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</si>
  <si>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</si>
  <si>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</si>
  <si>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</si>
  <si>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</si>
  <si>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</si>
  <si>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</si>
  <si>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</si>
  <si>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</si>
  <si>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</si>
  <si>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</si>
  <si>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</si>
  <si>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</si>
  <si>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</si>
  <si>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</si>
  <si>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</si>
  <si>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</si>
  <si>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</si>
  <si>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</si>
  <si>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</si>
  <si>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</si>
  <si>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</si>
  <si>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</si>
  <si>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</si>
  <si>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</si>
  <si>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</si>
  <si>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</si>
  <si>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</si>
  <si>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</si>
  <si>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</si>
  <si>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</si>
  <si>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</si>
  <si>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</si>
  <si>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</si>
  <si>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</si>
  <si>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</si>
  <si>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</si>
  <si>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</si>
  <si>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</si>
  <si>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</si>
  <si>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</si>
  <si>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</si>
  <si>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</si>
  <si>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</si>
  <si>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</si>
  <si>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</si>
  <si>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</si>
  <si>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</si>
  <si>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</si>
  <si>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</si>
  <si>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</si>
  <si>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</si>
  <si>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</si>
  <si>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</si>
  <si>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</si>
  <si>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</si>
  <si>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</si>
  <si>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</si>
  <si>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</si>
  <si>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</si>
  <si>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</si>
  <si>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</si>
  <si>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</si>
  <si>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</si>
  <si>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</si>
  <si>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</si>
  <si>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</si>
  <si>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</si>
  <si>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</si>
  <si>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</si>
  <si>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</si>
  <si>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</si>
  <si>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</si>
  <si>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</si>
  <si>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</si>
  <si>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</si>
  <si>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</si>
  <si>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</si>
  <si>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</si>
  <si>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</si>
  <si>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</si>
  <si>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</si>
  <si>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</si>
  <si>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</si>
  <si>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</si>
  <si>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</si>
  <si>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</si>
  <si>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</si>
  <si>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</si>
  <si>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</si>
  <si>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</si>
  <si>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</si>
  <si>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</si>
  <si>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</si>
  <si>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</si>
  <si>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</si>
  <si>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</si>
  <si>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</si>
  <si>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</si>
  <si>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</si>
  <si>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</si>
  <si>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</si>
  <si>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</si>
  <si>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</si>
  <si>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</si>
  <si>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</si>
  <si>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</si>
  <si>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</si>
  <si>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</si>
  <si>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</si>
  <si>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</si>
  <si>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</si>
  <si>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</si>
  <si>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</si>
  <si>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</si>
  <si>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</si>
  <si>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</si>
  <si>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</si>
  <si>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</si>
  <si>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</si>
  <si>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</si>
  <si>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</si>
  <si>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</si>
  <si>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</si>
  <si>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</si>
  <si>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</si>
  <si>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</si>
  <si>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</si>
  <si>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</si>
  <si>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</si>
  <si>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</si>
  <si>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</si>
  <si>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</si>
  <si>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</si>
  <si>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</si>
  <si>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</si>
  <si>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</si>
  <si>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</si>
  <si>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</si>
  <si>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</si>
  <si>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</si>
  <si>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</si>
  <si>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</si>
  <si>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</si>
  <si>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</si>
  <si>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</si>
  <si>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</si>
  <si>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</si>
  <si>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</si>
  <si>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</si>
  <si>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</si>
  <si>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</si>
  <si>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</si>
  <si>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</si>
  <si>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</si>
  <si>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</si>
  <si>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</si>
  <si>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</si>
  <si>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</si>
  <si>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</si>
  <si>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</si>
  <si>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</si>
  <si>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</si>
  <si>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</si>
  <si>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</si>
  <si>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</si>
  <si>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</si>
  <si>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</si>
  <si>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</si>
  <si>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</si>
  <si>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</si>
  <si>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</si>
  <si>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</si>
  <si>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</si>
  <si>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</si>
  <si>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</si>
  <si>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</si>
  <si>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</si>
  <si>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</si>
  <si>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</si>
  <si>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</si>
  <si>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</si>
  <si>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</si>
  <si>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</si>
  <si>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</si>
  <si>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</si>
  <si>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</si>
  <si>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</si>
  <si>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</si>
  <si>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</si>
  <si>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</si>
  <si>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</si>
  <si>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</si>
  <si>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</si>
  <si>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</si>
  <si>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</si>
  <si>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</si>
  <si>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</si>
  <si>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</si>
  <si>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</si>
  <si>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</si>
  <si>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</si>
  <si>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</si>
  <si>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</si>
  <si>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</si>
  <si>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</si>
  <si>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</si>
  <si>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</si>
  <si>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</si>
  <si>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</si>
  <si>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</si>
  <si>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</si>
  <si>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</si>
  <si>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</si>
  <si>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</si>
  <si>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</si>
  <si>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</si>
  <si>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</si>
  <si>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</si>
  <si>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</si>
  <si>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</si>
  <si>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</si>
  <si>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</si>
  <si>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</si>
  <si>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</si>
  <si>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</si>
  <si>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</si>
  <si>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</si>
  <si>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</si>
  <si>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</si>
  <si>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</si>
  <si>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</si>
  <si>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</si>
  <si>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</si>
  <si>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</si>
  <si>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</si>
  <si>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</si>
  <si>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</si>
  <si>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</si>
  <si>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</si>
  <si>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</si>
  <si>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</si>
  <si>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</si>
  <si>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</si>
  <si>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</si>
  <si>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</si>
  <si>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</si>
  <si>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</si>
  <si>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</si>
  <si>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</si>
  <si>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</si>
  <si>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</si>
  <si>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</si>
  <si>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</si>
  <si>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</si>
  <si>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</si>
  <si>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</si>
  <si>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</si>
  <si>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</si>
  <si>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</si>
  <si>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</si>
  <si>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</si>
  <si>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</si>
  <si>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</si>
  <si>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</si>
  <si>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</si>
  <si>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</si>
  <si>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</si>
  <si>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</si>
  <si>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</si>
  <si>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</si>
  <si>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</si>
  <si>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</si>
  <si>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</si>
  <si>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</si>
  <si>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</si>
  <si>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</si>
  <si>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</si>
  <si>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</si>
  <si>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</si>
  <si>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</si>
  <si>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</si>
  <si>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</si>
  <si>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</si>
  <si>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</si>
  <si>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</si>
  <si>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</si>
  <si>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</si>
  <si>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</si>
  <si>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</si>
  <si>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</si>
  <si>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</si>
  <si>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</si>
  <si>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</si>
  <si>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</si>
  <si>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</si>
  <si>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</si>
  <si>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</si>
  <si>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</si>
  <si>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</si>
  <si>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</si>
  <si>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</si>
  <si>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</si>
  <si>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</si>
  <si>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</si>
  <si>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</si>
  <si>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</si>
  <si>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</si>
  <si>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</si>
  <si>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</si>
  <si>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</si>
  <si>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</si>
  <si>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</si>
  <si>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</si>
  <si>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</si>
  <si>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</si>
  <si>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</si>
  <si>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</si>
  <si>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</si>
  <si>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</si>
  <si>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</si>
  <si>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</si>
  <si>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</si>
  <si>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</si>
  <si>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</si>
  <si>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</si>
  <si>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</si>
  <si>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</si>
  <si>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</si>
  <si>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</si>
  <si>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</si>
  <si>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</si>
  <si>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</si>
  <si>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</si>
  <si>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</si>
  <si>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</si>
  <si>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</si>
  <si>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</si>
  <si>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</si>
  <si>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</si>
  <si>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</si>
  <si>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</si>
  <si>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</si>
  <si>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</si>
  <si>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</si>
  <si>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</si>
  <si>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</si>
  <si>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</si>
  <si>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</si>
  <si>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</si>
  <si>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</si>
  <si>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</si>
  <si>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</si>
  <si>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</si>
  <si>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</si>
  <si>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</si>
  <si>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</si>
  <si>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</si>
  <si>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</si>
  <si>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</si>
  <si>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</si>
  <si>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</si>
  <si>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</si>
  <si>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</si>
  <si>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</si>
  <si>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</si>
  <si>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</si>
  <si>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</si>
  <si>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</si>
  <si>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</si>
  <si>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</si>
  <si>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</si>
  <si>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</si>
  <si>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</si>
  <si>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</si>
  <si>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</si>
  <si>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</si>
  <si>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</si>
  <si>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</si>
  <si>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</si>
  <si>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</si>
  <si>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</si>
  <si>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</si>
  <si>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</si>
  <si>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</si>
  <si>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</si>
  <si>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</si>
  <si>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</si>
  <si>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</si>
  <si>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</si>
  <si>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</si>
  <si>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</si>
  <si>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</si>
  <si>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</si>
  <si>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</si>
  <si>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</si>
  <si>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</si>
  <si>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</si>
  <si>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</si>
  <si>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</si>
  <si>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</si>
  <si>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</si>
  <si>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</si>
  <si>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</si>
  <si>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</si>
  <si>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</si>
  <si>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</si>
  <si>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</si>
  <si>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</si>
  <si>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</si>
  <si>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</si>
  <si>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</si>
  <si>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</si>
  <si>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</si>
  <si>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</si>
  <si>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</si>
  <si>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</si>
  <si>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</si>
  <si>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</si>
  <si>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</si>
  <si>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</si>
  <si>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</si>
  <si>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</si>
  <si>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</si>
  <si>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</si>
  <si>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</si>
  <si>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</si>
  <si>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</si>
  <si>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</si>
  <si>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</si>
  <si>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</si>
  <si>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</si>
  <si>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</si>
  <si>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</si>
  <si>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</si>
  <si>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</si>
  <si>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</si>
  <si>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</si>
  <si>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</si>
  <si>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</si>
  <si>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</si>
  <si>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</si>
  <si>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</si>
  <si>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</si>
  <si>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</si>
  <si>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</si>
  <si>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</si>
  <si>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</si>
  <si>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</si>
  <si>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</si>
  <si>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</si>
  <si>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</si>
  <si>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</si>
  <si>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</si>
  <si>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</si>
  <si>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</si>
  <si>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</si>
  <si>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</si>
  <si>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</si>
  <si>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</si>
  <si>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</si>
  <si>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</si>
  <si>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</si>
  <si>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</si>
  <si>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</si>
  <si>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</si>
  <si>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</si>
  <si>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</si>
  <si>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</si>
  <si>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</si>
  <si>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</si>
  <si>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</si>
  <si>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</si>
  <si>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</si>
  <si>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</si>
  <si>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</si>
  <si>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</si>
  <si>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</si>
  <si>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</si>
  <si>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</si>
  <si>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</si>
  <si>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</si>
  <si>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</si>
  <si>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</si>
  <si>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</si>
  <si>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</si>
  <si>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</si>
  <si>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</si>
  <si>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</si>
  <si>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</si>
  <si>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</si>
  <si>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</si>
  <si>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</si>
  <si>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</si>
  <si>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</si>
  <si>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</si>
  <si>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</si>
  <si>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</si>
  <si>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</si>
  <si>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</si>
  <si>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</si>
  <si>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</si>
  <si>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</si>
  <si>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</si>
  <si>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</si>
  <si>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</si>
  <si>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</si>
  <si>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</si>
  <si>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</si>
  <si>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</si>
  <si>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</si>
  <si>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</si>
  <si>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</si>
  <si>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</si>
  <si>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</si>
  <si>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</si>
  <si>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</si>
  <si>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</si>
  <si>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</si>
  <si>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</si>
  <si>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</si>
  <si>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</si>
  <si>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</si>
  <si>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</si>
  <si>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</si>
  <si>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</si>
  <si>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</si>
  <si>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</si>
  <si>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</si>
  <si>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</si>
  <si>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</si>
  <si>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</si>
  <si>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</si>
  <si>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</si>
  <si>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</si>
  <si>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</si>
  <si>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</si>
  <si>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</si>
  <si>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</si>
  <si>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</si>
  <si>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</si>
  <si>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</si>
  <si>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</si>
  <si>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</si>
  <si>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</si>
  <si>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</si>
  <si>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</si>
  <si>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</si>
  <si>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</si>
  <si>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</si>
  <si>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</si>
  <si>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</si>
  <si>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</si>
  <si>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</si>
  <si>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</si>
  <si>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</si>
  <si>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</si>
  <si>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</si>
  <si>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</si>
  <si>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</si>
  <si>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</si>
  <si>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</si>
  <si>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</si>
  <si>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</si>
  <si>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</si>
  <si>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</si>
  <si>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</si>
  <si>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</si>
  <si>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</si>
  <si>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</si>
  <si>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</si>
  <si>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</si>
  <si>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</si>
  <si>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</si>
  <si>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</si>
  <si>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</si>
  <si>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</si>
  <si>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</si>
  <si>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</si>
  <si>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</si>
  <si>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</si>
  <si>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</si>
  <si>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</si>
  <si>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</si>
  <si>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</si>
  <si>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</si>
  <si>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</si>
  <si>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</si>
  <si>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</si>
  <si>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</si>
  <si>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</si>
  <si>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</si>
  <si>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</si>
  <si>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</si>
  <si>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</si>
  <si>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</si>
  <si>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</si>
  <si>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</si>
  <si>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</si>
  <si>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</si>
  <si>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</si>
  <si>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</si>
  <si>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</si>
  <si>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</si>
  <si>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</si>
  <si>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</si>
  <si>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</si>
  <si>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</si>
  <si>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</si>
  <si>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</si>
  <si>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</si>
  <si>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</si>
  <si>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</si>
  <si>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</si>
  <si>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</si>
  <si>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</si>
  <si>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</si>
  <si>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</si>
  <si>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</si>
  <si>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</si>
  <si>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</si>
  <si>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</si>
  <si>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</si>
  <si>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</si>
  <si>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</si>
  <si>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</si>
  <si>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</si>
  <si>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</si>
  <si>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</si>
  <si>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</si>
  <si>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</si>
  <si>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</si>
  <si>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</si>
  <si>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</si>
  <si>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</si>
  <si>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</si>
  <si>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</si>
  <si>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</si>
  <si>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</si>
  <si>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</si>
  <si>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</si>
  <si>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</si>
  <si>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</si>
  <si>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</si>
  <si>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</si>
  <si>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</si>
  <si>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</si>
  <si>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</si>
  <si>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</si>
  <si>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</si>
  <si>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</si>
  <si>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</si>
  <si>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</si>
  <si>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</si>
  <si>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</si>
  <si>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</si>
  <si>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</si>
  <si>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</si>
  <si>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</si>
  <si>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</si>
  <si>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</si>
  <si>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</si>
  <si>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</si>
  <si>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</si>
  <si>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</si>
  <si>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</si>
  <si>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</si>
  <si>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</si>
  <si>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</si>
  <si>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</si>
  <si>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</si>
  <si>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</si>
  <si>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</si>
  <si>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</si>
  <si>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</si>
  <si>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</si>
  <si>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</si>
  <si>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</si>
  <si>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</si>
  <si>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</si>
  <si>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</si>
  <si>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</si>
  <si>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</si>
  <si>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</si>
  <si>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</si>
  <si>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</si>
  <si>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</si>
  <si>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</si>
  <si>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</si>
  <si>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</si>
  <si>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</si>
  <si>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</si>
  <si>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</si>
  <si>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</si>
  <si>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</si>
  <si>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</si>
  <si>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</si>
  <si>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</si>
  <si>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</si>
  <si>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</si>
  <si>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</si>
  <si>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</si>
  <si>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</si>
  <si>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</si>
  <si>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</si>
  <si>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</si>
  <si>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</si>
  <si>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</si>
  <si>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</si>
  <si>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</si>
  <si>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</si>
  <si>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</si>
  <si>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</si>
  <si>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</si>
  <si>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</si>
  <si>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</si>
  <si>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</si>
  <si>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</si>
  <si>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</si>
  <si>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</si>
  <si>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</si>
  <si>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</si>
  <si>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</si>
  <si>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</si>
  <si>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</si>
  <si>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</si>
  <si>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</si>
  <si>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</si>
  <si>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</si>
  <si>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</si>
  <si>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</si>
  <si>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</si>
  <si>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</si>
  <si>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</si>
  <si>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</si>
  <si>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</si>
  <si>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</si>
  <si>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</si>
  <si>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</si>
  <si>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</si>
  <si>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</si>
  <si>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</si>
  <si>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</si>
  <si>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</si>
  <si>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</si>
  <si>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</si>
  <si>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</si>
  <si>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</si>
  <si>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</si>
  <si>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</si>
  <si>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</si>
  <si>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</si>
  <si>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</si>
  <si>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</si>
  <si>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</si>
  <si>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</si>
  <si>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</si>
  <si>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</si>
  <si>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</si>
  <si>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</si>
  <si>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</si>
  <si>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</si>
  <si>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</si>
  <si>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</si>
  <si>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</si>
  <si>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</si>
  <si>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</si>
  <si>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</si>
  <si>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</si>
  <si>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</si>
  <si>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</si>
  <si>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</si>
  <si>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</si>
  <si>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</si>
  <si>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</si>
  <si>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</si>
  <si>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</si>
  <si>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</si>
  <si>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</si>
  <si>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</si>
  <si>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</si>
  <si>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</si>
  <si>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</si>
  <si>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</si>
  <si>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</si>
  <si>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</si>
  <si>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</si>
  <si>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</si>
  <si>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</si>
  <si>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</si>
  <si>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</si>
  <si>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</si>
  <si>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</si>
  <si>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</si>
  <si>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</si>
  <si>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</si>
  <si>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</si>
  <si>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</si>
  <si>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</si>
  <si>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</si>
  <si>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</si>
  <si>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</si>
  <si>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</si>
  <si>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</si>
  <si>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</si>
  <si>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</si>
  <si>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</si>
  <si>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</si>
  <si>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</si>
  <si>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</si>
  <si>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</si>
  <si>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</si>
  <si>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</si>
  <si>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</si>
  <si>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</si>
  <si>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</si>
  <si>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</si>
  <si>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</si>
  <si>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</si>
  <si>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</si>
  <si>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</si>
  <si>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</si>
  <si>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</si>
  <si>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</si>
  <si>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</si>
  <si>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</si>
  <si>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</si>
  <si>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</si>
  <si>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</si>
  <si>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</si>
  <si>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</si>
  <si>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</si>
  <si>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</si>
  <si>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</si>
  <si>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</si>
  <si>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</si>
  <si>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</si>
  <si>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</si>
  <si>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</si>
  <si>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</si>
  <si>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</si>
  <si>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</si>
  <si>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</si>
  <si>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</si>
  <si>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</si>
  <si>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</si>
  <si>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</si>
  <si>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</si>
  <si>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</si>
  <si>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</si>
  <si>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</si>
  <si>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</si>
  <si>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</si>
  <si>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</si>
  <si>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</si>
  <si>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</si>
  <si>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</si>
  <si>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</si>
  <si>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</si>
  <si>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</si>
  <si>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</si>
  <si>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</si>
  <si>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</si>
  <si>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</si>
  <si>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</si>
  <si>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</si>
  <si>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</si>
  <si>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</si>
  <si>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</si>
  <si>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</si>
  <si>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</si>
  <si>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</si>
  <si>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</si>
  <si>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</si>
  <si>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</si>
  <si>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</si>
  <si>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</si>
  <si>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</si>
  <si>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</si>
  <si>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</si>
  <si>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</si>
  <si>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</si>
  <si>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</si>
  <si>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</si>
  <si>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</si>
  <si>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</si>
  <si>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</si>
  <si>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</si>
  <si>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</si>
  <si>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</si>
  <si>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</si>
  <si>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</si>
  <si>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</si>
  <si>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</si>
  <si>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</si>
  <si>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</si>
  <si>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</si>
  <si>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</si>
  <si>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</si>
  <si>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</si>
  <si>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</si>
  <si>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</si>
  <si>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</si>
  <si>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</si>
  <si>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</si>
  <si>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</si>
  <si>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</si>
  <si>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</si>
  <si>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</si>
  <si>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</si>
  <si>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</si>
  <si>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</si>
  <si>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</si>
  <si>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</si>
  <si>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</si>
  <si>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</si>
  <si>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</si>
  <si>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</si>
  <si>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</si>
  <si>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</si>
  <si>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</si>
  <si>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</si>
  <si>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</si>
  <si>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</si>
  <si>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</si>
  <si>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</si>
  <si>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</si>
  <si>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</si>
  <si>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</si>
  <si>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</si>
  <si>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</si>
  <si>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</si>
  <si>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</si>
  <si>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</si>
  <si>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</si>
  <si>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</si>
  <si>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</si>
  <si>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</si>
  <si>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</si>
  <si>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</si>
  <si>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</si>
  <si>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</si>
  <si>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</si>
  <si>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</si>
  <si>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</si>
  <si>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</si>
  <si>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</si>
  <si>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</si>
  <si>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</si>
  <si>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</si>
  <si>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</si>
  <si>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</si>
  <si>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</si>
  <si>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</si>
  <si>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</si>
  <si>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</si>
  <si>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</si>
  <si>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</si>
  <si>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</si>
  <si>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</si>
  <si>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</si>
  <si>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</si>
  <si>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</si>
  <si>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</si>
  <si>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</si>
  <si>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</si>
  <si>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</si>
  <si>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</si>
  <si>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</si>
  <si>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</si>
  <si>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</si>
  <si>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</si>
  <si>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</si>
  <si>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</si>
  <si>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</si>
  <si>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</si>
  <si>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</si>
  <si>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</si>
  <si>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</si>
  <si>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</si>
  <si>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</si>
  <si>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</si>
  <si>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</si>
  <si>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</si>
  <si>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</si>
  <si>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</si>
  <si>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</si>
  <si>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</si>
  <si>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</si>
  <si>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</si>
  <si>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</si>
  <si>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</si>
  <si>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</si>
  <si>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</si>
  <si>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</si>
  <si>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</si>
  <si>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</si>
  <si>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</si>
  <si>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</si>
  <si>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</si>
  <si>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</si>
  <si>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</si>
  <si>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</si>
  <si>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</si>
  <si>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</si>
  <si>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</si>
  <si>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</si>
  <si>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</si>
  <si>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</si>
  <si>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</si>
  <si>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</si>
  <si>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</si>
  <si>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</si>
  <si>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</si>
  <si>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</si>
  <si>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</si>
  <si>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</si>
  <si>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</si>
  <si>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</si>
  <si>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</si>
  <si>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</si>
  <si>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</si>
  <si>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</si>
  <si>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</si>
  <si>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</si>
  <si>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</si>
  <si>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</si>
  <si>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</si>
  <si>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</si>
  <si>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</si>
  <si>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</si>
  <si>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</si>
  <si>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</si>
  <si>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</si>
  <si>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</si>
  <si>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</si>
  <si>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</si>
  <si>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</si>
  <si>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</si>
  <si>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</si>
  <si>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</si>
  <si>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</si>
  <si>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</si>
  <si>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</si>
  <si>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</si>
  <si>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</si>
  <si>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</si>
  <si>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</si>
  <si>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</si>
  <si>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</si>
  <si>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</si>
  <si>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</si>
  <si>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</si>
  <si>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</si>
  <si>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</si>
  <si>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</si>
  <si>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</si>
  <si>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</si>
  <si>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</si>
  <si>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</si>
  <si>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</si>
  <si>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</si>
  <si>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</si>
  <si>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</si>
  <si>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</si>
  <si>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</si>
  <si>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</si>
  <si>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</si>
  <si>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</si>
  <si>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</si>
  <si>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</si>
  <si>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</si>
  <si>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</si>
  <si>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</si>
  <si>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</si>
  <si>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</si>
  <si>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</si>
  <si>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</si>
  <si>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</si>
  <si>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</si>
  <si>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</si>
  <si>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</si>
  <si>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</si>
  <si>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</si>
  <si>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</si>
  <si>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</si>
  <si>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</si>
  <si>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</si>
  <si>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</si>
  <si>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</si>
  <si>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</si>
  <si>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</si>
  <si>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</si>
  <si>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</si>
  <si>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</si>
  <si>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</si>
  <si>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</si>
  <si>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</si>
  <si>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</si>
  <si>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</si>
  <si>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</si>
  <si>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</si>
  <si>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</si>
  <si>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</si>
  <si>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</si>
  <si>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</si>
  <si>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</si>
  <si>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</si>
  <si>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</si>
  <si>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</si>
  <si>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</si>
  <si>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</si>
  <si>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</si>
  <si>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</si>
  <si>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</si>
  <si>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</si>
  <si>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</si>
  <si>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</si>
  <si>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</si>
  <si>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</si>
  <si>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</si>
  <si>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</si>
  <si>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</si>
  <si>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</si>
  <si>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</si>
  <si>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</si>
  <si>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</si>
  <si>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</si>
  <si>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</si>
  <si>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</si>
  <si>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</si>
  <si>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</si>
  <si>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</si>
  <si>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</si>
  <si>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</si>
  <si>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</si>
  <si>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</si>
  <si>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</si>
  <si>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</si>
  <si>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</si>
  <si>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</si>
  <si>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</si>
  <si>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</si>
  <si>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</si>
  <si>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</si>
  <si>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</si>
  <si>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</si>
  <si>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</si>
  <si>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</si>
  <si>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</si>
  <si>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</si>
  <si>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</si>
  <si>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</si>
  <si>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</si>
  <si>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</si>
  <si>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</si>
  <si>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</si>
  <si>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</si>
  <si>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</si>
  <si>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</si>
  <si>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</si>
  <si>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</si>
  <si>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</si>
  <si>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</si>
  <si>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</si>
  <si>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</si>
  <si>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</si>
  <si>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</si>
  <si>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</si>
  <si>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</si>
  <si>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</si>
  <si>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</si>
  <si>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</si>
  <si>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</si>
  <si>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</si>
  <si>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</si>
  <si>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</si>
  <si>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</si>
  <si>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</si>
  <si>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</si>
  <si>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</si>
  <si>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</si>
  <si>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</si>
  <si>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</si>
  <si>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</si>
  <si>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</si>
  <si>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</si>
  <si>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</si>
  <si>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</si>
  <si>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</si>
  <si>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</si>
  <si>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</si>
  <si>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</si>
  <si>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</si>
  <si>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</si>
  <si>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</si>
  <si>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</si>
  <si>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</si>
  <si>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</si>
  <si>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</si>
  <si>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</si>
  <si>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</si>
  <si>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</si>
  <si>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</si>
  <si>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</si>
  <si>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</si>
  <si>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</si>
  <si>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</si>
  <si>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</si>
  <si>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</si>
  <si>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</si>
  <si>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</si>
  <si>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</si>
  <si>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</si>
  <si>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</si>
  <si>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</si>
  <si>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</si>
  <si>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</si>
  <si>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</si>
  <si>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</si>
  <si>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</si>
  <si>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</si>
  <si>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</si>
  <si>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</si>
  <si>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</si>
  <si>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</si>
  <si>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</si>
  <si>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</si>
  <si>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</si>
  <si>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</si>
  <si>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</si>
  <si>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</si>
  <si>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</si>
  <si>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</si>
  <si>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</si>
  <si>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</si>
  <si>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</si>
  <si>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</si>
  <si>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</si>
  <si>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</si>
  <si>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</si>
  <si>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</si>
  <si>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</si>
  <si>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</si>
  <si>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</si>
  <si>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</si>
  <si>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</si>
  <si>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</si>
  <si>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</si>
  <si>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</si>
  <si>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</si>
  <si>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</si>
  <si>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</si>
  <si>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</si>
  <si>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</si>
  <si>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</si>
  <si>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</si>
  <si>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</si>
  <si>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</si>
  <si>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</si>
  <si>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</si>
  <si>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</si>
  <si>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</si>
  <si>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</si>
  <si>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</si>
  <si>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</si>
  <si>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</si>
  <si>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</si>
  <si>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</si>
  <si>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</si>
  <si>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</si>
  <si>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</si>
  <si>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</si>
  <si>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</si>
  <si>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</si>
  <si>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</si>
  <si>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</si>
  <si>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</si>
  <si>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</si>
  <si>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</si>
  <si>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</si>
  <si>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</si>
  <si>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</si>
  <si>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</si>
  <si>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</si>
  <si>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</si>
  <si>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</si>
  <si>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</si>
  <si>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</si>
  <si>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</si>
  <si>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</si>
  <si>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</si>
  <si>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</si>
  <si>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</si>
  <si>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</si>
  <si>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</si>
  <si>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</si>
  <si>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</si>
  <si>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</si>
  <si>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</si>
  <si>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</si>
  <si>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</si>
  <si>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</si>
  <si>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</si>
  <si>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</si>
  <si>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</si>
  <si>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</si>
  <si>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</si>
  <si>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</si>
  <si>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</si>
  <si>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</si>
  <si>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</si>
  <si>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</si>
  <si>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</si>
  <si>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</si>
  <si>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</si>
  <si>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</si>
  <si>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</si>
  <si>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</si>
  <si>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</si>
  <si>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</si>
  <si>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</si>
  <si>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</si>
  <si>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</si>
  <si>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</si>
  <si>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</si>
  <si>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</si>
  <si>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</si>
  <si>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</si>
  <si>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</si>
  <si>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</si>
  <si>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</si>
  <si>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</si>
  <si>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</si>
  <si>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</si>
  <si>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</si>
  <si>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</si>
  <si>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</si>
  <si>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</si>
  <si>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</si>
  <si>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</si>
  <si>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</si>
  <si>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</si>
  <si>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</si>
  <si>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</si>
  <si>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</si>
  <si>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</si>
  <si>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</si>
  <si>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</si>
  <si>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</si>
  <si>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</si>
  <si>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</si>
  <si>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</si>
  <si>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</si>
  <si>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</si>
  <si>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</si>
  <si>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</si>
  <si>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</si>
  <si>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</si>
  <si>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</si>
  <si>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</si>
  <si>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</si>
  <si>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</si>
  <si>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</si>
  <si>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</si>
  <si>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</si>
  <si>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</si>
  <si>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</si>
  <si>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</si>
  <si>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</si>
  <si>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</si>
  <si>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</si>
  <si>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</si>
  <si>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</si>
  <si>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</si>
  <si>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</si>
  <si>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</si>
  <si>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</si>
  <si>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</si>
  <si>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</si>
  <si>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</si>
  <si>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</si>
  <si>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</si>
  <si>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</si>
  <si>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</si>
  <si>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</si>
  <si>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</si>
  <si>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</si>
  <si>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</si>
  <si>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</si>
  <si>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</si>
  <si>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</si>
  <si>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</si>
  <si>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</si>
  <si>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</si>
  <si>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</si>
  <si>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</si>
  <si>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</si>
  <si>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</si>
  <si>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</si>
  <si>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</si>
  <si>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</si>
  <si>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</si>
  <si>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</si>
  <si>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</si>
  <si>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</si>
  <si>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</si>
  <si>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</si>
  <si>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</si>
  <si>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</si>
  <si>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</si>
  <si>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</si>
  <si>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</si>
  <si>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</si>
  <si>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</si>
  <si>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</si>
  <si>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</si>
  <si>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</si>
  <si>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</si>
  <si>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</si>
  <si>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</si>
  <si>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</si>
  <si>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</si>
  <si>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</si>
  <si>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</si>
  <si>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</si>
  <si>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</si>
  <si>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</si>
  <si>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</si>
  <si>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</si>
  <si>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</si>
  <si>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</si>
  <si>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</si>
  <si>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</si>
  <si>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</si>
  <si>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</si>
  <si>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</si>
  <si>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</si>
  <si>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</si>
  <si>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</si>
  <si>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</si>
  <si>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</si>
  <si>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</si>
  <si>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</si>
  <si>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</si>
  <si>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</si>
  <si>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</si>
  <si>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</si>
  <si>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</si>
  <si>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</si>
  <si>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</si>
  <si>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</si>
  <si>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</si>
  <si>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</si>
  <si>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</si>
  <si>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</si>
  <si>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</si>
  <si>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</si>
  <si>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</si>
  <si>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</si>
  <si>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</si>
  <si>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</si>
  <si>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</si>
  <si>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</si>
  <si>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</si>
  <si>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</si>
  <si>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</si>
  <si>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</si>
  <si>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</si>
  <si>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</si>
  <si>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</si>
  <si>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</si>
  <si>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</si>
  <si>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</si>
  <si>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</si>
  <si>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</si>
  <si>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</si>
  <si>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</si>
  <si>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</si>
  <si>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</si>
  <si>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</si>
  <si>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</si>
  <si>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</si>
  <si>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</si>
  <si>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</si>
  <si>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</si>
  <si>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</si>
  <si>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</si>
  <si>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</si>
  <si>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</si>
  <si>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</si>
  <si>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</si>
  <si>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</si>
  <si>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</si>
  <si>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</si>
  <si>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</si>
  <si>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</si>
  <si>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</si>
  <si>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</si>
  <si>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</si>
  <si>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</si>
  <si>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</si>
  <si>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</si>
  <si>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</si>
  <si>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</si>
  <si>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</si>
  <si>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</si>
  <si>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</si>
  <si>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</si>
  <si>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</si>
  <si>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</si>
  <si>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</si>
  <si>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</si>
  <si>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</si>
  <si>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</si>
  <si>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</si>
  <si>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</si>
  <si>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</si>
  <si>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</si>
  <si>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</si>
  <si>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</si>
  <si>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</si>
  <si>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</si>
  <si>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</si>
  <si>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</si>
  <si>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</si>
  <si>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</si>
  <si>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</si>
  <si>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</si>
  <si>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</si>
  <si>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</si>
  <si>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</si>
  <si>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</si>
  <si>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</si>
  <si>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</si>
  <si>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</si>
  <si>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</si>
  <si>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</si>
  <si>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</si>
  <si>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</si>
  <si>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</si>
  <si>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</si>
  <si>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</si>
  <si>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</si>
  <si>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</si>
  <si>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</si>
  <si>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</si>
  <si>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</si>
  <si>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</si>
  <si>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</si>
  <si>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</si>
  <si>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</si>
  <si>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</si>
  <si>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</si>
  <si>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</si>
  <si>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</si>
  <si>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</si>
  <si>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</si>
  <si>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</si>
  <si>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</si>
  <si>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</si>
  <si>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</si>
  <si>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</si>
  <si>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</si>
  <si>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</si>
  <si>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</si>
  <si>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</si>
  <si>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</si>
  <si>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</si>
  <si>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</si>
  <si>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</si>
  <si>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</si>
  <si>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</si>
  <si>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</si>
  <si>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</si>
  <si>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</si>
  <si>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</si>
  <si>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</si>
  <si>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</si>
  <si>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</si>
  <si>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</si>
  <si>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</si>
  <si>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</si>
  <si>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</si>
  <si>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</si>
  <si>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</si>
  <si>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</si>
  <si>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</si>
  <si>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</si>
  <si>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</si>
  <si>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</si>
  <si>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</si>
  <si>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</si>
  <si>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</si>
  <si>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</si>
  <si>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</si>
  <si>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</si>
  <si>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</si>
  <si>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</si>
  <si>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</si>
  <si>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</si>
  <si>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</si>
  <si>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</si>
  <si>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</si>
  <si>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</si>
  <si>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</si>
  <si>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</si>
  <si>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</si>
  <si>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</si>
  <si>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</si>
  <si>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</si>
  <si>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</si>
  <si>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</si>
  <si>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</si>
  <si>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</si>
  <si>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</si>
  <si>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</si>
  <si>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</si>
  <si>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</si>
  <si>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</si>
  <si>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</si>
  <si>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</si>
  <si>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</si>
  <si>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</si>
  <si>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</si>
  <si>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</si>
  <si>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</si>
  <si>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</si>
  <si>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</si>
  <si>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</si>
  <si>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</si>
  <si>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</si>
  <si>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</si>
  <si>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</si>
  <si>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</si>
  <si>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</si>
  <si>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</si>
  <si>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</si>
  <si>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</si>
  <si>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</si>
  <si>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</si>
  <si>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</si>
  <si>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</si>
  <si>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</si>
  <si>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</si>
  <si>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</si>
  <si>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</si>
  <si>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</si>
  <si>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</si>
  <si>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</si>
  <si>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</si>
  <si>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</si>
  <si>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</si>
  <si>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</si>
  <si>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</si>
  <si>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</si>
  <si>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</si>
  <si>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</si>
  <si>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</si>
  <si>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</si>
  <si>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</si>
  <si>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</si>
  <si>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</si>
  <si>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</si>
  <si>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</si>
  <si>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</si>
  <si>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</si>
  <si>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</si>
  <si>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</si>
  <si>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</si>
  <si>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</si>
  <si>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</si>
  <si>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</si>
  <si>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</si>
  <si>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</si>
  <si>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</si>
  <si>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</si>
  <si>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</si>
  <si>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</si>
  <si>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</si>
  <si>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</si>
  <si>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</si>
  <si>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</si>
  <si>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</si>
  <si>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</si>
  <si>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</si>
  <si>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</si>
  <si>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</si>
  <si>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</si>
  <si>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</si>
  <si>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</si>
  <si>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</si>
  <si>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</si>
  <si>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</si>
  <si>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</si>
  <si>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</si>
  <si>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</si>
  <si>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</si>
  <si>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</si>
  <si>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</si>
  <si>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</si>
  <si>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</si>
  <si>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</si>
  <si>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</si>
  <si>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</si>
  <si>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</si>
  <si>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</si>
  <si>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</si>
  <si>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</si>
  <si>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</si>
  <si>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</si>
  <si>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</si>
  <si>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</si>
  <si>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</si>
  <si>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</si>
  <si>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</si>
  <si>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</si>
  <si>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</si>
  <si>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</si>
  <si>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</si>
  <si>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</si>
  <si>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</si>
  <si>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</si>
  <si>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</si>
  <si>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</si>
  <si>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</si>
  <si>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</si>
  <si>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</si>
  <si>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</si>
  <si>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</si>
  <si>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</si>
  <si>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</si>
  <si>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</si>
  <si>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</si>
  <si>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</si>
  <si>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</si>
  <si>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</si>
  <si>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</si>
  <si>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</si>
  <si>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</si>
  <si>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</si>
  <si>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</si>
  <si>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</si>
  <si>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</si>
  <si>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</si>
  <si>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</si>
  <si>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</si>
  <si>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</si>
  <si>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</si>
  <si>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</si>
  <si>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</si>
  <si>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</si>
  <si>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</si>
  <si>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</si>
  <si>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</si>
  <si>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</si>
  <si>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</si>
  <si>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</si>
  <si>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</si>
  <si>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</si>
  <si>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</si>
  <si>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</si>
  <si>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</si>
  <si>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</si>
  <si>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</si>
  <si>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</si>
  <si>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</si>
  <si>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</si>
  <si>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</si>
  <si>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</si>
  <si>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</si>
  <si>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</si>
  <si>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</si>
  <si>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</si>
  <si>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</si>
  <si>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</si>
  <si>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</si>
  <si>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</si>
  <si>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</si>
  <si>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</si>
  <si>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</si>
  <si>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</si>
  <si>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</si>
  <si>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</si>
  <si>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</si>
  <si>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</si>
  <si>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</si>
  <si>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</si>
  <si>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</si>
  <si>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</si>
  <si>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</si>
  <si>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</si>
  <si>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</si>
  <si>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</si>
  <si>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</si>
  <si>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</si>
  <si>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</si>
  <si>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</si>
  <si>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</si>
  <si>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</si>
  <si>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</si>
  <si>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</si>
  <si>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</si>
  <si>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</si>
  <si>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</si>
  <si>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</si>
  <si>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</si>
  <si>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</si>
  <si>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</si>
  <si>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</si>
  <si>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</si>
  <si>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</si>
  <si>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</si>
  <si>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</si>
  <si>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</si>
  <si>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</si>
  <si>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</si>
  <si>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</si>
  <si>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</si>
  <si>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</si>
  <si>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</si>
  <si>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</si>
  <si>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</si>
  <si>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</si>
  <si>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</si>
  <si>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</si>
  <si>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</si>
  <si>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</si>
  <si>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</si>
  <si>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</si>
  <si>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</si>
  <si>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</si>
  <si>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</si>
  <si>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</si>
  <si>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</si>
  <si>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</si>
  <si>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</si>
  <si>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</si>
  <si>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</si>
  <si>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</si>
  <si>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</si>
  <si>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</si>
  <si>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</si>
  <si>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</si>
  <si>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</si>
  <si>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</si>
  <si>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</si>
  <si>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</si>
  <si>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</si>
  <si>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</si>
  <si>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</si>
  <si>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</si>
  <si>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</si>
  <si>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</si>
  <si>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</si>
  <si>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</si>
  <si>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</si>
  <si>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</si>
  <si>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</si>
  <si>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</si>
  <si>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</si>
  <si>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</si>
  <si>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</si>
  <si>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</si>
  <si>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</si>
  <si>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</si>
  <si>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</si>
  <si>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</si>
  <si>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</si>
  <si>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</si>
  <si>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</si>
  <si>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</si>
  <si>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</si>
  <si>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</si>
  <si>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</si>
  <si>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</si>
  <si>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</si>
  <si>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</si>
  <si>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</si>
  <si>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</si>
  <si>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</si>
  <si>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</si>
  <si>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</si>
  <si>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</si>
  <si>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</si>
  <si>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</si>
  <si>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</si>
  <si>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</si>
  <si>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</si>
  <si>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</si>
  <si>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</si>
  <si>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</si>
  <si>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</si>
  <si>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</si>
  <si>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</si>
  <si>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</si>
  <si>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</si>
  <si>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</si>
  <si>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</si>
  <si>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</si>
  <si>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</si>
  <si>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</si>
  <si>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</si>
  <si>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</si>
  <si>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</si>
  <si>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</si>
  <si>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</si>
  <si>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</si>
  <si>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</si>
  <si>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</si>
  <si>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</si>
  <si>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</si>
  <si>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</si>
  <si>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</si>
  <si>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</si>
  <si>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</si>
  <si>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</si>
  <si>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</si>
  <si>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</si>
  <si>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</si>
  <si>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</si>
  <si>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</si>
  <si>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</si>
  <si>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</si>
  <si>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</si>
  <si>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</si>
  <si>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</si>
  <si>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</si>
  <si>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</si>
  <si>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</si>
  <si>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</si>
  <si>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</si>
  <si>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</si>
  <si>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</si>
  <si>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</si>
  <si>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</si>
  <si>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</si>
  <si>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</si>
  <si>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</si>
  <si>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</si>
  <si>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</si>
  <si>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</si>
  <si>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</si>
  <si>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</si>
  <si>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</si>
  <si>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</si>
  <si>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</si>
  <si>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</si>
  <si>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</si>
  <si>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</si>
  <si>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</si>
  <si>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</si>
  <si>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</si>
  <si>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</si>
  <si>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</si>
  <si>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</si>
  <si>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</si>
  <si>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</si>
  <si>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</si>
  <si>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</si>
  <si>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</si>
  <si>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</si>
  <si>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</si>
  <si>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</si>
  <si>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</si>
  <si>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</si>
  <si>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</si>
  <si>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</si>
  <si>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</si>
  <si>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</si>
  <si>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</si>
  <si>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</si>
  <si>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</si>
  <si>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</si>
  <si>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</si>
  <si>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</si>
  <si>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</si>
  <si>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</si>
  <si>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</si>
  <si>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</si>
  <si>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</si>
  <si>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</si>
  <si>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</si>
  <si>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</si>
  <si>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</si>
  <si>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</si>
  <si>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</si>
  <si>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</si>
  <si>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</si>
  <si>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</si>
  <si>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</si>
  <si>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</si>
  <si>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</si>
  <si>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</si>
  <si>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</si>
  <si>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</si>
  <si>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</si>
  <si>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</si>
  <si>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</si>
  <si>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</si>
  <si>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</si>
  <si>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</si>
  <si>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</si>
  <si>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</si>
  <si>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</si>
  <si>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</si>
  <si>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</si>
  <si>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</si>
  <si>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</si>
  <si>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</si>
  <si>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</si>
  <si>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</si>
  <si>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</si>
  <si>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</si>
  <si>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</si>
  <si>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</si>
  <si>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</si>
  <si>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</si>
  <si>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</si>
  <si>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</si>
  <si>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</si>
  <si>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</si>
  <si>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</si>
  <si>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</si>
  <si>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</si>
  <si>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</si>
  <si>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</si>
  <si>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</si>
  <si>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</si>
  <si>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</si>
  <si>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</si>
  <si>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</si>
  <si>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</si>
  <si>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</si>
  <si>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</si>
  <si>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</si>
  <si>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</si>
  <si>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</si>
  <si>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</si>
  <si>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</si>
  <si>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</si>
  <si>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</si>
  <si>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</si>
  <si>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</si>
  <si>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</si>
  <si>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</si>
  <si>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</si>
  <si>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</si>
  <si>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</si>
  <si>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</si>
  <si>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</si>
  <si>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</si>
  <si>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</si>
  <si>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</si>
  <si>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</si>
  <si>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</si>
  <si>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</si>
  <si>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</si>
  <si>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</si>
  <si>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</si>
  <si>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</si>
  <si>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</si>
  <si>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</si>
  <si>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</si>
  <si>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</si>
  <si>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</si>
  <si>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</si>
  <si>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</si>
  <si>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</si>
  <si>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</si>
  <si>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</si>
  <si>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</si>
  <si>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</si>
  <si>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</si>
  <si>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</si>
  <si>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</si>
  <si>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</si>
  <si>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</si>
  <si>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</si>
  <si>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</si>
  <si>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</si>
  <si>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</si>
  <si>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</si>
  <si>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</si>
  <si>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</si>
  <si>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</si>
  <si>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</si>
  <si>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</si>
  <si>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</si>
  <si>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</si>
  <si>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</si>
  <si>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</si>
  <si>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</si>
  <si>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</si>
  <si>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</si>
  <si>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</si>
  <si>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</si>
  <si>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</si>
  <si>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</si>
  <si>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</si>
  <si>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</si>
  <si>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</si>
  <si>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</si>
  <si>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</si>
  <si>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</si>
  <si>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</si>
  <si>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</si>
  <si>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</si>
  <si>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</si>
  <si>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</si>
  <si>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</si>
  <si>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</si>
  <si>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</si>
  <si>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</si>
  <si>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</si>
  <si>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</si>
  <si>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</si>
  <si>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</si>
  <si>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</si>
  <si>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</si>
  <si>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</si>
  <si>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</si>
  <si>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</si>
  <si>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</si>
  <si>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</si>
  <si>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</si>
  <si>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</si>
  <si>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</si>
  <si>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</si>
  <si>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</si>
  <si>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</si>
  <si>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</si>
  <si>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</si>
  <si>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</si>
  <si>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</si>
  <si>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</si>
  <si>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</si>
  <si>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</si>
  <si>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</si>
  <si>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</si>
  <si>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</si>
  <si>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</si>
  <si>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</si>
  <si>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</si>
  <si>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</si>
  <si>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</si>
  <si>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</si>
  <si>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</si>
  <si>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</si>
  <si>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</si>
  <si>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</si>
  <si>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</si>
  <si>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</si>
  <si>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</si>
  <si>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</si>
  <si>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</si>
  <si>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</si>
  <si>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</si>
  <si>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</si>
  <si>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</si>
  <si>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</si>
  <si>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</si>
  <si>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</si>
  <si>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</si>
  <si>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</si>
  <si>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</si>
  <si>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</si>
  <si>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</si>
  <si>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</si>
  <si>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</si>
  <si>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</si>
  <si>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</si>
  <si>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</si>
  <si>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</si>
  <si>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</si>
  <si>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</si>
  <si>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</si>
  <si>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</si>
  <si>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</si>
  <si>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</si>
  <si>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</si>
  <si>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</si>
  <si>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</si>
  <si>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</si>
  <si>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</si>
  <si>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</si>
  <si>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</si>
  <si>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</si>
  <si>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</si>
  <si>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</si>
  <si>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</si>
  <si>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</si>
  <si>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</si>
  <si>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</si>
  <si>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</si>
  <si>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</si>
  <si>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</si>
  <si>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</si>
  <si>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</si>
  <si>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</si>
  <si>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</si>
  <si>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</si>
  <si>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</si>
  <si>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</si>
  <si>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</si>
  <si>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</si>
  <si>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</si>
  <si>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</si>
  <si>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</si>
  <si>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</si>
  <si>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</si>
  <si>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</si>
  <si>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</si>
  <si>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</si>
  <si>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</si>
  <si>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</si>
  <si>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</si>
  <si>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</si>
  <si>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</si>
  <si>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</si>
  <si>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</si>
  <si>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</si>
  <si>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</si>
  <si>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</si>
  <si>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</si>
  <si>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</si>
  <si>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</si>
  <si>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</si>
  <si>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</si>
  <si>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</si>
  <si>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</si>
  <si>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</si>
  <si>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</si>
  <si>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</si>
  <si>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</si>
  <si>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</si>
  <si>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</si>
  <si>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</si>
  <si>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</si>
  <si>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</si>
  <si>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</si>
  <si>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</si>
  <si>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</si>
  <si>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</si>
  <si>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</si>
  <si>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</si>
  <si>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</si>
  <si>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</si>
  <si>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</si>
  <si>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</si>
  <si>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</si>
  <si>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</si>
  <si>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</si>
  <si>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</si>
  <si>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</si>
  <si>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</si>
  <si>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</si>
  <si>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</si>
  <si>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</si>
  <si>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</si>
  <si>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</si>
  <si>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</si>
  <si>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</si>
  <si>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</si>
  <si>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</si>
  <si>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</si>
  <si>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</si>
  <si>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</si>
  <si>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</si>
  <si>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</si>
  <si>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</si>
  <si>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</si>
  <si>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</si>
  <si>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</si>
  <si>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</si>
  <si>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</si>
  <si>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</si>
  <si>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</si>
  <si>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</si>
  <si>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</si>
  <si>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</si>
  <si>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</si>
  <si>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</si>
  <si>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</si>
  <si>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</si>
  <si>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</si>
  <si>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</si>
  <si>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</si>
  <si>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</si>
  <si>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</si>
  <si>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</si>
  <si>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</si>
  <si>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</si>
  <si>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</si>
  <si>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</si>
  <si>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</si>
  <si>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</si>
  <si>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</si>
  <si>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</si>
  <si>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</si>
  <si>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</si>
  <si>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</si>
  <si>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</si>
  <si>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</si>
  <si>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</si>
  <si>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</si>
  <si>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</si>
  <si>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</si>
  <si>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</si>
  <si>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</si>
  <si>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</si>
  <si>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</si>
  <si>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</si>
  <si>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</si>
  <si>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</si>
  <si>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</si>
  <si>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</si>
  <si>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</si>
  <si>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</si>
  <si>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</si>
  <si>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</si>
  <si>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</si>
  <si>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</si>
  <si>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</si>
  <si>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</si>
  <si>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</si>
  <si>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</si>
  <si>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</si>
  <si>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</si>
  <si>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</si>
  <si>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</si>
  <si>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</si>
  <si>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</si>
  <si>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</si>
  <si>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</si>
  <si>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</si>
  <si>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</si>
  <si>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</si>
  <si>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</si>
  <si>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</si>
  <si>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</si>
  <si>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</si>
  <si>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</si>
  <si>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</si>
  <si>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</si>
  <si>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</si>
  <si>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</si>
  <si>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</si>
  <si>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</si>
  <si>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</si>
  <si>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</si>
  <si>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</si>
  <si>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</si>
  <si>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</si>
  <si>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</si>
  <si>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</si>
  <si>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</si>
  <si>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</si>
  <si>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</si>
  <si>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</si>
  <si>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</si>
  <si>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</si>
  <si>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</si>
  <si>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</si>
  <si>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</si>
  <si>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</si>
  <si>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</si>
  <si>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</si>
  <si>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</si>
  <si>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</si>
  <si>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</si>
  <si>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</si>
  <si>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</si>
  <si>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</si>
  <si>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</si>
  <si>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</si>
  <si>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</si>
  <si>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</si>
  <si>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</si>
  <si>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</si>
  <si>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</si>
  <si>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</si>
  <si>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</si>
  <si>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</si>
  <si>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</si>
  <si>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</si>
  <si>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</si>
  <si>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</si>
  <si>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</si>
  <si>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</si>
  <si>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</si>
  <si>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</si>
  <si>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</si>
  <si>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</si>
  <si>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</si>
  <si>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</si>
  <si>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</si>
  <si>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</si>
  <si>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</si>
  <si>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</si>
  <si>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</si>
  <si>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</si>
  <si>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</si>
  <si>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</si>
  <si>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</si>
  <si>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</si>
  <si>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</si>
  <si>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</si>
  <si>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</si>
  <si>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</si>
  <si>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</si>
  <si>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</si>
  <si>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</si>
  <si>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</si>
  <si>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</si>
  <si>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</si>
  <si>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</si>
  <si>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</si>
  <si>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</si>
  <si>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</si>
  <si>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</si>
  <si>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</si>
  <si>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</si>
  <si>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</si>
  <si>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</si>
  <si>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</si>
  <si>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</si>
  <si>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</si>
  <si>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</si>
  <si>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</si>
  <si>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</si>
  <si>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</si>
  <si>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</si>
  <si>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</si>
  <si>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</si>
  <si>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</si>
  <si>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</si>
  <si>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</si>
  <si>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</si>
  <si>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</si>
  <si>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</si>
  <si>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</si>
  <si>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</si>
  <si>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</si>
  <si>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</si>
  <si>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</si>
  <si>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</si>
  <si>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</si>
  <si>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</si>
  <si>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</si>
  <si>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</si>
  <si>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</si>
  <si>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</si>
  <si>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</si>
  <si>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</si>
  <si>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</si>
  <si>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</si>
  <si>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</si>
  <si>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</si>
  <si>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</si>
  <si>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</si>
  <si>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</si>
  <si>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</si>
  <si>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</si>
  <si>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</si>
  <si>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</si>
  <si>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</si>
  <si>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</si>
  <si>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</si>
  <si>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</si>
  <si>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</si>
  <si>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</si>
  <si>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</si>
  <si>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</si>
  <si>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</si>
  <si>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</si>
  <si>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</si>
  <si>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</si>
  <si>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</si>
  <si>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</si>
  <si>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</si>
  <si>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</si>
  <si>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</si>
  <si>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</si>
  <si>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</si>
  <si>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</si>
  <si>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</si>
  <si>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</si>
  <si>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</si>
  <si>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</si>
  <si>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</si>
  <si>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</si>
  <si>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</si>
  <si>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</si>
  <si>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</si>
  <si>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</si>
  <si>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</si>
  <si>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</si>
  <si>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</si>
  <si>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</si>
  <si>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</si>
  <si>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</si>
  <si>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</si>
  <si>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</si>
  <si>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</si>
  <si>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</si>
  <si>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</si>
  <si>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</si>
  <si>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</si>
  <si>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</si>
  <si>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</si>
  <si>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</si>
  <si>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</si>
  <si>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</si>
  <si>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</si>
  <si>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</si>
  <si>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</si>
  <si>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</si>
  <si>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</si>
  <si>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</si>
  <si>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</si>
  <si>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</si>
  <si>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</si>
  <si>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</si>
  <si>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</si>
  <si>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</si>
  <si>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</si>
  <si>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</si>
  <si>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</si>
  <si>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</si>
  <si>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</si>
  <si>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</si>
  <si>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</si>
  <si>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</si>
  <si>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</si>
  <si>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</si>
  <si>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</si>
  <si>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</si>
  <si>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</si>
  <si>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</si>
  <si>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</si>
  <si>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</si>
  <si>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</si>
  <si>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</si>
  <si>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</si>
  <si>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</si>
  <si>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</si>
  <si>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</si>
  <si>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</si>
  <si>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</si>
  <si>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</si>
  <si>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</si>
  <si>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</si>
  <si>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</si>
  <si>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</si>
  <si>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</si>
  <si>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</si>
  <si>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</si>
  <si>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</si>
  <si>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</si>
  <si>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</si>
  <si>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</si>
  <si>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</si>
  <si>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</si>
  <si>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</si>
  <si>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</si>
  <si>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</si>
  <si>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</si>
  <si>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</si>
  <si>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</si>
  <si>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</si>
  <si>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</si>
  <si>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</si>
  <si>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</si>
  <si>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</si>
  <si>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</si>
  <si>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</si>
  <si>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</si>
  <si>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</si>
  <si>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</si>
  <si>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</si>
  <si>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</si>
  <si>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</si>
  <si>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</si>
  <si>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</si>
  <si>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</si>
  <si>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</si>
  <si>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</si>
  <si>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</si>
  <si>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</si>
  <si>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</si>
  <si>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</si>
  <si>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</si>
  <si>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</si>
  <si>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</si>
  <si>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</si>
  <si>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</si>
  <si>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</si>
  <si>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</si>
  <si>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</si>
  <si>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</si>
  <si>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</si>
  <si>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</si>
  <si>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</si>
  <si>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</si>
  <si>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</si>
  <si>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</si>
  <si>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</si>
  <si>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</si>
  <si>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</si>
  <si>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</si>
  <si>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</si>
  <si>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</si>
  <si>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</si>
  <si>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</si>
  <si>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</si>
  <si>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</si>
  <si>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</si>
  <si>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</si>
  <si>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</si>
  <si>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</si>
  <si>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</si>
  <si>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</si>
  <si>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</si>
  <si>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</si>
  <si>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</si>
  <si>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</si>
  <si>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</si>
  <si>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</si>
  <si>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</si>
  <si>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</si>
  <si>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</si>
  <si>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</si>
  <si>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</si>
  <si>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</si>
  <si>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</si>
  <si>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</si>
  <si>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</si>
  <si>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</si>
  <si>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</si>
  <si>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</si>
  <si>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</si>
  <si>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</si>
  <si>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</si>
  <si>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</si>
  <si>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</si>
  <si>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</si>
  <si>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</si>
  <si>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</si>
  <si>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</si>
  <si>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</si>
  <si>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</si>
  <si>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</si>
  <si>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</si>
  <si>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</si>
  <si>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</si>
  <si>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</si>
  <si>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</si>
  <si>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</si>
  <si>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</si>
  <si>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</si>
  <si>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</si>
  <si>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</si>
  <si>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</si>
  <si>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</si>
  <si>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</si>
  <si>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</si>
  <si>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</si>
  <si>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</si>
  <si>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</si>
  <si>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</si>
  <si>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</si>
  <si>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</si>
  <si>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</si>
  <si>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</si>
  <si>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</si>
  <si>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</si>
  <si>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</si>
  <si>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</si>
  <si>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</si>
  <si>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</si>
  <si>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</si>
  <si>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</si>
  <si>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</si>
  <si>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</si>
  <si>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</si>
  <si>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</si>
  <si>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</si>
  <si>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</si>
  <si>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</si>
  <si>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</si>
  <si>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</si>
  <si>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</si>
  <si>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</si>
  <si>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</si>
  <si>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</si>
  <si>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</si>
  <si>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</si>
  <si>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</si>
  <si>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</si>
  <si>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</si>
  <si>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</si>
  <si>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</si>
  <si>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</si>
  <si>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</si>
  <si>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</si>
  <si>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</si>
  <si>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</si>
  <si>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</si>
  <si>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</si>
  <si>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</si>
  <si>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</si>
  <si>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</si>
  <si>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</si>
  <si>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</si>
  <si>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</si>
  <si>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</si>
  <si>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</si>
  <si>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</si>
  <si>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</si>
  <si>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</si>
  <si>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</si>
  <si>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</si>
  <si>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</si>
  <si>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</si>
  <si>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</si>
  <si>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</si>
  <si>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</si>
  <si>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</si>
  <si>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</si>
  <si>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</si>
  <si>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</si>
  <si>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</si>
  <si>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</si>
  <si>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</si>
  <si>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</si>
  <si>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</si>
  <si>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</si>
  <si>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</si>
  <si>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</si>
  <si>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</si>
  <si>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</si>
  <si>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</si>
  <si>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</si>
  <si>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</si>
  <si>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</si>
  <si>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</si>
  <si>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</si>
  <si>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</si>
  <si>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</si>
  <si>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</si>
  <si>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</si>
  <si>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</si>
  <si>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</si>
  <si>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</si>
  <si>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</si>
  <si>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</si>
  <si>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</si>
  <si>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</si>
  <si>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</si>
  <si>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</si>
  <si>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</si>
  <si>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</si>
  <si>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</si>
  <si>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</si>
  <si>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</si>
  <si>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</si>
  <si>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</si>
  <si>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</si>
  <si>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</si>
  <si>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</si>
  <si>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</si>
  <si>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</si>
  <si>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</si>
  <si>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</si>
  <si>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</si>
  <si>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</si>
  <si>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</si>
  <si>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</si>
  <si>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</si>
  <si>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</si>
  <si>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</si>
  <si>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</si>
  <si>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</si>
  <si>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</si>
  <si>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</si>
  <si>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</si>
  <si>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</si>
  <si>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</si>
  <si>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</si>
  <si>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</si>
  <si>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</si>
  <si>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</si>
  <si>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</si>
  <si>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</si>
  <si>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</si>
  <si>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</si>
  <si>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</si>
  <si>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</si>
  <si>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</si>
  <si>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</si>
  <si>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</si>
  <si>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</si>
  <si>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</si>
  <si>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</si>
  <si>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</si>
  <si>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</si>
  <si>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</si>
  <si>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</si>
  <si>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</si>
  <si>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</si>
  <si>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</si>
  <si>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</si>
  <si>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</si>
  <si>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</si>
  <si>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</si>
  <si>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</si>
  <si>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</si>
  <si>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</si>
  <si>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</si>
  <si>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</si>
  <si>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</si>
  <si>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</si>
  <si>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</si>
  <si>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</si>
  <si>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</si>
  <si>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</si>
  <si>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</si>
  <si>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</si>
  <si>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</si>
  <si>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</si>
  <si>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</si>
  <si>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</si>
  <si>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</si>
  <si>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</si>
  <si>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</si>
  <si>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</si>
  <si>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</si>
  <si>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</si>
  <si>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</si>
  <si>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</si>
  <si>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</si>
  <si>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</si>
  <si>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</si>
  <si>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</si>
  <si>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</si>
  <si>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</si>
  <si>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</si>
  <si>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</si>
  <si>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</si>
  <si>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</si>
  <si>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</si>
  <si>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</si>
  <si>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</si>
  <si>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</si>
  <si>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</si>
  <si>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</si>
  <si>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</si>
  <si>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</si>
  <si>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</si>
  <si>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</si>
  <si>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</si>
  <si>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</si>
  <si>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</si>
  <si>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</si>
  <si>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</si>
  <si>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</si>
  <si>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</si>
  <si>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</si>
  <si>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</si>
  <si>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</si>
  <si>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</si>
  <si>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</si>
  <si>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</si>
  <si>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</si>
  <si>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</si>
  <si>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</si>
  <si>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</si>
  <si>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</si>
  <si>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</si>
  <si>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</si>
  <si>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</si>
  <si>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</si>
  <si>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</si>
  <si>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</si>
  <si>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</si>
  <si>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</si>
  <si>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</si>
  <si>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</si>
  <si>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</si>
  <si>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</si>
  <si>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</si>
  <si>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</si>
  <si>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</si>
  <si>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</si>
  <si>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</si>
  <si>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</si>
  <si>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</si>
  <si>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</si>
  <si>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</si>
  <si>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</si>
  <si>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</si>
  <si>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</si>
  <si>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</si>
  <si>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</si>
  <si>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</si>
  <si>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</si>
  <si>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</si>
  <si>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</si>
  <si>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</si>
  <si>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</si>
  <si>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</si>
  <si>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</si>
  <si>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</si>
  <si>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</si>
  <si>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</si>
  <si>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</si>
  <si>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</si>
  <si>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</si>
  <si>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</si>
  <si>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</si>
  <si>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</si>
  <si>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</si>
  <si>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</si>
  <si>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</si>
  <si>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</si>
  <si>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</si>
  <si>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</si>
  <si>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</si>
  <si>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</si>
  <si>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</si>
  <si>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</si>
  <si>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</si>
  <si>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</si>
  <si>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</si>
  <si>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</si>
  <si>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</si>
  <si>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</si>
  <si>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</si>
  <si>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</si>
  <si>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</si>
  <si>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</si>
  <si>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</si>
  <si>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</si>
  <si>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</si>
  <si>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</si>
  <si>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</si>
  <si>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</si>
  <si>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</si>
  <si>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</si>
  <si>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</si>
  <si>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</si>
  <si>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</si>
  <si>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</si>
  <si>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</si>
  <si>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</si>
  <si>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</si>
  <si>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</si>
  <si>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</si>
  <si>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</si>
  <si>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</si>
  <si>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</si>
  <si>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</si>
  <si>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</si>
  <si>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</si>
  <si>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</si>
  <si>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</si>
  <si>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</si>
  <si>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</si>
  <si>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</si>
  <si>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</si>
  <si>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</si>
  <si>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</si>
  <si>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</si>
  <si>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</si>
  <si>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</si>
  <si>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</si>
  <si>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</si>
  <si>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</si>
  <si>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</si>
  <si>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</si>
  <si>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</si>
  <si>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</si>
  <si>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</si>
  <si>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</si>
  <si>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</si>
  <si>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</si>
  <si>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</si>
  <si>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</si>
  <si>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</si>
  <si>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</si>
  <si>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</si>
  <si>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</si>
  <si>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</si>
  <si>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</si>
  <si>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</si>
  <si>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</si>
  <si>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</si>
  <si>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</si>
  <si>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</si>
  <si>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</si>
  <si>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</si>
  <si>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</si>
  <si>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</si>
  <si>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</si>
  <si>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</si>
  <si>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</si>
  <si>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</si>
  <si>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</si>
  <si>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</si>
  <si>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</si>
  <si>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</si>
  <si>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</si>
  <si>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</si>
  <si>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</si>
  <si>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</si>
  <si>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</si>
  <si>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</si>
  <si>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</si>
  <si>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</si>
  <si>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</si>
  <si>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</si>
  <si>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</si>
  <si>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</si>
  <si>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</si>
  <si>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</si>
  <si>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</si>
  <si>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</si>
  <si>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</si>
  <si>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</si>
  <si>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</si>
  <si>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</si>
  <si>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</si>
  <si>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</si>
  <si>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</si>
  <si>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</si>
  <si>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</si>
  <si>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</si>
  <si>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</si>
  <si>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</si>
  <si>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</si>
  <si>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</si>
  <si>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</si>
  <si>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</si>
  <si>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</si>
  <si>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</si>
  <si>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</si>
  <si>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</si>
  <si>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</si>
  <si>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</si>
  <si>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</si>
  <si>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</si>
  <si>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</si>
  <si>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</si>
  <si>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</si>
  <si>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</si>
  <si>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</si>
  <si>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</si>
  <si>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</si>
  <si>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</si>
  <si>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</si>
  <si>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</si>
  <si>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</si>
  <si>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</si>
  <si>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</si>
  <si>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</si>
  <si>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</si>
  <si>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</si>
  <si>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</si>
  <si>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</si>
  <si>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</si>
  <si>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</si>
  <si>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</si>
  <si>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</si>
  <si>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</si>
  <si>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</si>
  <si>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</si>
  <si>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</si>
  <si>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</si>
  <si>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</si>
  <si>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</si>
  <si>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</si>
  <si>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</si>
  <si>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</si>
  <si>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</si>
  <si>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</si>
  <si>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</si>
  <si>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</si>
  <si>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</si>
  <si>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</si>
  <si>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</si>
  <si>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</si>
  <si>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</si>
  <si>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</si>
  <si>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</si>
  <si>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</si>
  <si>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</si>
  <si>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</si>
  <si>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</si>
  <si>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</si>
  <si>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</si>
  <si>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</si>
  <si>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</si>
  <si>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</si>
  <si>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</si>
  <si>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</si>
  <si>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</si>
  <si>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</si>
  <si>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</si>
  <si>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</si>
  <si>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</si>
  <si>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</si>
  <si>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</si>
  <si>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</si>
  <si>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</si>
  <si>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</si>
  <si>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</si>
  <si>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</si>
  <si>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</si>
  <si>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</si>
  <si>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</si>
  <si>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</si>
  <si>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</si>
  <si>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</si>
  <si>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</si>
  <si>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</si>
  <si>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</si>
  <si>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</si>
  <si>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</si>
  <si>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</si>
  <si>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</si>
  <si>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</si>
  <si>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</si>
  <si>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</si>
  <si>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</si>
  <si>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</si>
  <si>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</si>
  <si>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</si>
  <si>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</si>
  <si>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</si>
  <si>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</si>
  <si>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</si>
  <si>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</si>
  <si>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</si>
  <si>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</si>
  <si>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</si>
  <si>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</si>
  <si>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</si>
  <si>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</si>
  <si>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</si>
  <si>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</si>
  <si>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</si>
  <si>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</si>
  <si>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</si>
  <si>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</si>
  <si>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</si>
  <si>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</si>
  <si>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</si>
  <si>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</si>
  <si>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</si>
  <si>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</si>
  <si>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</si>
  <si>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</si>
  <si>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</si>
  <si>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</si>
  <si>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</si>
  <si>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</si>
  <si>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</si>
  <si>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</si>
  <si>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</si>
  <si>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</si>
  <si>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</si>
  <si>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</si>
  <si>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</si>
  <si>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</si>
  <si>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</si>
  <si>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</si>
  <si>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</si>
  <si>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</si>
  <si>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</si>
  <si>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</si>
  <si>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</si>
  <si>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</si>
  <si>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</si>
  <si>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</si>
  <si>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</si>
  <si>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</si>
  <si>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</si>
  <si>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</si>
  <si>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</si>
  <si>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</si>
  <si>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</si>
  <si>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</si>
  <si>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</si>
  <si>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</si>
  <si>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</si>
  <si>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</si>
  <si>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</si>
  <si>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</si>
  <si>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</si>
  <si>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</si>
  <si>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</si>
  <si>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</si>
  <si>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</si>
  <si>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</si>
  <si>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</si>
  <si>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</si>
  <si>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</si>
  <si>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</si>
  <si>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</si>
  <si>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</si>
  <si>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</si>
  <si>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</si>
  <si>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</si>
  <si>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</si>
  <si>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</si>
  <si>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</si>
  <si>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</si>
  <si>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</si>
  <si>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</si>
  <si>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</si>
  <si>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</si>
  <si>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</si>
  <si>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</si>
  <si>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</si>
  <si>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</si>
  <si>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</si>
  <si>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</si>
  <si>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</si>
  <si>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</si>
  <si>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</si>
  <si>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</si>
  <si>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</si>
  <si>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</si>
  <si>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</si>
  <si>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</si>
  <si>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</si>
  <si>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</si>
  <si>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</si>
  <si>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</si>
  <si>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</si>
  <si>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</si>
  <si>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</si>
  <si>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</si>
  <si>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</si>
  <si>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</si>
  <si>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</si>
  <si>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</si>
  <si>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</si>
  <si>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</si>
  <si>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</si>
  <si>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</si>
  <si>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</si>
  <si>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</si>
  <si>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</si>
  <si>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</si>
  <si>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</si>
  <si>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</si>
  <si>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</si>
  <si>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</si>
  <si>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</si>
  <si>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</si>
  <si>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</si>
  <si>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</si>
  <si>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</si>
  <si>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</si>
  <si>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</si>
  <si>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</si>
  <si>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</si>
  <si>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</si>
  <si>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</si>
  <si>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</si>
  <si>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</si>
  <si>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</si>
  <si>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</si>
  <si>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</si>
  <si>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</si>
  <si>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</si>
  <si>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</si>
  <si>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</si>
  <si>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</si>
  <si>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</si>
  <si>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</si>
  <si>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</si>
  <si>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</si>
  <si>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</si>
  <si>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</si>
  <si>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</si>
  <si>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</si>
  <si>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</si>
  <si>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</si>
  <si>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</si>
  <si>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</si>
  <si>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</si>
  <si>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</si>
  <si>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</si>
  <si>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</si>
  <si>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</si>
  <si>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</si>
  <si>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</si>
  <si>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</si>
  <si>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</si>
  <si>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</si>
  <si>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</si>
  <si>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</si>
  <si>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</si>
  <si>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</si>
  <si>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</si>
  <si>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</si>
  <si>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</si>
  <si>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</si>
  <si>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</si>
  <si>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</si>
  <si>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</si>
  <si>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</si>
  <si>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</si>
  <si>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</si>
  <si>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</si>
  <si>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</si>
  <si>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</si>
  <si>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</si>
  <si>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</si>
  <si>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</si>
  <si>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</si>
  <si>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</si>
  <si>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</si>
  <si>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</si>
  <si>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</si>
  <si>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</si>
  <si>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</si>
  <si>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</si>
  <si>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</si>
  <si>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</si>
  <si>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</si>
  <si>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</si>
  <si>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</si>
  <si>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</si>
  <si>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</si>
  <si>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</si>
  <si>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</si>
  <si>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</si>
  <si>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</si>
  <si>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</si>
  <si>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</si>
  <si>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</si>
  <si>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</si>
  <si>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</si>
  <si>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</si>
  <si>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</si>
  <si>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</si>
  <si>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</si>
  <si>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</si>
  <si>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</si>
  <si>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</si>
  <si>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</si>
  <si>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</si>
  <si>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</si>
  <si>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</si>
  <si>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</si>
  <si>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</si>
  <si>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</si>
  <si>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</si>
  <si>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</si>
  <si>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</si>
  <si>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</si>
  <si>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</si>
  <si>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</si>
  <si>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</si>
  <si>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</si>
  <si>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</si>
  <si>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</si>
  <si>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</si>
  <si>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</si>
  <si>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</si>
  <si>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</si>
  <si>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</si>
  <si>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</si>
  <si>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</si>
  <si>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</si>
  <si>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</si>
  <si>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</si>
  <si>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</si>
  <si>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</si>
  <si>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</si>
  <si>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</si>
  <si>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</si>
  <si>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</si>
  <si>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</si>
  <si>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</si>
  <si>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</si>
  <si>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</si>
  <si>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</si>
  <si>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</si>
  <si>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</si>
  <si>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</si>
  <si>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</si>
  <si>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</si>
  <si>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</si>
  <si>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</si>
  <si>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</si>
  <si>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</si>
  <si>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</si>
  <si>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</si>
  <si>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</si>
  <si>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</si>
  <si>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</si>
  <si>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</si>
  <si>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</si>
  <si>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</si>
  <si>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</si>
  <si>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</si>
  <si>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</si>
  <si>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</si>
  <si>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</si>
  <si>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</si>
  <si>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</si>
  <si>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</si>
  <si>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</si>
  <si>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</si>
  <si>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</si>
  <si>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</si>
  <si>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</si>
  <si>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</si>
  <si>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</si>
  <si>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</si>
  <si>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</si>
  <si>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</si>
  <si>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</si>
  <si>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</si>
  <si>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</si>
  <si>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</si>
  <si>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</si>
  <si>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</si>
  <si>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</si>
  <si>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</si>
  <si>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</si>
  <si>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</si>
  <si>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</si>
  <si>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</si>
  <si>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</si>
  <si>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</si>
  <si>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</si>
  <si>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</si>
  <si>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</si>
  <si>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</si>
  <si>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</si>
  <si>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</si>
  <si>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</si>
  <si>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</si>
  <si>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</si>
  <si>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</si>
  <si>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</si>
  <si>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</si>
  <si>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</si>
  <si>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</si>
  <si>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</si>
  <si>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</si>
  <si>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</si>
  <si>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</si>
  <si>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</si>
  <si>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</si>
  <si>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</si>
  <si>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</si>
  <si>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</si>
  <si>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</si>
  <si>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</si>
  <si>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</si>
  <si>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</si>
  <si>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</si>
  <si>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</si>
  <si>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</si>
  <si>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</si>
  <si>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</si>
  <si>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</si>
  <si>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</si>
  <si>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</si>
  <si>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</si>
  <si>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</si>
  <si>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</si>
  <si>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</si>
  <si>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</si>
  <si>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</si>
  <si>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</si>
  <si>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</si>
  <si>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</si>
  <si>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</si>
  <si>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</si>
  <si>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</si>
  <si>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</si>
  <si>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</si>
  <si>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</si>
  <si>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</si>
  <si>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</si>
  <si>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</si>
  <si>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</si>
  <si>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</si>
  <si>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</si>
  <si>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</si>
  <si>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</si>
  <si>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</si>
  <si>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</si>
  <si>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</si>
  <si>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</si>
  <si>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</si>
  <si>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</si>
  <si>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</si>
  <si>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</si>
  <si>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</si>
  <si>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</si>
  <si>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</si>
  <si>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</si>
  <si>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</si>
  <si>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</si>
  <si>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</si>
  <si>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</si>
  <si>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</si>
  <si>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</si>
  <si>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</si>
  <si>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</si>
  <si>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</si>
  <si>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</si>
  <si>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</si>
  <si>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</si>
  <si>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</si>
  <si>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</si>
  <si>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</si>
  <si>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</si>
  <si>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</si>
  <si>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</si>
  <si>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</si>
  <si>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</si>
  <si>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</si>
  <si>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</si>
  <si>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</si>
  <si>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</si>
  <si>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</si>
  <si>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</si>
  <si>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</si>
  <si>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</si>
  <si>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</si>
  <si>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</si>
  <si>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</si>
  <si>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</si>
  <si>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</si>
  <si>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</si>
  <si>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</si>
  <si>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</si>
  <si>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</si>
  <si>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</si>
  <si>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</si>
  <si>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</si>
  <si>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</si>
  <si>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</si>
  <si>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</si>
  <si>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</si>
  <si>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</si>
  <si>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</si>
  <si>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</si>
  <si>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</si>
  <si>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</si>
  <si>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</si>
  <si>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</si>
  <si>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</si>
  <si>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</si>
  <si>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</si>
  <si>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</si>
  <si>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</si>
  <si>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</si>
  <si>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</si>
  <si>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</si>
  <si>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</si>
  <si>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</si>
  <si>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</si>
  <si>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</si>
  <si>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</si>
  <si>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</si>
  <si>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</si>
  <si>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</si>
  <si>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</si>
  <si>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</si>
  <si>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</si>
  <si>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</si>
  <si>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</si>
  <si>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</si>
  <si>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</si>
  <si>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</si>
  <si>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</si>
  <si>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</si>
  <si>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</si>
  <si>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</si>
  <si>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</si>
  <si>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</si>
  <si>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</si>
  <si>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</si>
  <si>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</si>
  <si>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</si>
  <si>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</si>
  <si>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</si>
  <si>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</si>
  <si>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</si>
  <si>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</si>
  <si>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</si>
  <si>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</si>
  <si>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</si>
  <si>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</si>
  <si>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</si>
  <si>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</si>
  <si>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</si>
  <si>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</si>
  <si>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</si>
  <si>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</si>
  <si>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</si>
  <si>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</si>
  <si>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</si>
  <si>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</si>
  <si>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</si>
  <si>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</si>
  <si>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</si>
  <si>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</si>
  <si>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</si>
  <si>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</si>
  <si>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</si>
  <si>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</si>
  <si>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</si>
  <si>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</si>
  <si>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</si>
  <si>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</si>
  <si>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</si>
  <si>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</si>
  <si>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</si>
  <si>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</si>
  <si>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</si>
  <si>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</si>
  <si>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</si>
  <si>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</si>
  <si>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</si>
  <si>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</si>
  <si>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</si>
  <si>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</si>
  <si>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</si>
  <si>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</si>
  <si>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</si>
  <si>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</si>
  <si>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</si>
  <si>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</si>
  <si>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</si>
  <si>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</si>
  <si>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</si>
  <si>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</si>
  <si>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</si>
  <si>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</si>
  <si>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</si>
  <si>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</si>
  <si>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</si>
  <si>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</si>
  <si>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</si>
  <si>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</si>
  <si>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</si>
  <si>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</si>
  <si>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</si>
  <si>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</si>
  <si>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</si>
  <si>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</si>
  <si>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</si>
  <si>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</si>
  <si>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</si>
  <si>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</si>
  <si>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</si>
  <si>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</si>
  <si>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</si>
  <si>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</si>
  <si>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</si>
  <si>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</si>
  <si>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</si>
  <si>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</si>
  <si>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</si>
  <si>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</si>
  <si>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</si>
  <si>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</si>
  <si>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</si>
  <si>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</si>
  <si>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</si>
  <si>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</si>
  <si>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</si>
  <si>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</si>
  <si>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</si>
  <si>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</si>
  <si>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</si>
  <si>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</si>
  <si>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</si>
  <si>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</si>
  <si>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</si>
  <si>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</si>
  <si>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</si>
  <si>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</si>
  <si>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</si>
  <si>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</si>
  <si>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</si>
  <si>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</si>
  <si>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</si>
  <si>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</si>
  <si>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</si>
  <si>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</si>
  <si>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</si>
  <si>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</si>
  <si>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</si>
  <si>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</si>
  <si>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</si>
  <si>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</si>
  <si>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</si>
  <si>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</si>
  <si>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</si>
  <si>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</si>
  <si>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</si>
  <si>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</si>
  <si>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</si>
  <si>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</si>
  <si>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</si>
  <si>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</si>
  <si>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</si>
  <si>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</si>
  <si>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</si>
  <si>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</si>
  <si>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</si>
  <si>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</si>
  <si>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</si>
  <si>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</si>
  <si>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</si>
  <si>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</si>
  <si>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</si>
  <si>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</si>
  <si>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</si>
  <si>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</si>
  <si>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</si>
  <si>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</si>
  <si>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</si>
  <si>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</si>
  <si>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</si>
  <si>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</si>
  <si>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</si>
  <si>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</si>
  <si>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</si>
  <si>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</si>
  <si>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</si>
  <si>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</si>
  <si>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</si>
  <si>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</si>
  <si>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</si>
  <si>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</si>
  <si>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</si>
  <si>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</si>
  <si>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</si>
  <si>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</si>
  <si>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</si>
  <si>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</si>
  <si>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</si>
  <si>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</si>
  <si>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</si>
  <si>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</si>
  <si>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</si>
  <si>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</si>
  <si>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</si>
  <si>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</si>
  <si>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</si>
  <si>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</si>
  <si>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</si>
  <si>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</si>
  <si>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</si>
  <si>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</si>
  <si>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</si>
  <si>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</si>
  <si>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</si>
  <si>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</si>
  <si>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</si>
  <si>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</si>
  <si>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</si>
  <si>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</si>
  <si>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</si>
  <si>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</si>
  <si>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</si>
  <si>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</si>
  <si>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</si>
  <si>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</si>
  <si>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</si>
  <si>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</si>
  <si>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</si>
  <si>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</si>
  <si>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</si>
  <si>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</si>
  <si>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</si>
  <si>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</si>
  <si>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</si>
  <si>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</si>
  <si>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</si>
  <si>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</si>
  <si>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</si>
  <si>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</si>
  <si>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</si>
  <si>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</si>
  <si>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</si>
  <si>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</si>
  <si>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</si>
  <si>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</si>
  <si>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</si>
  <si>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</si>
  <si>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</si>
  <si>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</si>
  <si>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</si>
  <si>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</si>
  <si>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</si>
  <si>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</si>
  <si>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</si>
  <si>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</si>
  <si>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</si>
  <si>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</si>
  <si>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</si>
  <si>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</si>
  <si>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</si>
  <si>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</si>
  <si>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</si>
  <si>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</si>
  <si>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</si>
  <si>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</si>
  <si>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</si>
  <si>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</si>
  <si>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</si>
  <si>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</si>
  <si>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</si>
  <si>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</si>
  <si>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</si>
  <si>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</si>
  <si>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</si>
  <si>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</si>
  <si>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</si>
  <si>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</si>
  <si>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</si>
  <si>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</si>
  <si>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</si>
  <si>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</si>
  <si>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</si>
  <si>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</si>
  <si>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</si>
  <si>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</si>
  <si>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</si>
  <si>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</si>
  <si>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</si>
  <si>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</si>
  <si>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</si>
  <si>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</si>
  <si>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</si>
  <si>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</si>
  <si>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</si>
  <si>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</si>
  <si>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</si>
  <si>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</si>
  <si>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</si>
  <si>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</si>
  <si>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</si>
  <si>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</si>
  <si>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</si>
  <si>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</si>
  <si>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</si>
  <si>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</si>
  <si>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</si>
  <si>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</si>
  <si>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</si>
  <si>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</si>
  <si>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</si>
  <si>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</si>
  <si>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</si>
  <si>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</si>
  <si>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</si>
  <si>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</si>
  <si>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</si>
  <si>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</si>
  <si>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</si>
  <si>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</si>
  <si>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</si>
  <si>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</si>
  <si>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</si>
  <si>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</si>
  <si>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</si>
  <si>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</si>
  <si>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</si>
  <si>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</si>
  <si>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</si>
  <si>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</si>
  <si>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</si>
  <si>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</si>
  <si>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</si>
  <si>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</si>
  <si>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</si>
  <si>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</si>
  <si>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</si>
  <si>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</si>
  <si>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</si>
  <si>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</si>
  <si>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</si>
  <si>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</si>
  <si>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</si>
  <si>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</si>
  <si>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</si>
  <si>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</si>
  <si>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</si>
  <si>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</si>
  <si>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</si>
  <si>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</si>
  <si>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</si>
  <si>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</si>
  <si>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</si>
  <si>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</si>
  <si>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</si>
  <si>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</si>
  <si>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</si>
  <si>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</si>
  <si>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</si>
  <si>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</si>
  <si>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</si>
  <si>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</si>
  <si>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</si>
  <si>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</si>
  <si>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</si>
  <si>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</si>
  <si>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</si>
  <si>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</si>
  <si>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</si>
  <si>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</si>
  <si>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</si>
  <si>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</si>
  <si>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</si>
  <si>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</si>
  <si>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</si>
  <si>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</si>
  <si>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</si>
  <si>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</si>
  <si>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</si>
  <si>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</si>
  <si>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</si>
  <si>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</si>
  <si>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</si>
  <si>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</si>
  <si>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</si>
  <si>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</si>
  <si>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</si>
  <si>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</si>
  <si>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</si>
  <si>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</si>
  <si>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</si>
  <si>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</si>
  <si>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</si>
  <si>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</si>
  <si>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</si>
  <si>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</si>
  <si>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</si>
  <si>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</si>
  <si>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</si>
  <si>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</si>
  <si>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</si>
  <si>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</si>
  <si>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</si>
  <si>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</si>
  <si>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</si>
  <si>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</si>
  <si>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</si>
  <si>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</si>
  <si>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</si>
  <si>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</si>
  <si>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</si>
  <si>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</si>
  <si>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</si>
  <si>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</si>
  <si>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</si>
  <si>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</si>
  <si>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</si>
  <si>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</si>
  <si>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</si>
  <si>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</si>
  <si>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</si>
  <si>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</si>
  <si>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</si>
  <si>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</si>
  <si>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</si>
  <si>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</si>
  <si>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</si>
  <si>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</si>
  <si>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</si>
  <si>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</si>
  <si>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</si>
  <si>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</si>
  <si>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</si>
  <si>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</si>
  <si>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</si>
  <si>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</si>
  <si>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</si>
  <si>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</si>
  <si>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</si>
  <si>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</si>
  <si>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</si>
  <si>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</si>
  <si>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</si>
  <si>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</si>
  <si>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</si>
  <si>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</si>
  <si>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</si>
  <si>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</si>
  <si>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</si>
  <si>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</si>
  <si>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</si>
  <si>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</si>
  <si>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</si>
  <si>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</si>
  <si>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</si>
  <si>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</si>
  <si>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</si>
  <si>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</si>
  <si>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</si>
  <si>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</si>
  <si>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</si>
  <si>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</si>
  <si>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</si>
  <si>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</si>
  <si>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</si>
  <si>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</si>
  <si>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</si>
  <si>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</si>
  <si>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</si>
  <si>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</si>
  <si>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</si>
  <si>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</si>
  <si>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</si>
  <si>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</si>
  <si>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</si>
  <si>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</si>
  <si>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</si>
  <si>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</si>
  <si>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</si>
  <si>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</si>
  <si>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</si>
  <si>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</si>
  <si>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</si>
  <si>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</si>
  <si>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</si>
  <si>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</si>
  <si>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</si>
  <si>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</si>
  <si>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</si>
  <si>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</si>
  <si>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</si>
  <si>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</si>
  <si>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</si>
  <si>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</si>
  <si>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</si>
  <si>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</si>
  <si>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</si>
  <si>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</si>
  <si>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</si>
  <si>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</si>
  <si>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</si>
  <si>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</si>
  <si>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</si>
  <si>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</si>
  <si>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</si>
  <si>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</si>
  <si>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</si>
  <si>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</si>
  <si>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</si>
  <si>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</si>
  <si>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</si>
  <si>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</si>
  <si>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</si>
  <si>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</si>
  <si>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</si>
  <si>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</si>
  <si>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</si>
  <si>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</si>
  <si>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</si>
  <si>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</si>
  <si>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</si>
  <si>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</si>
  <si>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</si>
  <si>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</si>
  <si>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</si>
  <si>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</si>
  <si>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</si>
  <si>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</si>
  <si>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</si>
  <si>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</si>
  <si>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</si>
  <si>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</si>
  <si>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</si>
  <si>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</si>
  <si>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</si>
  <si>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</si>
  <si>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</si>
  <si>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</si>
  <si>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</si>
  <si>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</si>
  <si>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</si>
  <si>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</si>
  <si>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</si>
  <si>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</si>
  <si>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</si>
  <si>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</si>
  <si>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</si>
  <si>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</si>
  <si>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</si>
  <si>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</si>
  <si>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</si>
  <si>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</si>
  <si>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</si>
  <si>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</si>
  <si>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</si>
  <si>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</si>
  <si>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</si>
  <si>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</si>
  <si>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</si>
  <si>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</si>
  <si>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</si>
  <si>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</si>
  <si>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</si>
  <si>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</si>
  <si>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</si>
  <si>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</si>
  <si>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</si>
  <si>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</si>
  <si>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</si>
  <si>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</si>
  <si>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</si>
  <si>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</si>
  <si>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</si>
  <si>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</si>
  <si>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</si>
  <si>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</si>
  <si>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</si>
  <si>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</si>
  <si>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</si>
  <si>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</si>
  <si>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</si>
  <si>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</si>
  <si>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</si>
  <si>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</si>
  <si>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</si>
  <si>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</si>
  <si>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</si>
  <si>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</si>
  <si>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</si>
  <si>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</si>
  <si>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</si>
  <si>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</si>
  <si>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</si>
  <si>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</si>
  <si>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</si>
  <si>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</si>
  <si>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</si>
  <si>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</si>
  <si>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</si>
  <si>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</si>
  <si>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</si>
  <si>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</si>
  <si>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</si>
  <si>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</si>
  <si>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</si>
  <si>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</si>
  <si>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</si>
  <si>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</si>
  <si>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</si>
  <si>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</si>
  <si>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</si>
  <si>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</si>
  <si>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</si>
  <si>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</si>
  <si>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</si>
  <si>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</si>
  <si>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</si>
  <si>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</si>
  <si>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</si>
  <si>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</si>
  <si>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</si>
  <si>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</si>
  <si>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</si>
  <si>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</si>
  <si>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</si>
  <si>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</si>
  <si>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</si>
  <si>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</si>
  <si>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</si>
  <si>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</si>
  <si>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</si>
  <si>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</si>
  <si>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</si>
  <si>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</si>
  <si>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</si>
  <si>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</si>
  <si>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</si>
  <si>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</si>
  <si>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</si>
  <si>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</si>
  <si>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</si>
  <si>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</si>
  <si>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</si>
  <si>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</si>
  <si>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</si>
  <si>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</si>
  <si>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</si>
  <si>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</si>
  <si>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</si>
  <si>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</si>
  <si>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</si>
  <si>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</si>
  <si>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</si>
  <si>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</si>
  <si>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</si>
  <si>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</si>
  <si>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</si>
  <si>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</si>
  <si>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</si>
  <si>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</si>
  <si>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</si>
  <si>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</si>
  <si>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</si>
  <si>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</si>
  <si>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</si>
  <si>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</si>
  <si>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</si>
  <si>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</si>
  <si>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</si>
  <si>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</si>
  <si>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</si>
  <si>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</si>
  <si>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</si>
  <si>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</si>
  <si>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</si>
  <si>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</si>
  <si>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</si>
  <si>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</si>
  <si>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</si>
  <si>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</si>
  <si>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</si>
  <si>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</si>
  <si>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</si>
  <si>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</si>
  <si>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</si>
  <si>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</si>
  <si>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</si>
  <si>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</si>
  <si>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</si>
  <si>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</si>
  <si>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</si>
  <si>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</si>
  <si>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</si>
  <si>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</si>
  <si>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</si>
  <si>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</si>
  <si>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</si>
  <si>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</si>
  <si>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</si>
  <si>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</si>
  <si>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</si>
  <si>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</si>
  <si>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</si>
  <si>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</si>
  <si>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</si>
  <si>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</si>
  <si>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</si>
  <si>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</si>
  <si>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</si>
  <si>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</si>
  <si>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</si>
  <si>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</si>
  <si>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</si>
  <si>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</si>
  <si>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</si>
  <si>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</si>
  <si>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</si>
  <si>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</si>
  <si>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</si>
  <si>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</si>
  <si>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</si>
  <si>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</si>
  <si>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</si>
  <si>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</si>
  <si>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</si>
  <si>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</si>
  <si>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</si>
  <si>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</si>
  <si>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</si>
  <si>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</si>
  <si>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</si>
  <si>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</si>
  <si>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</si>
  <si>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</si>
  <si>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</si>
  <si>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</si>
  <si>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</si>
  <si>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</si>
  <si>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</si>
  <si>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</si>
  <si>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</si>
  <si>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</si>
  <si>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</si>
  <si>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</si>
  <si>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</si>
  <si>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</si>
  <si>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</si>
  <si>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</si>
  <si>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</si>
  <si>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</si>
  <si>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</si>
  <si>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</si>
  <si>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</si>
  <si>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</si>
  <si>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</si>
  <si>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</si>
  <si>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</si>
  <si>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</si>
  <si>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</si>
  <si>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</si>
  <si>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</si>
  <si>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</si>
  <si>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</si>
  <si>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</si>
  <si>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</si>
  <si>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</si>
  <si>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</si>
  <si>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</si>
  <si>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</si>
  <si>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</si>
  <si>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</si>
  <si>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</si>
  <si>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</si>
  <si>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</si>
  <si>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</si>
  <si>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</si>
  <si>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</si>
  <si>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</si>
  <si>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</si>
  <si>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</si>
  <si>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</si>
  <si>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</si>
  <si>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</si>
  <si>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</si>
  <si>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</si>
  <si>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</si>
  <si>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</si>
  <si>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</si>
  <si>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</si>
  <si>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</si>
  <si>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</si>
  <si>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</si>
  <si>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</si>
  <si>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</si>
  <si>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</si>
  <si>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</si>
  <si>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</si>
  <si>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</si>
  <si>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</si>
  <si>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</si>
  <si>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</si>
  <si>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</si>
  <si>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</si>
  <si>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</si>
  <si>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</si>
  <si>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</si>
  <si>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</si>
  <si>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</si>
  <si>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</si>
  <si>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</si>
  <si>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</si>
  <si>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</si>
  <si>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</si>
  <si>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</si>
  <si>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</si>
  <si>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</si>
  <si>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</si>
  <si>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</si>
  <si>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</si>
  <si>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</si>
  <si>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</si>
  <si>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</si>
  <si>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</si>
  <si>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</si>
  <si>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</si>
  <si>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</si>
  <si>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</si>
  <si>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</si>
  <si>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</si>
  <si>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</si>
  <si>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</si>
  <si>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</si>
  <si>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</si>
  <si>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</si>
  <si>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</si>
  <si>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</si>
  <si>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</si>
  <si>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</si>
  <si>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</si>
  <si>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</si>
  <si>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</si>
  <si>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</si>
  <si>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</si>
  <si>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</si>
  <si>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</si>
  <si>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</si>
  <si>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</si>
  <si>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</si>
  <si>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</si>
  <si>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</si>
  <si>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</si>
  <si>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</si>
  <si>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</si>
  <si>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</si>
  <si>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</si>
  <si>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</si>
  <si>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</si>
  <si>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</si>
  <si>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</si>
  <si>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</si>
  <si>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</si>
  <si>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</si>
  <si>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</si>
  <si>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</si>
  <si>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</si>
  <si>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</si>
  <si>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</si>
  <si>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</si>
  <si>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</si>
  <si>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</si>
  <si>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</si>
  <si>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</si>
  <si>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</si>
  <si>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</si>
  <si>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</si>
  <si>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</si>
  <si>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</si>
  <si>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</si>
  <si>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</si>
  <si>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</si>
  <si>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</si>
  <si>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</si>
  <si>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</si>
  <si>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</si>
  <si>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</si>
  <si>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</si>
  <si>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</si>
  <si>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</si>
  <si>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</si>
  <si>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</si>
  <si>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</si>
  <si>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</si>
  <si>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</si>
  <si>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</si>
  <si>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</si>
  <si>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</si>
  <si>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</si>
  <si>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</si>
  <si>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</si>
  <si>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</si>
  <si>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</si>
  <si>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</si>
  <si>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</si>
  <si>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</si>
  <si>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</si>
  <si>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</si>
  <si>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</si>
  <si>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</si>
  <si>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</si>
  <si>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</si>
  <si>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</si>
  <si>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</si>
  <si>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</si>
  <si>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</si>
  <si>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</si>
  <si>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</si>
  <si>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</si>
  <si>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</si>
  <si>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</si>
  <si>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</si>
  <si>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</si>
  <si>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</si>
  <si>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</si>
  <si>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</si>
  <si>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</si>
  <si>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</si>
  <si>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</si>
  <si>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</si>
  <si>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</si>
  <si>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</si>
  <si>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</si>
  <si>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</si>
  <si>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</si>
  <si>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</si>
  <si>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</si>
  <si>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</si>
  <si>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</si>
  <si>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</si>
  <si>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</si>
  <si>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</si>
  <si>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</si>
  <si>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</si>
  <si>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</si>
  <si>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</si>
  <si>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</si>
  <si>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</si>
  <si>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</si>
  <si>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</si>
  <si>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</si>
  <si>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</si>
  <si>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</si>
  <si>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</si>
  <si>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</si>
  <si>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</si>
  <si>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</si>
  <si>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</si>
  <si>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</si>
  <si>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</si>
  <si>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</si>
  <si>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</si>
  <si>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</si>
  <si>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</si>
  <si>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</si>
  <si>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</si>
  <si>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</si>
  <si>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</si>
  <si>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</si>
  <si>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</si>
  <si>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</si>
  <si>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</si>
  <si>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</si>
  <si>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</si>
  <si>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</si>
  <si>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</si>
  <si>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</si>
  <si>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</si>
  <si>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</si>
  <si>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</si>
  <si>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</si>
  <si>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</si>
  <si>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</si>
  <si>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</si>
  <si>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</si>
  <si>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</si>
  <si>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</si>
  <si>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</si>
  <si>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</si>
  <si>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</si>
  <si>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</si>
  <si>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</si>
  <si>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</si>
  <si>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</si>
  <si>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</si>
  <si>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</si>
  <si>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</si>
  <si>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</si>
  <si>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</si>
  <si>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</si>
  <si>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</si>
  <si>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</si>
  <si>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</si>
  <si>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</si>
  <si>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</si>
  <si>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</si>
  <si>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</si>
  <si>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</si>
  <si>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</si>
  <si>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</si>
  <si>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</si>
  <si>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</si>
  <si>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</si>
  <si>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</si>
  <si>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</si>
  <si>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</si>
  <si>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</si>
  <si>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</si>
  <si>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</si>
  <si>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</si>
  <si>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</si>
  <si>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</si>
  <si>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</si>
  <si>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</si>
  <si>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</si>
  <si>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</si>
  <si>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</si>
  <si>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</si>
  <si>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</si>
  <si>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</si>
  <si>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</si>
  <si>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</si>
  <si>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</si>
  <si>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</si>
  <si>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</si>
  <si>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</si>
  <si>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</si>
  <si>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</si>
  <si>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</si>
  <si>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</si>
  <si>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</si>
  <si>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</si>
  <si>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</si>
  <si>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</si>
  <si>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</si>
  <si>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</si>
  <si>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</si>
  <si>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</si>
  <si>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</si>
  <si>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</si>
  <si>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</si>
  <si>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</si>
  <si>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</si>
  <si>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</si>
  <si>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</si>
  <si>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</si>
  <si>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</si>
  <si>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</si>
  <si>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</si>
  <si>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</si>
  <si>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</si>
  <si>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</si>
  <si>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</si>
  <si>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</si>
  <si>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</si>
  <si>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</si>
  <si>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</si>
  <si>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</si>
  <si>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</si>
  <si>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</si>
  <si>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</si>
  <si>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</si>
  <si>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</si>
  <si>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</si>
  <si>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</si>
  <si>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</si>
  <si>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</si>
  <si>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</si>
  <si>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</si>
  <si>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</si>
  <si>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</si>
  <si>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</si>
  <si>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</si>
  <si>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</si>
  <si>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</si>
  <si>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</si>
  <si>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</si>
  <si>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</si>
  <si>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</si>
  <si>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</si>
  <si>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</si>
  <si>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</si>
  <si>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</si>
  <si>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</si>
  <si>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</si>
  <si>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</si>
  <si>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</si>
  <si>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</si>
  <si>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</si>
  <si>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</si>
  <si>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</si>
  <si>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</si>
  <si>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</si>
  <si>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</si>
  <si>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</si>
  <si>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</si>
  <si>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</si>
  <si>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</si>
  <si>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</si>
  <si>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</si>
  <si>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</si>
  <si>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</si>
  <si>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</si>
  <si>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</si>
  <si>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</si>
  <si>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</si>
  <si>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</si>
  <si>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</si>
  <si>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</si>
  <si>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</si>
  <si>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</si>
  <si>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</si>
  <si>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</si>
  <si>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</si>
  <si>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</si>
  <si>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</si>
  <si>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</si>
  <si>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</si>
  <si>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</si>
  <si>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</si>
  <si>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</si>
  <si>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</si>
  <si>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</si>
  <si>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</si>
  <si>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</si>
  <si>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</si>
  <si>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</si>
  <si>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</si>
  <si>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</si>
  <si>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</si>
  <si>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</si>
  <si>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</si>
  <si>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</si>
  <si>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</si>
  <si>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</si>
  <si>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</si>
  <si>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</si>
  <si>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</si>
  <si>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</si>
  <si>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</si>
  <si>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</si>
  <si>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</si>
  <si>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</si>
  <si>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</si>
  <si>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</si>
  <si>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</si>
  <si>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</si>
  <si>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</si>
  <si>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</si>
  <si>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</si>
  <si>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</si>
  <si>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</si>
  <si>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</si>
  <si>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</si>
  <si>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</si>
  <si>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</si>
  <si>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</si>
  <si>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</si>
  <si>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</si>
  <si>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</si>
  <si>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</si>
  <si>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</si>
  <si>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</si>
  <si>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</si>
  <si>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</si>
  <si>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</si>
  <si>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</si>
  <si>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</si>
  <si>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</si>
  <si>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</si>
  <si>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</si>
  <si>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</si>
  <si>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</si>
  <si>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</si>
  <si>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</si>
  <si>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</si>
  <si>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</si>
  <si>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</si>
  <si>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</si>
  <si>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</si>
  <si>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</si>
  <si>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</si>
  <si>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</si>
  <si>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</si>
  <si>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</si>
  <si>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</si>
  <si>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</si>
  <si>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</si>
  <si>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</si>
  <si>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</si>
  <si>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</si>
  <si>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</si>
  <si>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</si>
  <si>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</si>
  <si>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</si>
  <si>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</si>
  <si>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</si>
  <si>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</si>
  <si>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</si>
  <si>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</si>
  <si>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</si>
  <si>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</si>
  <si>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</si>
  <si>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</si>
  <si>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</si>
  <si>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</si>
  <si>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</si>
  <si>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</si>
  <si>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</si>
  <si>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</si>
  <si>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</si>
  <si>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</si>
  <si>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</si>
  <si>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</si>
  <si>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</si>
  <si>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</si>
  <si>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</si>
  <si>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</si>
  <si>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</si>
  <si>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</si>
  <si>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</si>
  <si>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</si>
  <si>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</si>
  <si>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</si>
  <si>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</si>
  <si>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</si>
  <si>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</si>
  <si>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</si>
  <si>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</si>
  <si>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</si>
  <si>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</si>
  <si>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</si>
  <si>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</si>
  <si>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</si>
  <si>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</si>
  <si>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</si>
  <si>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</si>
  <si>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</si>
  <si>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</si>
  <si>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</si>
  <si>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</si>
  <si>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</si>
  <si>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</si>
  <si>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</si>
  <si>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</si>
  <si>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</si>
  <si>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</si>
  <si>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</si>
  <si>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</si>
  <si>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</si>
  <si>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</si>
  <si>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</si>
  <si>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</si>
  <si>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</si>
  <si>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</si>
  <si>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</si>
  <si>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</si>
  <si>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</si>
  <si>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</si>
  <si>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</si>
  <si>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</si>
  <si>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</si>
  <si>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</si>
  <si>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</si>
  <si>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</si>
  <si>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</si>
  <si>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</si>
  <si>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</si>
  <si>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</si>
  <si>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</si>
  <si>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</si>
  <si>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</si>
  <si>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</si>
  <si>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</si>
  <si>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</si>
  <si>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</si>
  <si>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</si>
  <si>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</si>
  <si>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</si>
  <si>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</si>
  <si>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</si>
  <si>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</si>
  <si>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</si>
  <si>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</si>
  <si>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</si>
  <si>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</si>
  <si>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</si>
  <si>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</si>
  <si>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</si>
  <si>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</si>
  <si>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</si>
  <si>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</si>
  <si>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</si>
  <si>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</si>
  <si>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</si>
  <si>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</si>
  <si>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</si>
  <si>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</si>
  <si>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</si>
  <si>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</si>
  <si>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</si>
  <si>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</si>
  <si>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</si>
  <si>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</si>
  <si>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</si>
  <si>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</si>
  <si>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</si>
  <si>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</si>
  <si>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</si>
  <si>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</si>
  <si>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</si>
  <si>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</si>
  <si>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</si>
  <si>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</si>
  <si>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</si>
  <si>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</si>
  <si>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</si>
  <si>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</si>
  <si>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</si>
  <si>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</si>
  <si>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</si>
  <si>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</si>
  <si>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</si>
  <si>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</si>
  <si>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</si>
  <si>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</si>
  <si>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</si>
  <si>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</si>
  <si>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</si>
  <si>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</si>
  <si>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</si>
  <si>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</si>
  <si>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</si>
  <si>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</si>
  <si>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</si>
  <si>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</si>
  <si>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</si>
  <si>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</si>
  <si>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</si>
  <si>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</si>
  <si>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</si>
  <si>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</si>
  <si>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</si>
  <si>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</si>
  <si>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</si>
  <si>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</si>
  <si>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</si>
  <si>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</si>
  <si>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</si>
  <si>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</si>
  <si>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</si>
  <si>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</si>
  <si>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</si>
  <si>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</si>
  <si>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</si>
  <si>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</si>
  <si>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</si>
  <si>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</si>
  <si>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</si>
  <si>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</si>
  <si>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</si>
  <si>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</si>
  <si>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</si>
  <si>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</si>
  <si>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</si>
  <si>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</si>
  <si>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</si>
  <si>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</si>
  <si>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</si>
  <si>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</si>
  <si>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</si>
  <si>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</si>
  <si>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</si>
  <si>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</si>
  <si>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</si>
  <si>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</si>
  <si>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</si>
  <si>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</si>
  <si>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</si>
  <si>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</si>
  <si>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</si>
  <si>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</si>
  <si>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</si>
  <si>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</si>
  <si>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</si>
  <si>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</si>
  <si>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</si>
  <si>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</si>
  <si>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</si>
  <si>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</si>
  <si>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</si>
  <si>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</si>
  <si>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</si>
  <si>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</si>
  <si>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</si>
  <si>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</si>
  <si>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</si>
  <si>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</si>
  <si>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</si>
  <si>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</si>
  <si>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</si>
  <si>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</si>
  <si>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</si>
  <si>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</si>
  <si>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</si>
  <si>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</si>
  <si>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</si>
  <si>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</si>
  <si>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</si>
  <si>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</si>
  <si>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</si>
  <si>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</si>
  <si>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</si>
  <si>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</si>
  <si>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</si>
  <si>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</si>
  <si>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</si>
  <si>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</si>
  <si>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</si>
  <si>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</si>
  <si>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</si>
  <si>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</si>
  <si>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</si>
  <si>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</si>
  <si>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</si>
  <si>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</si>
  <si>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</si>
  <si>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</si>
  <si>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</si>
  <si>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</si>
  <si>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</si>
  <si>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</si>
  <si>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</si>
  <si>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</si>
  <si>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</si>
  <si>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</si>
  <si>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</si>
  <si>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</si>
  <si>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</si>
  <si>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</si>
  <si>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</si>
  <si>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</si>
  <si>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</si>
  <si>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</si>
  <si>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</si>
  <si>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</si>
  <si>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</si>
  <si>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</si>
  <si>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</si>
  <si>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</si>
  <si>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</si>
  <si>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</si>
  <si>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</si>
  <si>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</si>
  <si>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</si>
  <si>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</si>
  <si>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</si>
  <si>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</si>
  <si>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</si>
  <si>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</si>
  <si>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</si>
  <si>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</si>
  <si>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</si>
  <si>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</si>
  <si>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</si>
  <si>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</si>
  <si>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</si>
  <si>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</si>
  <si>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</si>
  <si>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</si>
  <si>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0" type="noConversion"/>
  </si>
  <si>
    <t>Longitude:</t>
    <phoneticPr fontId="1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</si>
  <si>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</si>
  <si>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</si>
  <si>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</si>
  <si>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</si>
  <si>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</si>
  <si>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</si>
  <si>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</si>
  <si>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</si>
  <si>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</si>
  <si>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</si>
  <si>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</si>
  <si>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</si>
  <si>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</si>
  <si>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</si>
  <si>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</si>
  <si>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</si>
  <si>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</si>
  <si>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</si>
  <si>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</si>
  <si>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</si>
  <si>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</si>
  <si>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</si>
  <si>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</si>
  <si>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</si>
  <si>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</si>
  <si>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</si>
  <si>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</si>
  <si>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</si>
  <si>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</si>
  <si>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</si>
  <si>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</si>
  <si>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</si>
  <si>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</si>
  <si>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</si>
  <si>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</si>
  <si>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</si>
  <si>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</si>
  <si>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</si>
  <si>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</si>
  <si>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</si>
  <si>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</si>
  <si>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</si>
  <si>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</si>
  <si>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</si>
  <si>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</si>
  <si>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</si>
  <si>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</si>
  <si>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</si>
  <si>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see field data sheet</t>
  </si>
  <si>
    <t>D6-7i, D4-5p, D3p, D1-2r, C1-3r</t>
  </si>
  <si>
    <t>Rubus allegheniensis</t>
  </si>
  <si>
    <t>Exotic Lonicera spp.</t>
  </si>
  <si>
    <t>H1-3i</t>
  </si>
  <si>
    <t>Symphyotrichum cf. lateriflorum</t>
  </si>
  <si>
    <t>Epilobium cf. coloratum</t>
  </si>
  <si>
    <t>Viola sp.</t>
  </si>
  <si>
    <t>G1-3r</t>
  </si>
  <si>
    <t>LHDL12022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</si>
</sst>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3" fillId="0" borderId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19" applyNumberFormat="0" applyAlignment="0" applyProtection="0"/>
    <xf numFmtId="0" fontId="26" fillId="6" borderId="20" applyNumberFormat="0" applyAlignment="0" applyProtection="0"/>
    <xf numFmtId="0" fontId="27" fillId="6" borderId="19" applyNumberFormat="0" applyAlignment="0" applyProtection="0"/>
    <xf numFmtId="0" fontId="28" fillId="0" borderId="21" applyNumberFormat="0" applyFill="0" applyAlignment="0" applyProtection="0"/>
    <xf numFmtId="0" fontId="29" fillId="7" borderId="2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4" applyNumberFormat="0" applyFill="0" applyAlignment="0" applyProtection="0"/>
    <xf numFmtId="0" fontId="3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33" fillId="32" borderId="0" applyNumberFormat="0" applyBorder="0" applyAlignment="0" applyProtection="0"/>
    <xf numFmtId="0" fontId="35" fillId="0" borderId="0"/>
    <xf numFmtId="0" fontId="13" fillId="0" borderId="0"/>
    <xf numFmtId="0" fontId="7" fillId="0" borderId="0"/>
    <xf numFmtId="0" fontId="7" fillId="8" borderId="23" applyNumberFormat="0" applyFont="0" applyAlignment="0" applyProtection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40" fillId="0" borderId="0"/>
    <xf numFmtId="0" fontId="6" fillId="0" borderId="0"/>
    <xf numFmtId="0" fontId="6" fillId="8" borderId="23" applyNumberFormat="0" applyFont="0" applyAlignment="0" applyProtection="0"/>
    <xf numFmtId="0" fontId="13" fillId="0" borderId="0"/>
  </cellStyleXfs>
  <cellXfs count="160">
    <xf numFmtId="0" fontId="0" fillId="0" borderId="0" xfId="0"/>
    <xf numFmtId="0" fontId="8" fillId="0" borderId="0" xfId="0" applyFont="1"/>
    <xf numFmtId="0" fontId="1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3" fillId="0" borderId="0" xfId="0" applyFont="1"/>
    <xf numFmtId="0" fontId="13" fillId="0" borderId="0" xfId="1"/>
    <xf numFmtId="0" fontId="12" fillId="0" borderId="0" xfId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9" fillId="0" borderId="0" xfId="0" applyFont="1" applyFill="1" applyBorder="1" applyAlignment="1">
      <alignment horizontal="center"/>
    </xf>
    <xf numFmtId="1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vertical="center"/>
    </xf>
    <xf numFmtId="0" fontId="13" fillId="0" borderId="0" xfId="0" applyFont="1" applyAlignment="1"/>
    <xf numFmtId="0" fontId="0" fillId="0" borderId="0" xfId="0" applyBorder="1"/>
    <xf numFmtId="0" fontId="8" fillId="0" borderId="15" xfId="0" applyFont="1" applyBorder="1"/>
    <xf numFmtId="0" fontId="0" fillId="0" borderId="0" xfId="0"/>
    <xf numFmtId="0" fontId="0" fillId="0" borderId="0" xfId="0"/>
    <xf numFmtId="0" fontId="34" fillId="0" borderId="25" xfId="0" applyFont="1" applyBorder="1"/>
    <xf numFmtId="0" fontId="34" fillId="0" borderId="25" xfId="0" applyFont="1" applyFill="1" applyBorder="1"/>
    <xf numFmtId="0" fontId="34" fillId="0" borderId="25" xfId="0" applyNumberFormat="1" applyFont="1" applyBorder="1"/>
    <xf numFmtId="0" fontId="35" fillId="0" borderId="0" xfId="0" applyFont="1" applyFill="1"/>
    <xf numFmtId="0" fontId="0" fillId="0" borderId="0" xfId="0" quotePrefix="1" applyNumberFormat="1"/>
    <xf numFmtId="0" fontId="35" fillId="0" borderId="0" xfId="0" quotePrefix="1" applyNumberFormat="1" applyFont="1"/>
    <xf numFmtId="0" fontId="0" fillId="0" borderId="0" xfId="0" applyNumberFormat="1"/>
    <xf numFmtId="0" fontId="35" fillId="0" borderId="0" xfId="0" applyFont="1"/>
    <xf numFmtId="0" fontId="35" fillId="0" borderId="0" xfId="0" quotePrefix="1" applyNumberFormat="1" applyFont="1" applyFill="1"/>
    <xf numFmtId="0" fontId="36" fillId="0" borderId="0" xfId="0" applyFont="1"/>
    <xf numFmtId="0" fontId="8" fillId="0" borderId="15" xfId="1" applyFont="1" applyFill="1" applyBorder="1"/>
    <xf numFmtId="0" fontId="13" fillId="0" borderId="0" xfId="0" applyFont="1" applyAlignment="1">
      <alignment vertical="center"/>
    </xf>
    <xf numFmtId="0" fontId="0" fillId="0" borderId="15" xfId="0" applyBorder="1"/>
    <xf numFmtId="0" fontId="13" fillId="0" borderId="0" xfId="1"/>
    <xf numFmtId="0" fontId="13" fillId="0" borderId="0" xfId="1" applyFont="1"/>
    <xf numFmtId="0" fontId="8" fillId="0" borderId="0" xfId="1" applyFont="1"/>
    <xf numFmtId="0" fontId="8" fillId="0" borderId="15" xfId="1" applyFont="1" applyBorder="1"/>
    <xf numFmtId="0" fontId="13" fillId="0" borderId="0" xfId="1" applyBorder="1"/>
    <xf numFmtId="0" fontId="8" fillId="0" borderId="0" xfId="1" applyFont="1" applyFill="1"/>
    <xf numFmtId="0" fontId="38" fillId="0" borderId="26" xfId="0" applyFont="1" applyBorder="1"/>
    <xf numFmtId="0" fontId="38" fillId="0" borderId="25" xfId="0" applyFont="1" applyBorder="1"/>
    <xf numFmtId="0" fontId="38" fillId="0" borderId="27" xfId="0" applyFont="1" applyBorder="1"/>
    <xf numFmtId="0" fontId="37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6" fillId="0" borderId="0" xfId="46"/>
    <xf numFmtId="0" fontId="35" fillId="0" borderId="0" xfId="59" applyFont="1" applyFill="1"/>
    <xf numFmtId="0" fontId="13" fillId="0" borderId="15" xfId="0" applyFont="1" applyBorder="1" applyAlignment="1">
      <alignment vertical="center"/>
    </xf>
    <xf numFmtId="0" fontId="13" fillId="0" borderId="30" xfId="1" applyBorder="1"/>
    <xf numFmtId="0" fontId="13" fillId="0" borderId="15" xfId="1" applyFont="1" applyBorder="1"/>
    <xf numFmtId="0" fontId="13" fillId="0" borderId="0" xfId="0" applyFont="1"/>
    <xf numFmtId="0" fontId="8" fillId="0" borderId="0" xfId="0" applyFont="1"/>
    <xf numFmtId="0" fontId="0" fillId="0" borderId="0" xfId="0"/>
    <xf numFmtId="0" fontId="0" fillId="0" borderId="0" xfId="0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1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3" fillId="0" borderId="0" xfId="1" applyNumberFormat="1" applyFont="1"/>
    <xf numFmtId="0" fontId="13" fillId="0" borderId="0" xfId="1" applyBorder="1"/>
    <xf numFmtId="0" fontId="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0" fillId="0" borderId="0" xfId="0"/>
    <xf numFmtId="0" fontId="8" fillId="0" borderId="0" xfId="1" applyFont="1"/>
    <xf numFmtId="0" fontId="13" fillId="0" borderId="0" xfId="1" applyFont="1" applyFill="1"/>
    <xf numFmtId="0" fontId="13" fillId="34" borderId="0" xfId="1" applyFill="1" applyBorder="1"/>
    <xf numFmtId="0" fontId="13" fillId="34" borderId="0" xfId="0" applyFont="1" applyFill="1"/>
    <xf numFmtId="0" fontId="13" fillId="34" borderId="15" xfId="0" applyFont="1" applyFill="1" applyBorder="1"/>
    <xf numFmtId="0" fontId="0" fillId="0" borderId="0" xfId="0"/>
    <xf numFmtId="2" fontId="13" fillId="0" borderId="26" xfId="0" applyNumberFormat="1" applyFont="1" applyBorder="1"/>
    <xf numFmtId="2" fontId="13" fillId="0" borderId="32" xfId="0" applyNumberFormat="1" applyFont="1" applyBorder="1" applyAlignment="1">
      <alignment horizontal="center"/>
    </xf>
    <xf numFmtId="2" fontId="13" fillId="0" borderId="25" xfId="0" applyNumberFormat="1" applyFont="1" applyBorder="1"/>
    <xf numFmtId="2" fontId="13" fillId="0" borderId="27" xfId="0" applyNumberFormat="1" applyFont="1" applyBorder="1"/>
    <xf numFmtId="0" fontId="0" fillId="0" borderId="0" xfId="0"/>
    <xf numFmtId="0" fontId="13" fillId="35" borderId="0" xfId="0" applyFont="1" applyFill="1" applyAlignment="1">
      <alignment vertical="center"/>
    </xf>
    <xf numFmtId="0" fontId="13" fillId="35" borderId="0" xfId="1" applyFont="1" applyFill="1"/>
    <xf numFmtId="2" fontId="13" fillId="0" borderId="25" xfId="0" applyNumberFormat="1" applyFont="1" applyFill="1" applyBorder="1"/>
    <xf numFmtId="2" fontId="13" fillId="36" borderId="25" xfId="0" applyNumberFormat="1" applyFont="1" applyFill="1" applyBorder="1"/>
    <xf numFmtId="2" fontId="13" fillId="36" borderId="27" xfId="0" applyNumberFormat="1" applyFont="1" applyFill="1" applyBorder="1"/>
    <xf numFmtId="0" fontId="13" fillId="0" borderId="0" xfId="0" applyFont="1"/>
    <xf numFmtId="0" fontId="13" fillId="0" borderId="25" xfId="1" applyBorder="1"/>
    <xf numFmtId="0" fontId="13" fillId="0" borderId="25" xfId="1" applyBorder="1" applyAlignment="1">
      <alignment horizontal="center"/>
    </xf>
    <xf numFmtId="0" fontId="13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0" fillId="0" borderId="0" xfId="0"/>
    <xf numFmtId="0" fontId="42" fillId="0" borderId="33" xfId="0" applyFont="1" applyBorder="1" applyAlignment="1">
      <alignment wrapText="1"/>
    </xf>
    <xf numFmtId="0" fontId="3" fillId="0" borderId="0" xfId="46" applyFont="1"/>
    <xf numFmtId="0" fontId="0" fillId="0" borderId="0" xfId="0" quotePrefix="1" applyNumberFormat="1" applyFont="1"/>
    <xf numFmtId="0" fontId="2" fillId="0" borderId="0" xfId="46" applyFont="1"/>
    <xf numFmtId="0" fontId="0" fillId="0" borderId="0" xfId="0" applyFont="1"/>
    <xf numFmtId="0" fontId="0" fillId="0" borderId="0" xfId="0" applyNumberFormat="1" applyFont="1"/>
    <xf numFmtId="0" fontId="1" fillId="0" borderId="0" xfId="46" applyFont="1"/>
    <xf numFmtId="0" fontId="43" fillId="0" borderId="33" xfId="0" applyFont="1" applyBorder="1"/>
    <xf numFmtId="0" fontId="43" fillId="0" borderId="34" xfId="0" applyFont="1" applyBorder="1"/>
    <xf numFmtId="0" fontId="43" fillId="0" borderId="35" xfId="0" applyFont="1" applyBorder="1" applyAlignment="1">
      <alignment vertical="center"/>
    </xf>
    <xf numFmtId="0" fontId="43" fillId="0" borderId="36" xfId="0" applyFont="1" applyBorder="1"/>
    <xf numFmtId="0" fontId="43" fillId="0" borderId="33" xfId="0" applyFont="1" applyBorder="1" applyAlignment="1">
      <alignment vertical="center"/>
    </xf>
    <xf numFmtId="0" fontId="43" fillId="0" borderId="37" xfId="0" applyFont="1" applyBorder="1"/>
    <xf numFmtId="0" fontId="43" fillId="0" borderId="33" xfId="0" applyFont="1" applyBorder="1" applyAlignment="1">
      <alignment horizontal="center"/>
    </xf>
    <xf numFmtId="0" fontId="43" fillId="0" borderId="38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8" fillId="0" borderId="10" xfId="0" applyFont="1" applyBorder="1" applyAlignment="1">
      <alignment horizontal="center"/>
    </xf>
    <xf numFmtId="0" fontId="8" fillId="0" borderId="0" xfId="1" applyFont="1" applyFill="1"/>
    <xf numFmtId="0" fontId="0" fillId="0" borderId="0" xfId="0"/>
    <xf numFmtId="0" fontId="8" fillId="0" borderId="0" xfId="1" applyFont="1"/>
    <xf numFmtId="0" fontId="12" fillId="0" borderId="0" xfId="1" applyFont="1"/>
    <xf numFmtId="0" fontId="15" fillId="0" borderId="0" xfId="1" applyFont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8" fillId="0" borderId="0" xfId="1" applyFont="1" applyBorder="1"/>
    <xf numFmtId="0" fontId="8" fillId="0" borderId="0" xfId="0" applyFont="1" applyBorder="1"/>
    <xf numFmtId="0" fontId="8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3" t="s">
        <v>57</v>
      </c>
      <c r="B2" s="143"/>
      <c r="C2" s="143"/>
      <c r="D2" s="143"/>
      <c r="E2" s="143"/>
    </row>
    <row r="3" spans="1:5" x14ac:dyDescent="0.2">
      <c r="A3" s="69" t="s">
        <v>56</v>
      </c>
      <c r="B3" s="65" t="s">
        <v>5441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5" t="s">
        <v>5390</v>
      </c>
      <c r="B22" s="145"/>
      <c r="C22" s="145"/>
      <c r="D22" s="145"/>
      <c r="E22" s="145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4" t="s">
        <v>5391</v>
      </c>
      <c r="B24" s="144"/>
      <c r="C24" s="144"/>
      <c r="D24" s="144"/>
      <c r="E24" s="144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4" t="s">
        <v>61</v>
      </c>
      <c r="B39" s="144"/>
      <c r="C39" s="144"/>
      <c r="D39" s="144"/>
      <c r="E39" s="144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4" t="s">
        <v>62</v>
      </c>
      <c r="B45" s="144"/>
      <c r="C45" s="144"/>
      <c r="D45" s="144"/>
      <c r="E45" s="144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9" t="s">
        <v>43</v>
      </c>
      <c r="B93" s="140"/>
      <c r="C93" s="142"/>
      <c r="D93" s="146" t="s">
        <v>44</v>
      </c>
      <c r="E93" s="141"/>
    </row>
    <row r="94" spans="1:5" x14ac:dyDescent="0.2">
      <c r="A94" s="73" t="s">
        <v>23</v>
      </c>
      <c r="B94" s="137" t="s">
        <v>30</v>
      </c>
      <c r="C94" s="138"/>
      <c r="D94" s="3" t="s">
        <v>46</v>
      </c>
      <c r="E94" s="9">
        <v>8</v>
      </c>
    </row>
    <row r="95" spans="1:5" x14ac:dyDescent="0.2">
      <c r="A95" s="73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73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73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73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73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73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73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5" t="s">
        <v>38</v>
      </c>
      <c r="C102" s="136"/>
      <c r="D102" s="5"/>
      <c r="E102" s="8"/>
    </row>
    <row r="103" spans="1:5" ht="13.5" thickBot="1" x14ac:dyDescent="0.25">
      <c r="A103" s="139" t="s">
        <v>68</v>
      </c>
      <c r="B103" s="140"/>
      <c r="C103" s="142"/>
      <c r="D103" s="146" t="s">
        <v>45</v>
      </c>
      <c r="E103" s="141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9" t="s">
        <v>21</v>
      </c>
      <c r="B112" s="140"/>
      <c r="C112" s="141"/>
    </row>
    <row r="113" spans="1:3" x14ac:dyDescent="0.2">
      <c r="A113" s="73">
        <v>1</v>
      </c>
      <c r="B113" s="137" t="s">
        <v>40</v>
      </c>
      <c r="C113" s="138"/>
    </row>
    <row r="114" spans="1:3" x14ac:dyDescent="0.2">
      <c r="A114" s="73" t="s">
        <v>39</v>
      </c>
      <c r="B114" s="133" t="s">
        <v>41</v>
      </c>
      <c r="C114" s="134"/>
    </row>
    <row r="115" spans="1:3" x14ac:dyDescent="0.2">
      <c r="A115" s="74" t="s">
        <v>15</v>
      </c>
      <c r="B115" s="131" t="s">
        <v>42</v>
      </c>
      <c r="C115" s="132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3" t="s">
        <v>127</v>
      </c>
      <c r="B1" s="143"/>
      <c r="C1" s="143"/>
      <c r="D1" s="143"/>
      <c r="E1" s="143"/>
      <c r="F1" s="143"/>
      <c r="G1" s="143"/>
      <c r="H1" s="14"/>
    </row>
    <row r="2" spans="1:14" x14ac:dyDescent="0.2">
      <c r="A2" s="149" t="s">
        <v>138</v>
      </c>
      <c r="B2" s="149"/>
      <c r="C2" s="15"/>
      <c r="D2" s="15"/>
      <c r="E2" s="15"/>
      <c r="F2" s="15"/>
      <c r="G2" s="15"/>
      <c r="H2" s="15"/>
    </row>
    <row r="3" spans="1:14" x14ac:dyDescent="0.2">
      <c r="A3" s="150" t="s">
        <v>52</v>
      </c>
      <c r="B3" s="150"/>
      <c r="C3" s="15"/>
      <c r="D3" s="15"/>
      <c r="E3" s="15"/>
      <c r="F3" s="15"/>
      <c r="G3" s="15"/>
      <c r="H3" s="15"/>
    </row>
    <row r="4" spans="1:14" x14ac:dyDescent="0.2">
      <c r="A4" s="150" t="s">
        <v>55</v>
      </c>
      <c r="B4" s="150"/>
      <c r="C4" s="15"/>
      <c r="D4" s="15"/>
      <c r="E4" s="15"/>
      <c r="F4" s="15"/>
      <c r="G4" s="15"/>
      <c r="H4" s="15"/>
    </row>
    <row r="5" spans="1:14" x14ac:dyDescent="0.2">
      <c r="A5" s="150" t="s">
        <v>51</v>
      </c>
      <c r="B5" s="150"/>
      <c r="C5" s="15"/>
      <c r="D5" s="15"/>
      <c r="E5" s="15"/>
      <c r="F5" s="15"/>
      <c r="G5" s="15"/>
      <c r="H5" s="15"/>
    </row>
    <row r="6" spans="1:14" x14ac:dyDescent="0.2">
      <c r="A6" s="147" t="s">
        <v>128</v>
      </c>
      <c r="B6" s="147"/>
    </row>
    <row r="7" spans="1:14" x14ac:dyDescent="0.2">
      <c r="A7" s="147" t="s">
        <v>129</v>
      </c>
      <c r="B7" s="147"/>
      <c r="C7" s="148"/>
      <c r="D7" s="148"/>
      <c r="E7" s="148"/>
      <c r="F7" s="148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049" zoomScale="70" zoomScaleNormal="70" workbookViewId="0">
      <selection activeCell="A1066" sqref="A106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4834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4827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4828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4828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4829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4830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4831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4845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4846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4847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4848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4849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4850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4851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4852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4853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4854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4855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4856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4857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4858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4859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4860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4861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4862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4863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4882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4883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4884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4885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4886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4887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4888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4889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4890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4891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4892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4893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4894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4895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4896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4897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4898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4899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4900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4901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4902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4903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4904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4905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4906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4907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4908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4909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4910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4911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4912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4913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4914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4915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4916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4917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4918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4919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4920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4921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4922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4923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4924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4925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4926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4927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4928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4929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4930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4931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4932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4933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4934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4935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4936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4937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4938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4939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4940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4941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4942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4943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4944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4945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4946</v>
      </c>
      <c r="C965" s="32"/>
      <c r="E965" s="32"/>
      <c r="F965" s="32"/>
    </row>
    <row r="966" spans="1:7" ht="15" x14ac:dyDescent="0.25">
      <c r="A966" s="60" t="s">
        <v>4947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4948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4949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4950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4951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4952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4953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4954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4955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4956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4957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4958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4959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4960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4961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4962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4963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4964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4965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4966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4967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4968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4969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4970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4971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4972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4973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4974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4975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4976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4977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4978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4979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4980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4981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4982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4983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4984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5443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3836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3838</v>
      </c>
      <c r="B2421" s="31" t="s">
        <v>3837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3840</v>
      </c>
      <c r="B2422" s="31" t="s">
        <v>3839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3842</v>
      </c>
      <c r="B2423" s="31" t="s">
        <v>3841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3843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3844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3846</v>
      </c>
      <c r="B2426" s="31" t="s">
        <v>3845</v>
      </c>
      <c r="C2426" s="37"/>
      <c r="D2426" s="31" t="s">
        <v>157</v>
      </c>
      <c r="E2426" s="37"/>
      <c r="F2426" s="37"/>
    </row>
    <row r="2427" spans="1:7" x14ac:dyDescent="0.2">
      <c r="A2427" s="36" t="s">
        <v>3847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3848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3850</v>
      </c>
      <c r="B2429" s="31" t="s">
        <v>3849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3852</v>
      </c>
      <c r="B2430" s="31" t="s">
        <v>3851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3854</v>
      </c>
      <c r="B2431" s="31" t="s">
        <v>3853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3856</v>
      </c>
      <c r="B2432" s="31" t="s">
        <v>3855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3857</v>
      </c>
      <c r="C2433" s="37"/>
      <c r="D2433" s="31" t="s">
        <v>157</v>
      </c>
      <c r="E2433" s="37"/>
      <c r="F2433" s="37"/>
    </row>
    <row r="2434" spans="1:7" x14ac:dyDescent="0.2">
      <c r="A2434" s="36" t="s">
        <v>3859</v>
      </c>
      <c r="B2434" s="31" t="s">
        <v>3858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3861</v>
      </c>
      <c r="B2435" s="31" t="s">
        <v>3860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3863</v>
      </c>
      <c r="B2436" s="31" t="s">
        <v>3862</v>
      </c>
      <c r="C2436" s="37"/>
      <c r="D2436" s="31" t="s">
        <v>157</v>
      </c>
      <c r="E2436" s="37"/>
      <c r="F2436" s="37"/>
    </row>
    <row r="2437" spans="1:7" x14ac:dyDescent="0.2">
      <c r="A2437" s="36" t="s">
        <v>3865</v>
      </c>
      <c r="B2437" s="31" t="s">
        <v>3864</v>
      </c>
      <c r="C2437" s="37"/>
      <c r="D2437" s="31" t="s">
        <v>157</v>
      </c>
      <c r="E2437" s="37"/>
      <c r="F2437" s="37"/>
    </row>
    <row r="2438" spans="1:7" x14ac:dyDescent="0.2">
      <c r="A2438" s="36" t="s">
        <v>3867</v>
      </c>
      <c r="B2438" s="31" t="s">
        <v>3866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3868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3870</v>
      </c>
      <c r="B2441" s="31" t="s">
        <v>3869</v>
      </c>
      <c r="C2441" s="37"/>
      <c r="D2441" s="31" t="s">
        <v>157</v>
      </c>
      <c r="E2441" s="37"/>
      <c r="F2441" s="37"/>
    </row>
    <row r="2442" spans="1:7" x14ac:dyDescent="0.2">
      <c r="A2442" s="36" t="s">
        <v>3872</v>
      </c>
      <c r="B2442" s="31" t="s">
        <v>3871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3873</v>
      </c>
      <c r="B2443" s="31" t="s">
        <v>3871</v>
      </c>
      <c r="C2443" s="37"/>
      <c r="D2443" s="31" t="s">
        <v>157</v>
      </c>
      <c r="E2443" s="37"/>
      <c r="F2443" s="37"/>
    </row>
    <row r="2444" spans="1:7" x14ac:dyDescent="0.2">
      <c r="A2444" s="36" t="s">
        <v>3875</v>
      </c>
      <c r="B2444" s="31" t="s">
        <v>3874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3877</v>
      </c>
      <c r="B2445" s="31" t="s">
        <v>3876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3878</v>
      </c>
      <c r="B2446" s="32" t="s">
        <v>3879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3880</v>
      </c>
      <c r="B2447" s="31" t="s">
        <v>3879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3881</v>
      </c>
      <c r="B2448" s="32" t="s">
        <v>3882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3883</v>
      </c>
      <c r="B2449" s="31" t="s">
        <v>3882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3885</v>
      </c>
      <c r="B2451" s="31" t="s">
        <v>3884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3886</v>
      </c>
      <c r="B2452" s="32" t="s">
        <v>3887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3888</v>
      </c>
      <c r="B2453" s="31" t="s">
        <v>3887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3890</v>
      </c>
      <c r="B2454" s="31" t="s">
        <v>3889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3892</v>
      </c>
      <c r="B2456" s="31" t="s">
        <v>3891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3894</v>
      </c>
      <c r="B2457" s="31" t="s">
        <v>3893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3896</v>
      </c>
      <c r="B2458" s="31" t="s">
        <v>3895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3898</v>
      </c>
      <c r="B2459" s="31" t="s">
        <v>3897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3900</v>
      </c>
      <c r="B2460" s="31" t="s">
        <v>3899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3902</v>
      </c>
      <c r="B2461" s="31" t="s">
        <v>3901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3904</v>
      </c>
      <c r="B2462" s="31" t="s">
        <v>3903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3906</v>
      </c>
      <c r="B2463" s="31" t="s">
        <v>3905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3908</v>
      </c>
      <c r="B2464" s="31" t="s">
        <v>3907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3910</v>
      </c>
      <c r="B2465" s="31" t="s">
        <v>3909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3912</v>
      </c>
      <c r="B2467" s="31" t="s">
        <v>3911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3914</v>
      </c>
      <c r="B2468" s="31" t="s">
        <v>3913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3916</v>
      </c>
      <c r="B2469" s="31" t="s">
        <v>3915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3918</v>
      </c>
      <c r="B2470" s="31" t="s">
        <v>3917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3919</v>
      </c>
      <c r="C2472" s="32"/>
      <c r="E2472" s="32"/>
      <c r="F2472" s="32"/>
    </row>
    <row r="2473" spans="1:7" x14ac:dyDescent="0.2">
      <c r="A2473" s="36" t="s">
        <v>3921</v>
      </c>
      <c r="B2473" s="31" t="s">
        <v>3920</v>
      </c>
      <c r="C2473" s="37">
        <v>10</v>
      </c>
      <c r="D2473" s="31" t="s">
        <v>149</v>
      </c>
      <c r="E2473" s="37" t="s">
        <v>147</v>
      </c>
      <c r="F2473" s="37" t="s">
        <v>3922</v>
      </c>
      <c r="G2473" s="31" t="s">
        <v>144</v>
      </c>
    </row>
    <row r="2474" spans="1:7" x14ac:dyDescent="0.2">
      <c r="A2474" s="36" t="s">
        <v>3924</v>
      </c>
      <c r="B2474" s="31" t="s">
        <v>3923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3926</v>
      </c>
      <c r="B2476" s="31" t="s">
        <v>3925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3927</v>
      </c>
      <c r="C2477" s="37"/>
      <c r="E2477" s="37"/>
      <c r="F2477" s="37"/>
    </row>
    <row r="2478" spans="1:7" x14ac:dyDescent="0.2">
      <c r="A2478" s="36" t="s">
        <v>3929</v>
      </c>
      <c r="B2478" s="31" t="s">
        <v>3928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3931</v>
      </c>
      <c r="B2479" s="31" t="s">
        <v>3930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3933</v>
      </c>
      <c r="B2480" s="31" t="s">
        <v>3932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3935</v>
      </c>
      <c r="B2481" s="31" t="s">
        <v>3934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3938</v>
      </c>
      <c r="B2482" s="31" t="s">
        <v>3937</v>
      </c>
      <c r="C2482" s="37">
        <v>7</v>
      </c>
      <c r="D2482" s="31" t="s">
        <v>3936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3940</v>
      </c>
      <c r="B2484" s="31" t="s">
        <v>3939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3942</v>
      </c>
      <c r="B2486" s="31" t="s">
        <v>3941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3944</v>
      </c>
      <c r="B2487" s="31" t="s">
        <v>3943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3946</v>
      </c>
      <c r="B2488" s="31" t="s">
        <v>3945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3948</v>
      </c>
      <c r="B2489" s="31" t="s">
        <v>3947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3950</v>
      </c>
      <c r="B2490" s="31" t="s">
        <v>3949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3952</v>
      </c>
      <c r="B2491" s="31" t="s">
        <v>3951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3953</v>
      </c>
      <c r="B2492" s="31" t="s">
        <v>3951</v>
      </c>
      <c r="C2492" s="37"/>
      <c r="D2492" s="31" t="s">
        <v>157</v>
      </c>
      <c r="E2492" s="37"/>
      <c r="F2492" s="37"/>
    </row>
    <row r="2493" spans="1:7" x14ac:dyDescent="0.2">
      <c r="A2493" s="37" t="s">
        <v>3955</v>
      </c>
      <c r="B2493" s="40" t="s">
        <v>3954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3957</v>
      </c>
      <c r="B2494" s="31" t="s">
        <v>3956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3958</v>
      </c>
      <c r="B2495" s="31" t="s">
        <v>3956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3959</v>
      </c>
      <c r="B2496" s="31" t="s">
        <v>3956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3961</v>
      </c>
      <c r="B2497" s="31" t="s">
        <v>3960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3963</v>
      </c>
      <c r="B2498" s="31" t="s">
        <v>3962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3965</v>
      </c>
      <c r="B2499" s="31" t="s">
        <v>3964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3967</v>
      </c>
      <c r="B2500" s="31" t="s">
        <v>3966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3969</v>
      </c>
      <c r="B2501" s="31" t="s">
        <v>3968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3971</v>
      </c>
      <c r="B2502" s="31" t="s">
        <v>3970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3973</v>
      </c>
      <c r="B2503" s="31" t="s">
        <v>3972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3975</v>
      </c>
      <c r="B2504" s="31" t="s">
        <v>3974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3977</v>
      </c>
      <c r="B2505" s="31" t="s">
        <v>3976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3979</v>
      </c>
      <c r="B2506" s="31" t="s">
        <v>3978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3981</v>
      </c>
      <c r="B2507" s="31" t="s">
        <v>3980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3983</v>
      </c>
      <c r="B2508" s="31" t="s">
        <v>3982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3985</v>
      </c>
      <c r="B2509" s="31" t="s">
        <v>3984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3987</v>
      </c>
      <c r="B2511" s="31" t="s">
        <v>3986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3989</v>
      </c>
      <c r="B2512" s="31" t="s">
        <v>3988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3991</v>
      </c>
      <c r="B2514" s="31" t="s">
        <v>3990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3993</v>
      </c>
      <c r="B2515" s="31" t="s">
        <v>3992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3995</v>
      </c>
      <c r="B2517" s="31" t="s">
        <v>3994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3996</v>
      </c>
      <c r="B2518" s="31" t="s">
        <v>3994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3997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3999</v>
      </c>
      <c r="B2520" s="31" t="s">
        <v>3998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4001</v>
      </c>
      <c r="B2522" s="31" t="s">
        <v>4000</v>
      </c>
      <c r="C2522" s="37">
        <v>6</v>
      </c>
      <c r="D2522" s="31" t="s">
        <v>149</v>
      </c>
      <c r="E2522" s="37" t="s">
        <v>147</v>
      </c>
      <c r="F2522" s="37" t="s">
        <v>4002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4004</v>
      </c>
      <c r="B2525" s="31" t="s">
        <v>4003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4006</v>
      </c>
      <c r="B2526" s="31" t="s">
        <v>4005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4008</v>
      </c>
      <c r="B2527" s="31" t="s">
        <v>4007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4010</v>
      </c>
      <c r="B2529" s="31" t="s">
        <v>4009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4012</v>
      </c>
      <c r="B2530" s="31" t="s">
        <v>4011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4013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4015</v>
      </c>
      <c r="B2533" s="31" t="s">
        <v>4014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4017</v>
      </c>
      <c r="B2536" s="31" t="s">
        <v>4016</v>
      </c>
      <c r="C2536" s="37"/>
      <c r="D2536" s="31" t="s">
        <v>149</v>
      </c>
      <c r="E2536" s="37"/>
      <c r="F2536" s="37"/>
    </row>
    <row r="2537" spans="1:7" x14ac:dyDescent="0.2">
      <c r="A2537" s="36" t="s">
        <v>4019</v>
      </c>
      <c r="B2537" s="31" t="s">
        <v>4018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4021</v>
      </c>
      <c r="B2538" s="31" t="s">
        <v>4020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4023</v>
      </c>
      <c r="B2540" s="31" t="s">
        <v>4022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4024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4026</v>
      </c>
      <c r="B2543" s="31" t="s">
        <v>4025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4028</v>
      </c>
      <c r="B2545" s="31" t="s">
        <v>4027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4030</v>
      </c>
      <c r="B2547" s="31" t="s">
        <v>4029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4031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4033</v>
      </c>
      <c r="B2550" s="31" t="s">
        <v>4032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4034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4036</v>
      </c>
      <c r="B2553" s="31" t="s">
        <v>4035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4038</v>
      </c>
      <c r="B2554" s="31" t="s">
        <v>4037</v>
      </c>
      <c r="C2554" s="37"/>
      <c r="D2554" s="31" t="s">
        <v>189</v>
      </c>
      <c r="E2554" s="37"/>
      <c r="F2554" s="37"/>
    </row>
    <row r="2555" spans="1:7" x14ac:dyDescent="0.2">
      <c r="A2555" s="36" t="s">
        <v>4040</v>
      </c>
      <c r="B2555" s="31" t="s">
        <v>4039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4042</v>
      </c>
      <c r="B2556" s="31" t="s">
        <v>4041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4043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4045</v>
      </c>
      <c r="B2558" s="31" t="s">
        <v>4044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4047</v>
      </c>
      <c r="B2559" s="31" t="s">
        <v>4046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4048</v>
      </c>
      <c r="B2560" s="31" t="s">
        <v>4046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4049</v>
      </c>
      <c r="B2561" s="31" t="s">
        <v>4046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4051</v>
      </c>
      <c r="B2563" s="31" t="s">
        <v>4050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4053</v>
      </c>
      <c r="B2564" s="31" t="s">
        <v>4052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4055</v>
      </c>
      <c r="B2565" s="31" t="s">
        <v>4054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4056</v>
      </c>
      <c r="B2566" s="31" t="s">
        <v>4037</v>
      </c>
      <c r="C2566" s="37"/>
      <c r="D2566" s="31" t="s">
        <v>189</v>
      </c>
      <c r="E2566" s="37"/>
      <c r="F2566" s="37"/>
    </row>
    <row r="2567" spans="1:7" x14ac:dyDescent="0.2">
      <c r="A2567" s="36" t="s">
        <v>4057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4059</v>
      </c>
      <c r="B2569" s="31" t="s">
        <v>4058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4061</v>
      </c>
      <c r="B2570" s="31" t="s">
        <v>4060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4063</v>
      </c>
      <c r="B2571" s="31" t="s">
        <v>4062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4065</v>
      </c>
      <c r="B2572" s="31" t="s">
        <v>4064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4067</v>
      </c>
      <c r="B2573" s="31" t="s">
        <v>4066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4069</v>
      </c>
      <c r="B2574" s="31" t="s">
        <v>4068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4071</v>
      </c>
      <c r="B2575" s="31" t="s">
        <v>4070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4073</v>
      </c>
      <c r="B2576" s="31" t="s">
        <v>4072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4075</v>
      </c>
      <c r="B2577" s="31" t="s">
        <v>4074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4076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4078</v>
      </c>
      <c r="B2580" s="31" t="s">
        <v>4077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4080</v>
      </c>
      <c r="B2583" s="31" t="s">
        <v>4079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4082</v>
      </c>
      <c r="B2584" s="31" t="s">
        <v>4081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4084</v>
      </c>
      <c r="B2585" s="31" t="s">
        <v>4083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4086</v>
      </c>
      <c r="B2587" s="31" t="s">
        <v>4085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4088</v>
      </c>
      <c r="B2588" s="31" t="s">
        <v>4087</v>
      </c>
      <c r="C2588" s="37">
        <v>5</v>
      </c>
      <c r="D2588" s="31" t="s">
        <v>149</v>
      </c>
      <c r="E2588" s="37" t="s">
        <v>147</v>
      </c>
      <c r="F2588" s="37" t="s">
        <v>4002</v>
      </c>
    </row>
    <row r="2589" spans="1:7" ht="15" x14ac:dyDescent="0.25">
      <c r="A2589" s="60" t="s">
        <v>5261</v>
      </c>
    </row>
    <row r="2590" spans="1:7" x14ac:dyDescent="0.2">
      <c r="A2590" s="36" t="s">
        <v>4090</v>
      </c>
      <c r="B2590" s="31" t="s">
        <v>4089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4092</v>
      </c>
      <c r="B2591" s="31" t="s">
        <v>4091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4094</v>
      </c>
      <c r="B2592" s="31" t="s">
        <v>4093</v>
      </c>
      <c r="C2592" s="37"/>
      <c r="D2592" s="31" t="s">
        <v>149</v>
      </c>
      <c r="E2592" s="37"/>
      <c r="F2592" s="37"/>
    </row>
    <row r="2593" spans="1:7" x14ac:dyDescent="0.2">
      <c r="A2593" s="36" t="s">
        <v>4095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4097</v>
      </c>
      <c r="B2594" s="31" t="s">
        <v>4096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4099</v>
      </c>
      <c r="B2595" s="31" t="s">
        <v>4098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4101</v>
      </c>
      <c r="B2597" s="31" t="s">
        <v>4100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4103</v>
      </c>
      <c r="B2599" s="31" t="s">
        <v>4102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4105</v>
      </c>
      <c r="B2600" s="31" t="s">
        <v>4104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4106</v>
      </c>
      <c r="C2602" s="37"/>
      <c r="D2602" s="31" t="s">
        <v>149</v>
      </c>
      <c r="E2602" s="37"/>
      <c r="F2602" s="37"/>
    </row>
    <row r="2603" spans="1:7" x14ac:dyDescent="0.2">
      <c r="A2603" s="36" t="s">
        <v>4108</v>
      </c>
      <c r="B2603" s="31" t="s">
        <v>4107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4110</v>
      </c>
      <c r="B2605" s="31" t="s">
        <v>4109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4112</v>
      </c>
      <c r="B2606" s="31" t="s">
        <v>4111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4114</v>
      </c>
      <c r="B2607" s="31" t="s">
        <v>4113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4115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4116</v>
      </c>
      <c r="D2609" s="31" t="s">
        <v>189</v>
      </c>
      <c r="E2609" s="37"/>
      <c r="F2609" s="37"/>
    </row>
    <row r="2610" spans="1:7" x14ac:dyDescent="0.2">
      <c r="A2610" s="36" t="s">
        <v>4118</v>
      </c>
      <c r="B2610" s="31" t="s">
        <v>4117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4120</v>
      </c>
      <c r="B2612" s="31" t="s">
        <v>4119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4122</v>
      </c>
      <c r="B2613" s="31" t="s">
        <v>4121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4123</v>
      </c>
      <c r="B2614" s="31" t="s">
        <v>4121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4124</v>
      </c>
      <c r="B2615" s="31" t="s">
        <v>4121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4126</v>
      </c>
      <c r="B2616" s="31" t="s">
        <v>4125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4128</v>
      </c>
      <c r="B2617" s="31" t="s">
        <v>4127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4130</v>
      </c>
      <c r="B2619" s="31" t="s">
        <v>4129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4132</v>
      </c>
      <c r="B2622" s="31" t="s">
        <v>4131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4134</v>
      </c>
      <c r="B2623" s="31" t="s">
        <v>4133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4136</v>
      </c>
      <c r="B2625" s="31" t="s">
        <v>4135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4138</v>
      </c>
      <c r="B2626" s="31" t="s">
        <v>4137</v>
      </c>
      <c r="D2626" s="31" t="s">
        <v>149</v>
      </c>
      <c r="E2626" s="37"/>
      <c r="F2626" s="37"/>
    </row>
    <row r="2627" spans="1:7" x14ac:dyDescent="0.2">
      <c r="A2627" s="36" t="s">
        <v>4140</v>
      </c>
      <c r="B2627" s="31" t="s">
        <v>4139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4141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4143</v>
      </c>
      <c r="B2629" s="31" t="s">
        <v>4142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4145</v>
      </c>
      <c r="B2630" s="31" t="s">
        <v>4144</v>
      </c>
      <c r="D2630" s="31" t="s">
        <v>149</v>
      </c>
      <c r="E2630" s="37"/>
      <c r="F2630" s="37"/>
    </row>
    <row r="2631" spans="1:7" x14ac:dyDescent="0.2">
      <c r="A2631" s="36" t="s">
        <v>4146</v>
      </c>
      <c r="D2631" s="31" t="s">
        <v>149</v>
      </c>
      <c r="E2631" s="37"/>
      <c r="F2631" s="37"/>
    </row>
    <row r="2632" spans="1:7" x14ac:dyDescent="0.2">
      <c r="A2632" s="36" t="s">
        <v>4148</v>
      </c>
      <c r="B2632" s="31" t="s">
        <v>4147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4149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4151</v>
      </c>
      <c r="B2634" s="31" t="s">
        <v>4150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4153</v>
      </c>
      <c r="B2635" s="31" t="s">
        <v>4152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4155</v>
      </c>
      <c r="B2636" s="31" t="s">
        <v>4154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4157</v>
      </c>
      <c r="B2637" s="31" t="s">
        <v>4156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4159</v>
      </c>
      <c r="B2639" s="31" t="s">
        <v>4158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4162</v>
      </c>
      <c r="B2641" s="31" t="s">
        <v>4161</v>
      </c>
      <c r="D2641" s="31" t="s">
        <v>149</v>
      </c>
      <c r="E2641" s="37"/>
      <c r="F2641" s="37"/>
    </row>
    <row r="2642" spans="1:6" x14ac:dyDescent="0.2">
      <c r="A2642" s="36" t="s">
        <v>4164</v>
      </c>
      <c r="B2642" s="31" t="s">
        <v>4163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4165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4167</v>
      </c>
      <c r="B2644" s="31" t="s">
        <v>4166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4169</v>
      </c>
      <c r="B2646" s="31" t="s">
        <v>4168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4171</v>
      </c>
      <c r="B2648" s="31" t="s">
        <v>4170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4173</v>
      </c>
      <c r="B2649" s="31" t="s">
        <v>4172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4175</v>
      </c>
      <c r="B2650" s="31" t="s">
        <v>4174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4177</v>
      </c>
      <c r="B2652" s="31" t="s">
        <v>4176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4179</v>
      </c>
      <c r="B2653" s="31" t="s">
        <v>4178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4180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4182</v>
      </c>
      <c r="B2655" s="31" t="s">
        <v>4181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4184</v>
      </c>
      <c r="B2656" s="31" t="s">
        <v>4183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4186</v>
      </c>
      <c r="B2659" s="31" t="s">
        <v>4185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4188</v>
      </c>
      <c r="B2660" s="31" t="s">
        <v>4187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4190</v>
      </c>
      <c r="B2661" s="31" t="s">
        <v>4189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4192</v>
      </c>
      <c r="B2662" s="31" t="s">
        <v>4191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4194</v>
      </c>
      <c r="B2663" s="31" t="s">
        <v>4193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4196</v>
      </c>
      <c r="B2665" s="31" t="s">
        <v>4195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4198</v>
      </c>
      <c r="B2666" s="31" t="s">
        <v>4197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4200</v>
      </c>
      <c r="B2667" s="31" t="s">
        <v>4199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4201</v>
      </c>
      <c r="D2668" s="31" t="s">
        <v>149</v>
      </c>
      <c r="E2668" s="37"/>
      <c r="F2668" s="37"/>
    </row>
    <row r="2669" spans="1:6" x14ac:dyDescent="0.2">
      <c r="A2669" s="36" t="s">
        <v>4203</v>
      </c>
      <c r="B2669" s="31" t="s">
        <v>4202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4205</v>
      </c>
      <c r="B2671" s="31" t="s">
        <v>4204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4207</v>
      </c>
      <c r="B2673" s="31" t="s">
        <v>4206</v>
      </c>
      <c r="D2673" s="31" t="s">
        <v>149</v>
      </c>
      <c r="E2673" s="37"/>
      <c r="F2673" s="37"/>
    </row>
    <row r="2674" spans="1:7" x14ac:dyDescent="0.2">
      <c r="A2674" s="36" t="s">
        <v>4209</v>
      </c>
      <c r="B2674" s="31" t="s">
        <v>4208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4210</v>
      </c>
      <c r="B2675" s="31" t="s">
        <v>4208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4211</v>
      </c>
      <c r="B2676" s="31" t="s">
        <v>4208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4212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4213</v>
      </c>
      <c r="B2678" s="31" t="s">
        <v>4212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4214</v>
      </c>
      <c r="B2679" s="31" t="s">
        <v>4212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4216</v>
      </c>
      <c r="B2680" s="31" t="s">
        <v>4215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4218</v>
      </c>
      <c r="B2681" s="31" t="s">
        <v>4217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4220</v>
      </c>
      <c r="B2682" s="31" t="s">
        <v>4219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4222</v>
      </c>
      <c r="B2683" s="31" t="s">
        <v>4221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4224</v>
      </c>
      <c r="B2684" s="31" t="s">
        <v>4223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4226</v>
      </c>
      <c r="B2685" s="31" t="s">
        <v>4225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4228</v>
      </c>
      <c r="B2686" s="31" t="s">
        <v>4227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4229</v>
      </c>
      <c r="B2687" s="31" t="s">
        <v>4227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4230</v>
      </c>
      <c r="B2688" s="31" t="s">
        <v>4227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4232</v>
      </c>
      <c r="B2689" s="31" t="s">
        <v>4231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4234</v>
      </c>
      <c r="B2690" s="31" t="s">
        <v>4233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4236</v>
      </c>
      <c r="B2691" s="31" t="s">
        <v>4235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4237</v>
      </c>
      <c r="B2692" s="31" t="s">
        <v>4235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4238</v>
      </c>
      <c r="B2693" s="31" t="s">
        <v>4235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4240</v>
      </c>
      <c r="B2694" s="31" t="s">
        <v>4239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4242</v>
      </c>
      <c r="B2695" s="31" t="s">
        <v>4241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4243</v>
      </c>
      <c r="B2696" s="31" t="s">
        <v>4241</v>
      </c>
      <c r="C2696" s="37"/>
      <c r="D2696" s="31" t="s">
        <v>149</v>
      </c>
      <c r="E2696" s="37"/>
      <c r="F2696" s="37"/>
    </row>
    <row r="2697" spans="1:6" x14ac:dyDescent="0.2">
      <c r="A2697" s="36" t="s">
        <v>4244</v>
      </c>
      <c r="B2697" s="31" t="s">
        <v>4241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4246</v>
      </c>
      <c r="B2699" s="31" t="s">
        <v>4245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4247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4249</v>
      </c>
      <c r="B2701" s="31" t="s">
        <v>4248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4251</v>
      </c>
      <c r="B2702" s="31" t="s">
        <v>4250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4253</v>
      </c>
      <c r="B2703" s="31" t="s">
        <v>4252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4254</v>
      </c>
      <c r="B2704" s="31" t="s">
        <v>4252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4255</v>
      </c>
      <c r="B2705" s="31" t="s">
        <v>4252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4257</v>
      </c>
      <c r="B2706" s="31" t="s">
        <v>4256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4259</v>
      </c>
      <c r="B2707" s="31" t="s">
        <v>4258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4261</v>
      </c>
      <c r="B2709" s="31" t="s">
        <v>4260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4263</v>
      </c>
      <c r="B2711" s="31" t="s">
        <v>4262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4265</v>
      </c>
      <c r="B2712" s="31" t="s">
        <v>4264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4267</v>
      </c>
      <c r="B2713" s="31" t="s">
        <v>4266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4269</v>
      </c>
      <c r="B2715" s="31" t="s">
        <v>4268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4271</v>
      </c>
      <c r="B2717" s="31" t="s">
        <v>4270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4273</v>
      </c>
      <c r="B2718" s="31" t="s">
        <v>4272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4275</v>
      </c>
      <c r="B2719" s="31" t="s">
        <v>4274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4277</v>
      </c>
      <c r="B2720" s="31" t="s">
        <v>4276</v>
      </c>
      <c r="C2720" s="37"/>
      <c r="D2720" s="31" t="s">
        <v>149</v>
      </c>
      <c r="E2720" s="37"/>
      <c r="F2720" s="37"/>
    </row>
    <row r="2721" spans="1:6" x14ac:dyDescent="0.2">
      <c r="A2721" s="36" t="s">
        <v>4279</v>
      </c>
      <c r="B2721" s="31" t="s">
        <v>4278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4281</v>
      </c>
      <c r="B2722" s="31" t="s">
        <v>4280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4283</v>
      </c>
      <c r="B2723" s="31" t="s">
        <v>4282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4285</v>
      </c>
      <c r="B2724" s="31" t="s">
        <v>4284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4287</v>
      </c>
      <c r="B2726" s="31" t="s">
        <v>4286</v>
      </c>
      <c r="C2726" s="37"/>
      <c r="D2726" s="31" t="s">
        <v>189</v>
      </c>
      <c r="E2726" s="37"/>
      <c r="F2726" s="37"/>
    </row>
    <row r="2727" spans="1:6" x14ac:dyDescent="0.2">
      <c r="A2727" s="36" t="s">
        <v>4289</v>
      </c>
      <c r="B2727" s="31" t="s">
        <v>4288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4291</v>
      </c>
      <c r="B2729" s="31" t="s">
        <v>4290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4293</v>
      </c>
      <c r="B2731" s="31" t="s">
        <v>4292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4295</v>
      </c>
      <c r="B2733" s="31" t="s">
        <v>4294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4297</v>
      </c>
      <c r="B2735" s="31" t="s">
        <v>4296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4299</v>
      </c>
      <c r="B2736" s="31" t="s">
        <v>4298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4301</v>
      </c>
      <c r="B2738" s="31" t="s">
        <v>4300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4302</v>
      </c>
      <c r="B2739" s="31" t="s">
        <v>4300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4303</v>
      </c>
      <c r="B2740" s="31" t="s">
        <v>4300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4304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4306</v>
      </c>
      <c r="B2743" s="31" t="s">
        <v>4305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4307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4309</v>
      </c>
      <c r="B2745" s="31" t="s">
        <v>4308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4311</v>
      </c>
      <c r="B2746" s="31" t="s">
        <v>4310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4313</v>
      </c>
      <c r="B2747" s="31" t="s">
        <v>4312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4314</v>
      </c>
      <c r="B2748" s="31" t="s">
        <v>4312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4315</v>
      </c>
      <c r="B2749" s="31" t="s">
        <v>4312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4317</v>
      </c>
      <c r="B2750" s="31" t="s">
        <v>4316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4319</v>
      </c>
      <c r="B2751" s="31" t="s">
        <v>4318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4321</v>
      </c>
      <c r="B2753" s="31" t="s">
        <v>4320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4322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4324</v>
      </c>
      <c r="B2756" s="31" t="s">
        <v>4323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4326</v>
      </c>
      <c r="B2757" s="31" t="s">
        <v>4325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4328</v>
      </c>
      <c r="B2758" s="31" t="s">
        <v>4327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4330</v>
      </c>
      <c r="B2759" s="31" t="s">
        <v>4329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4331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4333</v>
      </c>
      <c r="B2762" s="31" t="s">
        <v>4332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4335</v>
      </c>
      <c r="B2763" s="31" t="s">
        <v>4334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4337</v>
      </c>
      <c r="B2764" s="31" t="s">
        <v>4336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4338</v>
      </c>
      <c r="B2765" s="31" t="s">
        <v>4336</v>
      </c>
      <c r="C2765" s="37"/>
      <c r="D2765" s="31" t="s">
        <v>149</v>
      </c>
      <c r="E2765" s="37"/>
      <c r="F2765" s="37"/>
    </row>
    <row r="2766" spans="1:6" x14ac:dyDescent="0.2">
      <c r="A2766" s="36" t="s">
        <v>4339</v>
      </c>
      <c r="B2766" s="31" t="s">
        <v>4336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4341</v>
      </c>
      <c r="B2768" s="31" t="s">
        <v>4340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4343</v>
      </c>
      <c r="B2770" s="31" t="s">
        <v>4342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4345</v>
      </c>
      <c r="B2771" s="31" t="s">
        <v>4344</v>
      </c>
      <c r="C2771" s="37"/>
      <c r="D2771" s="31" t="s">
        <v>149</v>
      </c>
      <c r="E2771" s="37"/>
      <c r="F2771" s="37"/>
    </row>
    <row r="2772" spans="1:7" x14ac:dyDescent="0.2">
      <c r="A2772" s="36" t="s">
        <v>4346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4348</v>
      </c>
      <c r="B2773" s="31" t="s">
        <v>4347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4350</v>
      </c>
      <c r="B2774" s="31" t="s">
        <v>4349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4352</v>
      </c>
      <c r="B2775" s="31" t="s">
        <v>4351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4354</v>
      </c>
      <c r="B2776" s="31" t="s">
        <v>4353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4355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4357</v>
      </c>
      <c r="B2778" s="31" t="s">
        <v>4356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4359</v>
      </c>
      <c r="B2779" s="31" t="s">
        <v>4358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4361</v>
      </c>
      <c r="B2781" s="31" t="s">
        <v>4360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4363</v>
      </c>
      <c r="B2782" s="31" t="s">
        <v>4362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4364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4366</v>
      </c>
      <c r="B2785" s="31" t="s">
        <v>4365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4368</v>
      </c>
      <c r="B2787" s="31" t="s">
        <v>4367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4369</v>
      </c>
      <c r="B2788" s="31" t="s">
        <v>4367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4370</v>
      </c>
      <c r="B2789" s="31" t="s">
        <v>4367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4372</v>
      </c>
      <c r="B2790" s="31" t="s">
        <v>4371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4374</v>
      </c>
      <c r="B2792" s="31" t="s">
        <v>4373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4376</v>
      </c>
      <c r="B2793" s="31" t="s">
        <v>4375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4377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4379</v>
      </c>
      <c r="B2796" s="31" t="s">
        <v>4378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4381</v>
      </c>
      <c r="B2799" s="31" t="s">
        <v>4380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4383</v>
      </c>
      <c r="B2800" s="31" t="s">
        <v>4382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4385</v>
      </c>
      <c r="B2801" s="31" t="s">
        <v>4384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4387</v>
      </c>
      <c r="B2803" s="31" t="s">
        <v>4386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4389</v>
      </c>
      <c r="B2804" s="31" t="s">
        <v>4388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4391</v>
      </c>
      <c r="B2805" s="31" t="s">
        <v>4390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4393</v>
      </c>
      <c r="B2806" s="31" t="s">
        <v>4392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4394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4396</v>
      </c>
      <c r="B2808" s="31" t="s">
        <v>4395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4398</v>
      </c>
      <c r="B2809" s="31" t="s">
        <v>4397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4399</v>
      </c>
      <c r="B2810" s="31" t="s">
        <v>4397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4400</v>
      </c>
      <c r="B2811" s="31" t="s">
        <v>4397</v>
      </c>
      <c r="D2811" s="31" t="s">
        <v>149</v>
      </c>
      <c r="E2811" s="37"/>
      <c r="F2811" s="37"/>
    </row>
    <row r="2812" spans="1:7" x14ac:dyDescent="0.2">
      <c r="A2812" s="36" t="s">
        <v>4402</v>
      </c>
      <c r="B2812" s="31" t="s">
        <v>4401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4404</v>
      </c>
      <c r="B2813" s="31" t="s">
        <v>4403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4406</v>
      </c>
      <c r="B2814" s="31" t="s">
        <v>4405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4408</v>
      </c>
      <c r="B2815" s="31" t="s">
        <v>4407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4410</v>
      </c>
      <c r="B2816" s="31" t="s">
        <v>4409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4411</v>
      </c>
      <c r="B2817" s="31" t="s">
        <v>4409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4413</v>
      </c>
      <c r="B2818" s="31" t="s">
        <v>4412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4415</v>
      </c>
      <c r="B2819" s="31" t="s">
        <v>4414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4416</v>
      </c>
      <c r="C2820" s="37"/>
      <c r="D2820" s="31" t="s">
        <v>149</v>
      </c>
      <c r="E2820" s="37"/>
      <c r="F2820" s="37"/>
    </row>
    <row r="2821" spans="1:7" x14ac:dyDescent="0.2">
      <c r="A2821" s="36" t="s">
        <v>4418</v>
      </c>
      <c r="B2821" s="31" t="s">
        <v>4417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4419</v>
      </c>
      <c r="B2822" s="31" t="s">
        <v>4417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4421</v>
      </c>
      <c r="B2823" s="31" t="s">
        <v>4420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4423</v>
      </c>
      <c r="B2824" s="31" t="s">
        <v>4422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4425</v>
      </c>
      <c r="B2825" s="31" t="s">
        <v>4424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4426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4428</v>
      </c>
      <c r="B2827" s="31" t="s">
        <v>4427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4430</v>
      </c>
      <c r="B2828" s="31" t="s">
        <v>4429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4432</v>
      </c>
      <c r="B2829" s="31" t="s">
        <v>4431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4433</v>
      </c>
      <c r="B2830" s="31" t="s">
        <v>4431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4434</v>
      </c>
      <c r="B2831" s="31" t="s">
        <v>4431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4436</v>
      </c>
      <c r="B2832" s="31" t="s">
        <v>4435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4438</v>
      </c>
      <c r="B2833" s="31" t="s">
        <v>4437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4439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4441</v>
      </c>
      <c r="B2835" s="31" t="s">
        <v>4440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4443</v>
      </c>
      <c r="B2836" s="31" t="s">
        <v>4442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4445</v>
      </c>
      <c r="B2837" s="31" t="s">
        <v>4444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4447</v>
      </c>
      <c r="B2839" s="31" t="s">
        <v>4446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4449</v>
      </c>
      <c r="B2840" s="31" t="s">
        <v>4448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4451</v>
      </c>
      <c r="B2841" s="31" t="s">
        <v>4450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4453</v>
      </c>
      <c r="B2842" s="31" t="s">
        <v>4452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4455</v>
      </c>
      <c r="B2844" s="31" t="s">
        <v>4454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4457</v>
      </c>
      <c r="B2846" s="31" t="s">
        <v>4456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4459</v>
      </c>
      <c r="B2848" s="31" t="s">
        <v>4458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4461</v>
      </c>
      <c r="B2850" s="31" t="s">
        <v>4460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4463</v>
      </c>
      <c r="B2851" s="31" t="s">
        <v>4462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4465</v>
      </c>
      <c r="B2852" s="31" t="s">
        <v>4464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4467</v>
      </c>
      <c r="B2854" s="31" t="s">
        <v>4466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4469</v>
      </c>
      <c r="B2856" s="31" t="s">
        <v>4468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4471</v>
      </c>
      <c r="B2859" s="31" t="s">
        <v>4470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4473</v>
      </c>
      <c r="B2860" s="31" t="s">
        <v>4472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4474</v>
      </c>
      <c r="B2861" s="31" t="s">
        <v>4472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4475</v>
      </c>
      <c r="B2862" s="31" t="s">
        <v>4472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4477</v>
      </c>
      <c r="B2864" s="31" t="s">
        <v>4476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4479</v>
      </c>
      <c r="B2865" s="31" t="s">
        <v>4478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4481</v>
      </c>
      <c r="B2866" s="31" t="s">
        <v>4480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4483</v>
      </c>
      <c r="B2868" s="31" t="s">
        <v>4482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4485</v>
      </c>
      <c r="B2869" s="31" t="s">
        <v>4484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4487</v>
      </c>
      <c r="B2870" s="31" t="s">
        <v>4486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4488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4490</v>
      </c>
      <c r="B2873" s="31" t="s">
        <v>4489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4492</v>
      </c>
      <c r="B2875" s="31" t="s">
        <v>4491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4494</v>
      </c>
      <c r="B2877" s="31" t="s">
        <v>4493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4496</v>
      </c>
      <c r="B2879" s="40" t="s">
        <v>4495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4498</v>
      </c>
      <c r="B2881" s="31" t="s">
        <v>4497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4500</v>
      </c>
      <c r="B2883" s="31" t="s">
        <v>4499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4502</v>
      </c>
      <c r="B2885" s="31" t="s">
        <v>4501</v>
      </c>
      <c r="C2885" s="37"/>
      <c r="D2885" s="31" t="s">
        <v>1298</v>
      </c>
      <c r="E2885" s="37"/>
      <c r="F2885" s="37"/>
    </row>
    <row r="2886" spans="1:7" x14ac:dyDescent="0.2">
      <c r="A2886" s="36" t="s">
        <v>4503</v>
      </c>
      <c r="B2886" s="31" t="s">
        <v>4501</v>
      </c>
      <c r="C2886" s="37"/>
      <c r="D2886" s="31" t="s">
        <v>1290</v>
      </c>
      <c r="E2886" s="37"/>
      <c r="F2886" s="37"/>
    </row>
    <row r="2887" spans="1:7" x14ac:dyDescent="0.2">
      <c r="A2887" s="36" t="s">
        <v>4504</v>
      </c>
      <c r="B2887" s="31" t="s">
        <v>4501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4506</v>
      </c>
      <c r="B2889" s="31" t="s">
        <v>4505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4508</v>
      </c>
      <c r="B2891" s="31" t="s">
        <v>4507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4509</v>
      </c>
      <c r="B2892" s="31" t="s">
        <v>4507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4510</v>
      </c>
      <c r="B2893" s="31" t="s">
        <v>4507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4511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4512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4514</v>
      </c>
      <c r="B2897" s="31" t="s">
        <v>4513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4516</v>
      </c>
      <c r="B2899" s="31" t="s">
        <v>4515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4518</v>
      </c>
      <c r="B2900" s="31" t="s">
        <v>4517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4519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4521</v>
      </c>
      <c r="B2902" s="31" t="s">
        <v>4520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4523</v>
      </c>
      <c r="B2903" s="31" t="s">
        <v>4522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4525</v>
      </c>
      <c r="B2905" s="31" t="s">
        <v>4524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4527</v>
      </c>
      <c r="B2906" s="31" t="s">
        <v>4526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4529</v>
      </c>
      <c r="B2908" s="31" t="s">
        <v>4528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4531</v>
      </c>
      <c r="B2910" s="31" t="s">
        <v>4530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4533</v>
      </c>
      <c r="B2913" s="31" t="s">
        <v>4532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4535</v>
      </c>
      <c r="B2914" s="31" t="s">
        <v>4534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4537</v>
      </c>
      <c r="B2915" s="31" t="s">
        <v>4536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4539</v>
      </c>
      <c r="B2916" s="31" t="s">
        <v>4538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4541</v>
      </c>
      <c r="B2918" s="31" t="s">
        <v>4540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4543</v>
      </c>
      <c r="B2920" s="31" t="s">
        <v>4542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4545</v>
      </c>
      <c r="B2921" s="31" t="s">
        <v>4544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4547</v>
      </c>
      <c r="B2922" s="31" t="s">
        <v>4546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4549</v>
      </c>
      <c r="B2923" s="31" t="s">
        <v>4548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4551</v>
      </c>
      <c r="B2924" s="31" t="s">
        <v>4550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4553</v>
      </c>
      <c r="B2925" s="31" t="s">
        <v>4552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4555</v>
      </c>
      <c r="B2926" s="31" t="s">
        <v>4554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4557</v>
      </c>
      <c r="B2928" s="31" t="s">
        <v>4556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4559</v>
      </c>
      <c r="B2929" s="31" t="s">
        <v>4558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4561</v>
      </c>
      <c r="B2931" s="31" t="s">
        <v>4560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4563</v>
      </c>
      <c r="B2932" s="31" t="s">
        <v>4562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4565</v>
      </c>
      <c r="B2933" s="31" t="s">
        <v>4564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4567</v>
      </c>
      <c r="B2934" s="31" t="s">
        <v>4566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4569</v>
      </c>
      <c r="B2936" s="31" t="s">
        <v>4568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4571</v>
      </c>
      <c r="B2937" s="31" t="s">
        <v>4570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4573</v>
      </c>
      <c r="B2939" s="31" t="s">
        <v>4572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4575</v>
      </c>
      <c r="B2940" s="31" t="s">
        <v>4574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4576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4578</v>
      </c>
      <c r="B2943" s="31" t="s">
        <v>4577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4580</v>
      </c>
      <c r="B2945" s="31" t="s">
        <v>4579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4582</v>
      </c>
      <c r="B2947" s="31" t="s">
        <v>4581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4584</v>
      </c>
      <c r="B2949" s="31" t="s">
        <v>4583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4586</v>
      </c>
      <c r="B2951" s="31" t="s">
        <v>4585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4588</v>
      </c>
      <c r="B2953" s="31" t="s">
        <v>4587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4590</v>
      </c>
      <c r="B2954" s="31" t="s">
        <v>4589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4592</v>
      </c>
      <c r="B2956" s="31" t="s">
        <v>4591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4594</v>
      </c>
      <c r="B2957" s="31" t="s">
        <v>4593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4596</v>
      </c>
      <c r="B2958" s="31" t="s">
        <v>4595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4598</v>
      </c>
      <c r="B2959" s="31" t="s">
        <v>4597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4600</v>
      </c>
      <c r="B2961" s="31" t="s">
        <v>4599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4601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4603</v>
      </c>
      <c r="B2963" s="31" t="s">
        <v>4602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4605</v>
      </c>
      <c r="B2965" s="31" t="s">
        <v>4604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4607</v>
      </c>
      <c r="B2966" s="31" t="s">
        <v>4606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4609</v>
      </c>
      <c r="B2967" s="31" t="s">
        <v>4608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4611</v>
      </c>
      <c r="B2968" s="31" t="s">
        <v>4610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4613</v>
      </c>
      <c r="B2969" s="31" t="s">
        <v>4612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4615</v>
      </c>
      <c r="B2970" s="31" t="s">
        <v>4614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4617</v>
      </c>
      <c r="B2971" s="31" t="s">
        <v>4616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4619</v>
      </c>
      <c r="B2973" s="31" t="s">
        <v>4618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4621</v>
      </c>
      <c r="B2974" s="31" t="s">
        <v>4620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4623</v>
      </c>
      <c r="B2975" s="31" t="s">
        <v>4622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4625</v>
      </c>
      <c r="B2977" s="31" t="s">
        <v>4624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4627</v>
      </c>
      <c r="B2979" s="31" t="s">
        <v>4626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4628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4630</v>
      </c>
      <c r="B2981" s="31" t="s">
        <v>4629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4632</v>
      </c>
      <c r="B2982" s="31" t="s">
        <v>4631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4634</v>
      </c>
      <c r="B2983" s="31" t="s">
        <v>4633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4636</v>
      </c>
      <c r="B2985" s="31" t="s">
        <v>4635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4638</v>
      </c>
      <c r="B2986" s="31" t="s">
        <v>4637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4639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4641</v>
      </c>
      <c r="B2988" s="31" t="s">
        <v>4640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4643</v>
      </c>
      <c r="B2989" s="31" t="s">
        <v>4642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4645</v>
      </c>
      <c r="B2991" s="31" t="s">
        <v>4644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4647</v>
      </c>
      <c r="B2993" s="31" t="s">
        <v>4646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4649</v>
      </c>
      <c r="B2995" s="31" t="s">
        <v>4648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4651</v>
      </c>
      <c r="B2996" s="31" t="s">
        <v>4650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4653</v>
      </c>
      <c r="B2997" s="31" t="s">
        <v>4652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4655</v>
      </c>
      <c r="B2998" s="31" t="s">
        <v>4654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4657</v>
      </c>
      <c r="B3000" s="31" t="s">
        <v>4656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4659</v>
      </c>
      <c r="B3001" s="31" t="s">
        <v>4658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4661</v>
      </c>
      <c r="B3002" s="31" t="s">
        <v>4660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4663</v>
      </c>
      <c r="B3003" s="31" t="s">
        <v>4662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4665</v>
      </c>
      <c r="B3004" s="31" t="s">
        <v>4664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4667</v>
      </c>
      <c r="B3005" s="31" t="s">
        <v>4666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4669</v>
      </c>
      <c r="B3007" s="31" t="s">
        <v>4668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4671</v>
      </c>
      <c r="B3008" s="31" t="s">
        <v>4670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4673</v>
      </c>
      <c r="B3009" s="31" t="s">
        <v>4672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4675</v>
      </c>
      <c r="B3010" s="31" t="s">
        <v>4674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4677</v>
      </c>
      <c r="B3011" s="31" t="s">
        <v>4676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4679</v>
      </c>
      <c r="B3012" s="31" t="s">
        <v>4678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4680</v>
      </c>
      <c r="B3013" s="31" t="s">
        <v>4678</v>
      </c>
      <c r="C3013" s="37"/>
      <c r="D3013" s="31" t="s">
        <v>149</v>
      </c>
      <c r="E3013" s="37"/>
      <c r="F3013" s="37"/>
    </row>
    <row r="3014" spans="1:6" x14ac:dyDescent="0.2">
      <c r="A3014" s="36" t="s">
        <v>4681</v>
      </c>
      <c r="B3014" s="31" t="s">
        <v>4678</v>
      </c>
      <c r="C3014" s="37"/>
      <c r="D3014" s="31" t="s">
        <v>149</v>
      </c>
      <c r="E3014" s="37"/>
      <c r="F3014" s="37"/>
    </row>
    <row r="3015" spans="1:6" x14ac:dyDescent="0.2">
      <c r="A3015" s="36" t="s">
        <v>4683</v>
      </c>
      <c r="B3015" s="31" t="s">
        <v>4682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4685</v>
      </c>
      <c r="B3016" s="31" t="s">
        <v>4684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4687</v>
      </c>
      <c r="B3017" s="31" t="s">
        <v>4686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4688</v>
      </c>
      <c r="B3018" s="31" t="s">
        <v>4686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4689</v>
      </c>
      <c r="B3019" s="31" t="s">
        <v>4686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4691</v>
      </c>
      <c r="B3021" s="31" t="s">
        <v>4690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4693</v>
      </c>
      <c r="B3023" s="31" t="s">
        <v>4692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4695</v>
      </c>
      <c r="B3024" s="31" t="s">
        <v>4694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4697</v>
      </c>
      <c r="B3025" s="31" t="s">
        <v>4696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4698</v>
      </c>
      <c r="C3026" s="37"/>
      <c r="D3026" s="31" t="s">
        <v>157</v>
      </c>
      <c r="E3026" s="37"/>
      <c r="F3026" s="37"/>
    </row>
    <row r="3027" spans="1:6" x14ac:dyDescent="0.2">
      <c r="A3027" s="36" t="s">
        <v>4699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4700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4702</v>
      </c>
      <c r="B3029" s="31" t="s">
        <v>4701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4703</v>
      </c>
      <c r="B3030" s="31" t="s">
        <v>4701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4704</v>
      </c>
      <c r="B3031" s="31" t="s">
        <v>4701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4706</v>
      </c>
      <c r="B3033" s="31" t="s">
        <v>4705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4707</v>
      </c>
      <c r="B3034" s="31" t="s">
        <v>4705</v>
      </c>
      <c r="C3034" s="37"/>
      <c r="D3034" s="31" t="s">
        <v>149</v>
      </c>
      <c r="E3034" s="37"/>
      <c r="F3034" s="37"/>
    </row>
    <row r="3035" spans="1:6" x14ac:dyDescent="0.2">
      <c r="A3035" s="36" t="s">
        <v>4708</v>
      </c>
      <c r="B3035" s="31" t="s">
        <v>4705</v>
      </c>
      <c r="C3035" s="37"/>
      <c r="D3035" s="31" t="s">
        <v>149</v>
      </c>
      <c r="E3035" s="37"/>
      <c r="F3035" s="37"/>
    </row>
    <row r="3036" spans="1:6" x14ac:dyDescent="0.2">
      <c r="A3036" s="36" t="s">
        <v>4710</v>
      </c>
      <c r="B3036" s="31" t="s">
        <v>4709</v>
      </c>
      <c r="D3036" s="31" t="s">
        <v>149</v>
      </c>
      <c r="E3036" s="37"/>
      <c r="F3036" s="37"/>
    </row>
    <row r="3037" spans="1:6" x14ac:dyDescent="0.2">
      <c r="A3037" s="36" t="s">
        <v>4712</v>
      </c>
      <c r="B3037" s="31" t="s">
        <v>4711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4714</v>
      </c>
      <c r="B3038" s="31" t="s">
        <v>4713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4716</v>
      </c>
      <c r="B3040" s="31" t="s">
        <v>4715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4718</v>
      </c>
      <c r="B3041" s="31" t="s">
        <v>4717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4720</v>
      </c>
      <c r="B3042" s="31" t="s">
        <v>4719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4721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4723</v>
      </c>
      <c r="B3044" s="31" t="s">
        <v>4722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4725</v>
      </c>
      <c r="B3045" s="31" t="s">
        <v>4724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4727</v>
      </c>
      <c r="B3046" s="31" t="s">
        <v>4726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4728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4730</v>
      </c>
      <c r="B3048" s="31" t="s">
        <v>4729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4731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4733</v>
      </c>
      <c r="B3050" s="31" t="s">
        <v>4732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4735</v>
      </c>
      <c r="B3051" s="31" t="s">
        <v>4734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4737</v>
      </c>
      <c r="B3052" s="31" t="s">
        <v>4736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4739</v>
      </c>
      <c r="B3053" s="31" t="s">
        <v>4738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4740</v>
      </c>
      <c r="C3054" s="37"/>
      <c r="D3054" s="31" t="s">
        <v>149</v>
      </c>
      <c r="E3054" s="37"/>
      <c r="F3054" s="37"/>
    </row>
    <row r="3055" spans="1:7" x14ac:dyDescent="0.2">
      <c r="A3055" s="36" t="s">
        <v>4742</v>
      </c>
      <c r="B3055" s="31" t="s">
        <v>4741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4744</v>
      </c>
      <c r="B3056" s="31" t="s">
        <v>4743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4746</v>
      </c>
      <c r="B3057" s="31" t="s">
        <v>4745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4747</v>
      </c>
      <c r="C3058" s="37"/>
      <c r="D3058" s="31" t="s">
        <v>149</v>
      </c>
      <c r="E3058" s="37"/>
      <c r="F3058" s="37"/>
    </row>
    <row r="3059" spans="1:7" x14ac:dyDescent="0.2">
      <c r="A3059" s="36" t="s">
        <v>4749</v>
      </c>
      <c r="B3059" s="31" t="s">
        <v>4748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4751</v>
      </c>
      <c r="B3060" s="31" t="s">
        <v>4750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4753</v>
      </c>
      <c r="B3061" s="31" t="s">
        <v>4752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4755</v>
      </c>
      <c r="B3062" s="31" t="s">
        <v>4754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4757</v>
      </c>
      <c r="B3063" s="31" t="s">
        <v>4756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4759</v>
      </c>
      <c r="B3065" s="31" t="s">
        <v>4758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4760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4762</v>
      </c>
      <c r="B3067" s="31" t="s">
        <v>4761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4764</v>
      </c>
      <c r="B3068" s="31" t="s">
        <v>4763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4766</v>
      </c>
      <c r="B3070" s="31" t="s">
        <v>4765</v>
      </c>
      <c r="C3070" s="37"/>
      <c r="D3070" s="31" t="s">
        <v>189</v>
      </c>
      <c r="E3070" s="37"/>
      <c r="F3070" s="37"/>
    </row>
    <row r="3071" spans="1:7" x14ac:dyDescent="0.2">
      <c r="A3071" s="36" t="s">
        <v>4768</v>
      </c>
      <c r="B3071" s="31" t="s">
        <v>4767</v>
      </c>
      <c r="C3071" s="37">
        <v>3</v>
      </c>
      <c r="D3071" s="31" t="s">
        <v>189</v>
      </c>
      <c r="E3071" s="37" t="s">
        <v>147</v>
      </c>
      <c r="F3071" s="37" t="s">
        <v>4002</v>
      </c>
    </row>
    <row r="3072" spans="1:7" x14ac:dyDescent="0.2">
      <c r="A3072" s="36" t="s">
        <v>4770</v>
      </c>
      <c r="B3072" s="31" t="s">
        <v>4769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4771</v>
      </c>
      <c r="C3074" s="37"/>
      <c r="D3074" s="31" t="s">
        <v>149</v>
      </c>
      <c r="E3074" s="37"/>
      <c r="F3074" s="37"/>
    </row>
    <row r="3075" spans="1:7" x14ac:dyDescent="0.2">
      <c r="A3075" s="36" t="s">
        <v>4773</v>
      </c>
      <c r="B3075" s="31" t="s">
        <v>4772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4775</v>
      </c>
      <c r="B3077" s="31" t="s">
        <v>4774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4777</v>
      </c>
      <c r="B3078" s="31" t="s">
        <v>4776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4779</v>
      </c>
      <c r="B3080" s="31" t="s">
        <v>4778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4781</v>
      </c>
      <c r="B3081" s="31" t="s">
        <v>4780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4783</v>
      </c>
      <c r="B3082" s="31" t="s">
        <v>4782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4784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4786</v>
      </c>
      <c r="B3084" s="31" t="s">
        <v>4785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4787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4789</v>
      </c>
      <c r="B3086" s="31" t="s">
        <v>4788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4790</v>
      </c>
      <c r="C3087" s="37"/>
      <c r="D3087" s="40" t="s">
        <v>149</v>
      </c>
      <c r="E3087" s="37"/>
      <c r="F3087" s="37"/>
    </row>
    <row r="3088" spans="1:7" x14ac:dyDescent="0.2">
      <c r="A3088" s="36" t="s">
        <v>4792</v>
      </c>
      <c r="B3088" s="31" t="s">
        <v>4791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4794</v>
      </c>
      <c r="B3090" s="31" t="s">
        <v>4793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4796</v>
      </c>
      <c r="B3091" s="31" t="s">
        <v>4795</v>
      </c>
      <c r="C3091" s="37"/>
      <c r="D3091" s="31" t="s">
        <v>149</v>
      </c>
      <c r="E3091" s="37"/>
      <c r="F3091" s="37"/>
    </row>
    <row r="3092" spans="1:7" x14ac:dyDescent="0.2">
      <c r="A3092" s="36" t="s">
        <v>4798</v>
      </c>
      <c r="B3092" s="31" t="s">
        <v>4797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4800</v>
      </c>
      <c r="B3093" s="31" t="s">
        <v>4799</v>
      </c>
      <c r="C3093" s="37"/>
      <c r="D3093" s="31" t="s">
        <v>189</v>
      </c>
      <c r="E3093" s="37"/>
      <c r="F3093" s="37"/>
    </row>
    <row r="3094" spans="1:7" x14ac:dyDescent="0.2">
      <c r="A3094" s="36" t="s">
        <v>4801</v>
      </c>
      <c r="C3094" s="37"/>
      <c r="D3094" s="40" t="s">
        <v>149</v>
      </c>
      <c r="E3094" s="37"/>
      <c r="F3094" s="37"/>
    </row>
    <row r="3095" spans="1:7" x14ac:dyDescent="0.2">
      <c r="A3095" s="36" t="s">
        <v>4803</v>
      </c>
      <c r="B3095" s="31" t="s">
        <v>4802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4805</v>
      </c>
      <c r="B3098" s="31" t="s">
        <v>4804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4807</v>
      </c>
      <c r="B3099" s="31" t="s">
        <v>4806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4809</v>
      </c>
      <c r="B3101" s="31" t="s">
        <v>4808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4811</v>
      </c>
      <c r="B3102" s="31" t="s">
        <v>4810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4813</v>
      </c>
      <c r="B3104" s="31" t="s">
        <v>4812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4815</v>
      </c>
      <c r="B3106" s="31" t="s">
        <v>4814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4816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4818</v>
      </c>
      <c r="B3109" s="31" t="s">
        <v>4817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4819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4821</v>
      </c>
      <c r="B3111" s="31" t="s">
        <v>4820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4822</v>
      </c>
      <c r="B3112" s="31" t="s">
        <v>4820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4824</v>
      </c>
      <c r="B3114" s="31" t="s">
        <v>4823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4826</v>
      </c>
      <c r="B3115" s="31" t="s">
        <v>4825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3" sqref="B3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2"/>
      <c r="C7" s="152"/>
      <c r="D7" s="152"/>
      <c r="E7" s="15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4832</v>
      </c>
      <c r="O9" s="43" t="s">
        <v>4833</v>
      </c>
    </row>
    <row r="10" spans="1:15" s="130" customFormat="1" ht="14.25" thickTop="1" thickBot="1" x14ac:dyDescent="0.25">
      <c r="A10" s="30" t="s">
        <v>5442</v>
      </c>
      <c r="B10" s="157"/>
      <c r="C10" s="157"/>
      <c r="D10" s="157"/>
      <c r="E10" s="157"/>
      <c r="F10" s="157"/>
      <c r="G10" s="157"/>
      <c r="H10" s="157"/>
      <c r="I10" s="158"/>
      <c r="J10" s="157"/>
      <c r="K10" s="157"/>
      <c r="L10" s="157"/>
      <c r="M10" s="157"/>
      <c r="N10" s="159"/>
      <c r="O10" s="159"/>
    </row>
    <row r="11" spans="1:15" s="130" customFormat="1" ht="14.25" thickTop="1" thickBot="1" x14ac:dyDescent="0.25">
      <c r="A11" s="157"/>
      <c r="B11" s="157"/>
      <c r="C11" s="157"/>
      <c r="D11" s="157"/>
      <c r="E11" s="157"/>
      <c r="F11" s="157"/>
      <c r="G11" s="157"/>
      <c r="H11" s="157"/>
      <c r="I11" s="158"/>
      <c r="J11" s="157"/>
      <c r="K11" s="157"/>
      <c r="L11" s="157"/>
      <c r="M11" s="157"/>
      <c r="N11" s="159"/>
      <c r="O11" s="159"/>
    </row>
    <row r="12" spans="1:15" ht="13.5" thickBot="1" x14ac:dyDescent="0.25">
      <c r="A12" s="122" t="s">
        <v>3689</v>
      </c>
      <c r="B12" s="44" t="str">
        <f>IF(LEN(VLOOKUP(A12,'Species List'!$A:$G,2,FALSE))=0,"",VLOOKUP(A12,'Species List'!$A:$G,2,FALSE))</f>
        <v>northern pin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9">
        <f t="shared" ref="N12:N77" si="2">L12/$L$153</f>
        <v>7.2463768115942032E-2</v>
      </c>
      <c r="O12" s="109">
        <f t="shared" ref="O12:O13" si="3">D12*N12</f>
        <v>0.36231884057971014</v>
      </c>
    </row>
    <row r="13" spans="1:15" ht="13.5" thickBot="1" x14ac:dyDescent="0.25">
      <c r="A13" s="122" t="s">
        <v>162</v>
      </c>
      <c r="B13" s="44" t="str">
        <f>IF(LEN(VLOOKUP(A13,'Species List'!$A:$G,2,FALSE))=0,"",VLOOKUP(A13,'Species List'!$A:$G,2,FALSE))</f>
        <v>box elder</v>
      </c>
      <c r="C13" s="44">
        <f>IF(LEN(VLOOKUP(A13,'Species List'!$A:$G,3,FALSE))=0,"",VLOOKUP(A13,'Species List'!$A:$G,3,FALSE))</f>
        <v>1</v>
      </c>
      <c r="D13" s="99">
        <f t="shared" si="0"/>
        <v>1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91">
        <v>3</v>
      </c>
      <c r="K13" s="47" t="str">
        <f>VLOOKUP(J13,'Species List'!$H$1:$J$9,2,FALSE)</f>
        <v>&gt;25-50%</v>
      </c>
      <c r="L13" s="47">
        <f>VLOOKUP(K13,'Species List'!$I$1:$N$8,2,FALSE)</f>
        <v>37.5</v>
      </c>
      <c r="M13" s="100">
        <f t="shared" si="1"/>
        <v>37.5</v>
      </c>
      <c r="N13" s="109">
        <f t="shared" si="2"/>
        <v>0.18115942028985507</v>
      </c>
      <c r="O13" s="109">
        <f t="shared" si="3"/>
        <v>0.18115942028985507</v>
      </c>
    </row>
    <row r="14" spans="1:15" ht="13.5" thickBot="1" x14ac:dyDescent="0.25">
      <c r="A14" s="122" t="s">
        <v>655</v>
      </c>
      <c r="B14" s="44" t="str">
        <f>IF(LEN(VLOOKUP(A14,'Species List'!$A:$G,2,FALSE))=0,"",VLOOKUP(A14,'Species List'!$A:$G,2,FALSE))</f>
        <v>paper birch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[FACU+]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7.2463768115942032E-2</v>
      </c>
      <c r="O14" s="85">
        <f>D14*N14</f>
        <v>0.21739130434782611</v>
      </c>
    </row>
    <row r="15" spans="1:15" ht="13.5" thickBot="1" x14ac:dyDescent="0.25">
      <c r="A15" s="122" t="s">
        <v>4594</v>
      </c>
      <c r="B15" s="44" t="str">
        <f>IF(LEN(VLOOKUP(A15,'Species List'!$A:$G,2,FALSE))=0,"",VLOOKUP(A15,'Species List'!$A:$G,2,FALSE))</f>
        <v>American elm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7.2463768115942032E-2</v>
      </c>
      <c r="O15" s="98">
        <f t="shared" ref="O15:O78" si="6">D15*N15</f>
        <v>0.21739130434782611</v>
      </c>
    </row>
    <row r="16" spans="1:15" ht="13.5" thickBot="1" x14ac:dyDescent="0.25">
      <c r="A16" s="122" t="s">
        <v>4813</v>
      </c>
      <c r="B16" s="44" t="str">
        <f>IF(LEN(VLOOKUP(A16,'Species List'!$A:$G,2,FALSE))=0,"",VLOOKUP(A16,'Species List'!$A:$G,2,FALSE))</f>
        <v>prickly ash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7.2463768115942032E-2</v>
      </c>
      <c r="O16" s="98">
        <f t="shared" si="6"/>
        <v>0.21739130434782611</v>
      </c>
    </row>
    <row r="17" spans="1:15" ht="13.5" thickBot="1" x14ac:dyDescent="0.25">
      <c r="A17" s="122" t="s">
        <v>3654</v>
      </c>
      <c r="B17" s="44" t="str">
        <f>IF(LEN(VLOOKUP(A17,'Species List'!$A:$G,2,FALSE))=0,"",VLOOKUP(A17,'Species List'!$A:$G,2,FALSE))</f>
        <v>black cherry</v>
      </c>
      <c r="C17" s="44">
        <f>IF(LEN(VLOOKUP(A17,'Species List'!$A:$G,3,FALSE))=0,"",VLOOKUP(A17,'Species List'!$A:$G,3,FALSE))</f>
        <v>4</v>
      </c>
      <c r="D17" s="99">
        <f t="shared" si="4"/>
        <v>4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[FACU]</v>
      </c>
      <c r="H17" s="44">
        <f>VLOOKUP(A17,'Species List'!$A:$G,7,FALSE)</f>
        <v>0</v>
      </c>
      <c r="J17" s="91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7.2463768115942032E-2</v>
      </c>
      <c r="O17" s="98">
        <f t="shared" si="6"/>
        <v>0.28985507246376813</v>
      </c>
    </row>
    <row r="18" spans="1:15" ht="13.5" thickBot="1" x14ac:dyDescent="0.25">
      <c r="A18" s="122" t="s">
        <v>3755</v>
      </c>
      <c r="B18" s="44" t="str">
        <f>IF(LEN(VLOOKUP(A18,'Species List'!$A:$G,2,FALSE))=0,"",VLOOKUP(A18,'Species List'!$A:$G,2,FALSE))</f>
        <v>common buckthorn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1.4492753623188406E-2</v>
      </c>
      <c r="O18" s="98">
        <f t="shared" si="6"/>
        <v>0</v>
      </c>
    </row>
    <row r="19" spans="1:15" ht="13.5" thickBot="1" x14ac:dyDescent="0.25">
      <c r="A19" s="122" t="s">
        <v>3143</v>
      </c>
      <c r="B19" s="44" t="str">
        <f>IF(LEN(VLOOKUP(A19,'Species List'!$A:$G,2,FALSE))=0,"",VLOOKUP(A19,'Species List'!$A:$G,2,FALSE))</f>
        <v>ironwood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[FACU-]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1.4492753623188406E-2</v>
      </c>
      <c r="O19" s="98">
        <f t="shared" si="6"/>
        <v>5.7971014492753624E-2</v>
      </c>
    </row>
    <row r="20" spans="1:15" ht="13.5" thickBot="1" x14ac:dyDescent="0.25">
      <c r="A20" s="122" t="s">
        <v>5438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91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100">
        <f t="shared" si="5"/>
        <v>15</v>
      </c>
      <c r="N20" s="85">
        <f t="shared" si="2"/>
        <v>7.2463768115942032E-2</v>
      </c>
      <c r="O20" s="98">
        <f t="shared" si="6"/>
        <v>0.21739130434782611</v>
      </c>
    </row>
    <row r="21" spans="1:15" ht="13.5" thickBot="1" x14ac:dyDescent="0.25">
      <c r="A21" s="122" t="s">
        <v>2144</v>
      </c>
      <c r="B21" s="44" t="str">
        <f>IF(LEN(VLOOKUP(A21,'Species List'!$A:$G,2,FALSE))=0,"",VLOOKUP(A21,'Species List'!$A:$G,2,FALSE))</f>
        <v>green ash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1.4492753623188406E-2</v>
      </c>
      <c r="O21" s="98">
        <f t="shared" si="6"/>
        <v>2.8985507246376812E-2</v>
      </c>
    </row>
    <row r="22" spans="1:15" ht="13.5" thickBot="1" x14ac:dyDescent="0.25">
      <c r="A22" s="122" t="s">
        <v>4697</v>
      </c>
      <c r="B22" s="44" t="str">
        <f>IF(LEN(VLOOKUP(A22,'Species List'!$A:$G,2,FALSE))=0,"",VLOOKUP(A22,'Species List'!$A:$G,2,FALSE))</f>
        <v>nannyberry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FAC+</v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1.4492753623188406E-2</v>
      </c>
      <c r="O22" s="98">
        <f t="shared" si="6"/>
        <v>5.7971014492753624E-2</v>
      </c>
    </row>
    <row r="23" spans="1:15" ht="13.5" thickBot="1" x14ac:dyDescent="0.25">
      <c r="A23" s="122" t="s">
        <v>3656</v>
      </c>
      <c r="B23" s="44" t="str">
        <f>IF(LEN(VLOOKUP(A23,'Species List'!$A:$G,2,FALSE))=0,"",VLOOKUP(A23,'Species List'!$A:$G,2,FALSE))</f>
        <v>chokecherry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1.4492753623188406E-2</v>
      </c>
      <c r="O23" s="98">
        <f t="shared" si="6"/>
        <v>4.3478260869565216E-2</v>
      </c>
    </row>
    <row r="24" spans="1:15" ht="13.5" thickBot="1" x14ac:dyDescent="0.25">
      <c r="A24" s="123" t="s">
        <v>3683</v>
      </c>
      <c r="B24" s="44" t="str">
        <f>IF(LEN(VLOOKUP(A24,'Species List'!$A:$G,2,FALSE))=0,"",VLOOKUP(A24,'Species List'!$A:$G,2,FALSE))</f>
        <v>white oak</v>
      </c>
      <c r="C24" s="44">
        <f>IF(LEN(VLOOKUP(A24,'Species List'!$A:$G,3,FALSE))=0,"",VLOOKUP(A24,'Species List'!$A:$G,3,FALSE))</f>
        <v>7</v>
      </c>
      <c r="D24" s="99">
        <f t="shared" si="4"/>
        <v>7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91" t="s">
        <v>5409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100">
        <f t="shared" si="5"/>
        <v>0.5</v>
      </c>
      <c r="N24" s="85">
        <f t="shared" si="2"/>
        <v>2.4154589371980675E-3</v>
      </c>
      <c r="O24" s="98">
        <f t="shared" si="6"/>
        <v>1.6908212560386472E-2</v>
      </c>
    </row>
    <row r="25" spans="1:15" ht="13.5" thickBot="1" x14ac:dyDescent="0.25">
      <c r="A25" s="124" t="s">
        <v>5444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1.4492753623188406E-2</v>
      </c>
      <c r="O25" s="98">
        <f t="shared" si="6"/>
        <v>0</v>
      </c>
    </row>
    <row r="26" spans="1:15" ht="13.5" thickBot="1" x14ac:dyDescent="0.25">
      <c r="A26" s="122" t="s">
        <v>5443</v>
      </c>
      <c r="B26" s="44" t="str">
        <f>IF(LEN(VLOOKUP(A26,'Species List'!$A:$G,2,FALSE))=0,"",VLOOKUP(A26,'Species List'!$A:$G,2,FALSE))</f>
        <v>Allegheny blackberry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[FACU+]</v>
      </c>
      <c r="H26" s="44">
        <f>VLOOKUP(A26,'Species List'!$A:$G,7,FALSE)</f>
        <v>0</v>
      </c>
      <c r="J26" s="91">
        <v>2</v>
      </c>
      <c r="K26" s="47" t="str">
        <f>VLOOKUP(J26,'Species List'!$H$1:$J$9,2,FALSE)</f>
        <v>&gt;5-25%</v>
      </c>
      <c r="L26" s="47">
        <f>VLOOKUP(K26,'Species List'!$I$1:$N$8,2,FALSE)</f>
        <v>15</v>
      </c>
      <c r="M26" s="100">
        <f t="shared" si="5"/>
        <v>15</v>
      </c>
      <c r="N26" s="85">
        <f t="shared" si="2"/>
        <v>7.2463768115942032E-2</v>
      </c>
      <c r="O26" s="98">
        <f t="shared" si="6"/>
        <v>0.14492753623188406</v>
      </c>
    </row>
    <row r="27" spans="1:15" ht="13.5" thickBot="1" x14ac:dyDescent="0.25">
      <c r="A27" s="122" t="s">
        <v>3854</v>
      </c>
      <c r="B27" s="44" t="str">
        <f>IF(LEN(VLOOKUP(A27,'Species List'!$A:$G,2,FALSE))=0,"",VLOOKUP(A27,'Species List'!$A:$G,2,FALSE))</f>
        <v>black raspberry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91">
        <v>2</v>
      </c>
      <c r="K27" s="47" t="str">
        <f>VLOOKUP(J27,'Species List'!$H$1:$J$9,2,FALSE)</f>
        <v>&gt;5-25%</v>
      </c>
      <c r="L27" s="47">
        <f>VLOOKUP(K27,'Species List'!$I$1:$N$8,2,FALSE)</f>
        <v>15</v>
      </c>
      <c r="M27" s="100">
        <f t="shared" si="5"/>
        <v>15</v>
      </c>
      <c r="N27" s="85">
        <f t="shared" si="2"/>
        <v>7.2463768115942032E-2</v>
      </c>
      <c r="O27" s="98">
        <f t="shared" si="6"/>
        <v>0.14492753623188406</v>
      </c>
    </row>
    <row r="28" spans="1:15" ht="13.5" thickBot="1" x14ac:dyDescent="0.25">
      <c r="A28" s="122" t="s">
        <v>3536</v>
      </c>
      <c r="B28" s="44" t="str">
        <f>IF(LEN(VLOOKUP(A28,'Species List'!$A:$G,2,FALSE))=0,"",VLOOKUP(A28,'Species List'!$A:$G,2,FALSE))</f>
        <v>quaking aspen</v>
      </c>
      <c r="C28" s="44">
        <f>IF(LEN(VLOOKUP(A28,'Species List'!$A:$G,3,FALSE))=0,"",VLOOKUP(A28,'Species List'!$A:$G,3,FALSE))</f>
        <v>2</v>
      </c>
      <c r="D28" s="99">
        <f t="shared" si="4"/>
        <v>2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[FAC]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1.4492753623188406E-2</v>
      </c>
      <c r="O28" s="98">
        <f t="shared" si="6"/>
        <v>2.8985507246376812E-2</v>
      </c>
    </row>
    <row r="29" spans="1:15" ht="13.5" thickBot="1" x14ac:dyDescent="0.25">
      <c r="A29" s="122" t="s">
        <v>1250</v>
      </c>
      <c r="B29" s="44" t="str">
        <f>IF(LEN(VLOOKUP(A29,'Species List'!$A:$G,2,FALSE))=0,"",VLOOKUP(A29,'Species List'!$A:$G,2,FALSE))</f>
        <v>hackberry</v>
      </c>
      <c r="C29" s="44">
        <f>IF(LEN(VLOOKUP(A29,'Species List'!$A:$G,3,FALSE))=0,"",VLOOKUP(A29,'Species List'!$A:$G,3,FALSE))</f>
        <v>3</v>
      </c>
      <c r="D29" s="99">
        <f t="shared" si="4"/>
        <v>3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91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85">
        <f t="shared" si="2"/>
        <v>1.4492753623188406E-2</v>
      </c>
      <c r="O29" s="98">
        <f t="shared" si="6"/>
        <v>4.3478260869565216E-2</v>
      </c>
    </row>
    <row r="30" spans="1:15" ht="13.5" thickBot="1" x14ac:dyDescent="0.25">
      <c r="A30" s="122" t="s">
        <v>3847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91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1.4492753623188406E-2</v>
      </c>
      <c r="O30" s="98">
        <f t="shared" si="6"/>
        <v>4.3478260869565216E-2</v>
      </c>
    </row>
    <row r="31" spans="1:15" ht="13.5" thickBot="1" x14ac:dyDescent="0.25">
      <c r="A31" s="122" t="s">
        <v>3775</v>
      </c>
      <c r="B31" s="44" t="str">
        <f>IF(LEN(VLOOKUP(A31,'Species List'!$A:$G,2,FALSE))=0,"",VLOOKUP(A31,'Species List'!$A:$G,2,FALSE))</f>
        <v>wild black currant</v>
      </c>
      <c r="C31" s="44">
        <f>IF(LEN(VLOOKUP(A31,'Species List'!$A:$G,3,FALSE))=0,"",VLOOKUP(A31,'Species List'!$A:$G,3,FALSE))</f>
        <v>4</v>
      </c>
      <c r="D31" s="99">
        <f t="shared" si="4"/>
        <v>4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91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85">
        <f t="shared" si="2"/>
        <v>2.4154589371980675E-3</v>
      </c>
      <c r="O31" s="98">
        <f t="shared" si="6"/>
        <v>9.6618357487922701E-3</v>
      </c>
    </row>
    <row r="32" spans="1:15" ht="13.5" thickBot="1" x14ac:dyDescent="0.25">
      <c r="A32" s="122" t="s">
        <v>4702</v>
      </c>
      <c r="B32" s="44" t="str">
        <f>IF(LEN(VLOOKUP(A32,'Species List'!$A:$G,2,FALSE))=0,"",VLOOKUP(A32,'Species List'!$A:$G,2,FALSE))</f>
        <v>downy arrowwood</v>
      </c>
      <c r="C32" s="44">
        <f>IF(LEN(VLOOKUP(A32,'Species List'!$A:$G,3,FALSE))=0,"",VLOOKUP(A32,'Species List'!$A:$G,3,FALSE))</f>
        <v>7</v>
      </c>
      <c r="D32" s="99">
        <f t="shared" si="4"/>
        <v>7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91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85">
        <f t="shared" si="2"/>
        <v>2.4154589371980675E-3</v>
      </c>
      <c r="O32" s="98">
        <f t="shared" si="6"/>
        <v>1.6908212560386472E-2</v>
      </c>
    </row>
    <row r="33" spans="1:15" ht="13.5" thickBot="1" x14ac:dyDescent="0.25">
      <c r="A33" s="122" t="s">
        <v>4700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0</v>
      </c>
      <c r="D33" s="99">
        <f t="shared" si="4"/>
        <v>0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91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85">
        <f t="shared" si="2"/>
        <v>1.4492753623188406E-2</v>
      </c>
      <c r="O33" s="98">
        <f t="shared" si="6"/>
        <v>0</v>
      </c>
    </row>
    <row r="34" spans="1:15" ht="13.5" thickBot="1" x14ac:dyDescent="0.25">
      <c r="A34" s="122" t="s">
        <v>3211</v>
      </c>
      <c r="B34" s="44" t="str">
        <f>IF(LEN(VLOOKUP(A34,'Species List'!$A:$G,2,FALSE))=0,"",VLOOKUP(A34,'Species List'!$A:$G,2,FALSE))</f>
        <v>Virginia creeper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C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FAC-</v>
      </c>
      <c r="H34" s="44">
        <f>VLOOKUP(A34,'Species List'!$A:$G,7,FALSE)</f>
        <v>0</v>
      </c>
      <c r="J34" s="91">
        <v>2</v>
      </c>
      <c r="K34" s="47" t="str">
        <f>VLOOKUP(J34,'Species List'!$H$1:$J$9,2,FALSE)</f>
        <v>&gt;5-25%</v>
      </c>
      <c r="L34" s="47">
        <f>VLOOKUP(K34,'Species List'!$I$1:$N$8,2,FALSE)</f>
        <v>15</v>
      </c>
      <c r="M34" s="100">
        <f t="shared" si="5"/>
        <v>15</v>
      </c>
      <c r="N34" s="85">
        <f t="shared" si="2"/>
        <v>7.2463768115942032E-2</v>
      </c>
      <c r="O34" s="98">
        <f t="shared" si="6"/>
        <v>0.21739130434782611</v>
      </c>
    </row>
    <row r="35" spans="1:15" ht="13.5" thickBot="1" x14ac:dyDescent="0.25">
      <c r="A35" s="122" t="s">
        <v>4764</v>
      </c>
      <c r="B35" s="44" t="str">
        <f>IF(LEN(VLOOKUP(A35,'Species List'!$A:$G,2,FALSE))=0,"",VLOOKUP(A35,'Species List'!$A:$G,2,FALSE))</f>
        <v>wild grape</v>
      </c>
      <c r="C35" s="44">
        <f>IF(LEN(VLOOKUP(A35,'Species List'!$A:$G,3,FALSE))=0,"",VLOOKUP(A35,'Species List'!$A:$G,3,FALSE))</f>
        <v>2</v>
      </c>
      <c r="D35" s="99">
        <f t="shared" si="4"/>
        <v>2</v>
      </c>
      <c r="E35" s="44" t="str">
        <f>IF(LEN(VLOOKUP(A35,'Species List'!$A:$G,4,FALSE))=0,"",VLOOKUP(A35,'Species List'!$A:$G,4,FALSE))</f>
        <v>C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91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85">
        <f t="shared" si="2"/>
        <v>1.4492753623188406E-2</v>
      </c>
      <c r="O35" s="98">
        <f t="shared" si="6"/>
        <v>2.8985507246376812E-2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3" t="s">
        <v>5376</v>
      </c>
      <c r="J153" s="154"/>
      <c r="K153" s="155"/>
      <c r="L153" s="63">
        <f>SUMIF(L12:L152,"&gt;=0")</f>
        <v>207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2"/>
      <c r="C7" s="152"/>
      <c r="D7" s="152"/>
      <c r="E7" s="152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4832</v>
      </c>
      <c r="O9" s="43" t="s">
        <v>4833</v>
      </c>
    </row>
    <row r="10" spans="1:15" s="130" customFormat="1" ht="14.25" thickTop="1" thickBot="1" x14ac:dyDescent="0.25">
      <c r="A10" s="30" t="s">
        <v>5445</v>
      </c>
      <c r="B10" s="157"/>
      <c r="C10" s="157"/>
      <c r="D10" s="157"/>
      <c r="E10" s="157"/>
      <c r="F10" s="157"/>
      <c r="G10" s="157"/>
      <c r="H10" s="157"/>
      <c r="I10" s="158"/>
      <c r="J10" s="157"/>
      <c r="K10" s="157"/>
      <c r="L10" s="157"/>
      <c r="M10" s="157"/>
      <c r="N10" s="159"/>
      <c r="O10" s="159"/>
    </row>
    <row r="11" spans="1:15" s="130" customFormat="1" ht="14.25" thickTop="1" thickBot="1" x14ac:dyDescent="0.25">
      <c r="A11" s="157"/>
      <c r="B11" s="157"/>
      <c r="C11" s="157"/>
      <c r="D11" s="157"/>
      <c r="E11" s="157"/>
      <c r="F11" s="157"/>
      <c r="G11" s="157"/>
      <c r="H11" s="157"/>
      <c r="I11" s="158"/>
      <c r="J11" s="157"/>
      <c r="K11" s="157"/>
      <c r="L11" s="157"/>
      <c r="M11" s="157"/>
      <c r="N11" s="159"/>
      <c r="O11" s="159"/>
    </row>
    <row r="12" spans="1:15" ht="13.5" thickBot="1" x14ac:dyDescent="0.25">
      <c r="A12" s="122" t="s">
        <v>4506</v>
      </c>
      <c r="B12" s="44" t="str">
        <f>IF(LEN(VLOOKUP(A12,'Species List'!$A:$G,2,FALSE))=0,"",VLOOKUP(A12,'Species List'!$A:$G,2,FALSE))</f>
        <v>Japanese Hedge Parsley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8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4" si="1">VALUE(L12)</f>
        <v>15</v>
      </c>
      <c r="N12" s="109">
        <f t="shared" ref="N12:N13" si="2">L12/$L$153</f>
        <v>0.11538461538461539</v>
      </c>
      <c r="O12" s="109">
        <f t="shared" ref="O12:O13" si="3">D12*N12</f>
        <v>0</v>
      </c>
    </row>
    <row r="13" spans="1:15" ht="13.5" thickBot="1" x14ac:dyDescent="0.25">
      <c r="A13" s="122" t="s">
        <v>596</v>
      </c>
      <c r="B13" s="44" t="str">
        <f>IF(LEN(VLOOKUP(A13,'Species List'!$A:$G,2,FALSE))=0,"",VLOOKUP(A13,'Species List'!$A:$G,2,FALSE))</f>
        <v>lady fern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8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0.11538461538461539</v>
      </c>
      <c r="O13" s="109">
        <f t="shared" si="3"/>
        <v>0.57692307692307698</v>
      </c>
    </row>
    <row r="14" spans="1:15" ht="13.5" thickBot="1" x14ac:dyDescent="0.25">
      <c r="A14" s="122" t="s">
        <v>1365</v>
      </c>
      <c r="B14" s="44" t="str">
        <f>IF(LEN(VLOOKUP(A14,'Species List'!$A:$G,2,FALSE))=0,"",VLOOKUP(A14,'Species List'!$A:$G,2,FALSE))</f>
        <v>common enchanter's nightshade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8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2.3076923076923078E-2</v>
      </c>
      <c r="O14" s="85">
        <f>D14*N14</f>
        <v>4.6153846153846156E-2</v>
      </c>
    </row>
    <row r="15" spans="1:15" ht="13.5" thickBot="1" x14ac:dyDescent="0.25">
      <c r="A15" s="122" t="s">
        <v>359</v>
      </c>
      <c r="B15" s="44" t="str">
        <f>IF(LEN(VLOOKUP(A15,'Species List'!$A:$G,2,FALSE))=0,"",VLOOKUP(A15,'Species List'!$A:$G,2,FALSE))</f>
        <v>hog peanut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8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0.11538461538461539</v>
      </c>
      <c r="O15" s="98">
        <f t="shared" ref="O15:O78" si="7">D15*N15</f>
        <v>0.23076923076923078</v>
      </c>
    </row>
    <row r="16" spans="1:15" ht="13.5" thickBot="1" x14ac:dyDescent="0.25">
      <c r="A16" s="122" t="s">
        <v>2233</v>
      </c>
      <c r="B16" s="44" t="str">
        <f>IF(LEN(VLOOKUP(A16,'Species List'!$A:$G,2,FALSE))=0,"",VLOOKUP(A16,'Species List'!$A:$G,2,FALSE))</f>
        <v>wild geranium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8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2.3076923076923078E-2</v>
      </c>
      <c r="O16" s="98">
        <f t="shared" si="7"/>
        <v>9.2307692307692313E-2</v>
      </c>
    </row>
    <row r="17" spans="1:15" ht="13.5" thickBot="1" x14ac:dyDescent="0.25">
      <c r="A17" s="123" t="s">
        <v>4216</v>
      </c>
      <c r="B17" s="44" t="str">
        <f>IF(LEN(VLOOKUP(A17,'Species List'!$A:$G,2,FALSE))=0,"",VLOOKUP(A17,'Species List'!$A:$G,2,FALSE))</f>
        <v>zigzag goldenrod</v>
      </c>
      <c r="C17" s="44">
        <f>IF(LEN(VLOOKUP(A17,'Species List'!$A:$G,3,FALSE))=0,"",VLOOKUP(A17,'Species List'!$A:$G,3,FALSE))</f>
        <v>5</v>
      </c>
      <c r="D17" s="99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8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2.3076923076923078E-2</v>
      </c>
      <c r="O17" s="98">
        <f t="shared" si="7"/>
        <v>0.11538461538461539</v>
      </c>
    </row>
    <row r="18" spans="1:15" ht="13.5" thickBot="1" x14ac:dyDescent="0.25">
      <c r="A18" s="125" t="s">
        <v>472</v>
      </c>
      <c r="B18" s="44" t="str">
        <f>IF(LEN(VLOOKUP(A18,'Species List'!$A:$G,2,FALSE))=0,"",VLOOKUP(A18,'Species List'!$A:$G,2,FALSE))</f>
        <v>Jack-in-the-pulpit</v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28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2.3076923076923078E-2</v>
      </c>
      <c r="O18" s="98">
        <f t="shared" si="7"/>
        <v>9.2307692307692313E-2</v>
      </c>
    </row>
    <row r="19" spans="1:15" ht="13.5" thickBot="1" x14ac:dyDescent="0.25">
      <c r="A19" s="122" t="s">
        <v>2186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FACU+</v>
      </c>
      <c r="H19" s="44">
        <f>VLOOKUP(A19,'Species List'!$A:$G,7,FALSE)</f>
        <v>0</v>
      </c>
      <c r="J19" s="128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2.3076923076923078E-2</v>
      </c>
      <c r="O19" s="98">
        <f t="shared" si="7"/>
        <v>9.2307692307692313E-2</v>
      </c>
    </row>
    <row r="20" spans="1:15" ht="13.5" thickBot="1" x14ac:dyDescent="0.25">
      <c r="A20" s="122" t="s">
        <v>5433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8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2.3076923076923078E-2</v>
      </c>
      <c r="O20" s="98">
        <f t="shared" si="7"/>
        <v>6.9230769230769235E-2</v>
      </c>
    </row>
    <row r="21" spans="1:15" ht="13.5" thickBot="1" x14ac:dyDescent="0.25">
      <c r="A21" s="122" t="s">
        <v>270</v>
      </c>
      <c r="B21" s="44" t="str">
        <f>IF(LEN(VLOOKUP(A21,'Species List'!$A:$G,2,FALSE))=0,"",VLOOKUP(A21,'Species List'!$A:$G,2,FALSE))</f>
        <v>garlic mustard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8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2.3076923076923078E-2</v>
      </c>
      <c r="O21" s="98">
        <f t="shared" si="7"/>
        <v>0</v>
      </c>
    </row>
    <row r="22" spans="1:15" ht="13.5" thickBot="1" x14ac:dyDescent="0.25">
      <c r="A22" s="122" t="s">
        <v>2301</v>
      </c>
      <c r="B22" s="44" t="str">
        <f>IF(LEN(VLOOKUP(A22,'Species List'!$A:$G,2,FALSE))=0,"",VLOOKUP(A22,'Species List'!$A:$G,2,FALSE))</f>
        <v>Virginia stickseed</v>
      </c>
      <c r="C22" s="44">
        <f>IF(LEN(VLOOKUP(A22,'Species List'!$A:$G,3,FALSE))=0,"",VLOOKUP(A22,'Species List'!$A:$G,3,FALSE))</f>
        <v>1</v>
      </c>
      <c r="D22" s="99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28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2.3076923076923078E-2</v>
      </c>
      <c r="O22" s="98">
        <f t="shared" si="7"/>
        <v>2.3076923076923078E-2</v>
      </c>
    </row>
    <row r="23" spans="1:15" ht="13.5" thickBot="1" x14ac:dyDescent="0.25">
      <c r="A23" s="122" t="s">
        <v>234</v>
      </c>
      <c r="B23" s="44" t="str">
        <f>IF(LEN(VLOOKUP(A23,'Species List'!$A:$G,2,FALSE))=0,"",VLOOKUP(A23,'Species List'!$A:$G,2,FALSE))</f>
        <v>white snakeroot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8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2.3076923076923078E-2</v>
      </c>
      <c r="O23" s="98">
        <f t="shared" si="7"/>
        <v>2.3076923076923078E-2</v>
      </c>
    </row>
    <row r="24" spans="1:15" ht="13.5" thickBot="1" x14ac:dyDescent="0.25">
      <c r="A24" s="126" t="s">
        <v>5446</v>
      </c>
      <c r="B24" s="44" t="e">
        <f>IF(LEN(VLOOKUP(A24,'Species List'!$A:$G,2,FALSE))=0,"",VLOOKUP(A24,'Species List'!$A:$G,2,FALSE))</f>
        <v>#N/A</v>
      </c>
      <c r="C24" s="44">
        <v>1</v>
      </c>
      <c r="D24" s="99">
        <f t="shared" si="4"/>
        <v>1</v>
      </c>
      <c r="E24" s="44" t="s">
        <v>149</v>
      </c>
      <c r="F24" s="44" t="s">
        <v>147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8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2.3076923076923078E-2</v>
      </c>
      <c r="O24" s="98">
        <f t="shared" si="7"/>
        <v>2.3076923076923078E-2</v>
      </c>
    </row>
    <row r="25" spans="1:15" ht="13.5" thickBot="1" x14ac:dyDescent="0.25">
      <c r="A25" s="122" t="s">
        <v>4601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1</v>
      </c>
      <c r="D25" s="99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8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2.3076923076923078E-2</v>
      </c>
      <c r="O25" s="98">
        <f t="shared" si="7"/>
        <v>2.3076923076923078E-2</v>
      </c>
    </row>
    <row r="26" spans="1:15" ht="13.5" thickBot="1" x14ac:dyDescent="0.25">
      <c r="A26" s="122" t="s">
        <v>705</v>
      </c>
      <c r="B26" s="44" t="str">
        <f>IF(LEN(VLOOKUP(A26,'Species List'!$A:$G,2,FALSE))=0,"",VLOOKUP(A26,'Species List'!$A:$G,2,FALSE))</f>
        <v>false nettle</v>
      </c>
      <c r="C26" s="44">
        <f>IF(LEN(VLOOKUP(A26,'Species List'!$A:$G,3,FALSE))=0,"",VLOOKUP(A26,'Species List'!$A:$G,3,FALSE))</f>
        <v>5</v>
      </c>
      <c r="D26" s="99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OBL</v>
      </c>
      <c r="H26" s="44">
        <f>VLOOKUP(A26,'Species List'!$A:$G,7,FALSE)</f>
        <v>0</v>
      </c>
      <c r="J26" s="128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2.3076923076923078E-2</v>
      </c>
      <c r="O26" s="98">
        <f t="shared" si="7"/>
        <v>0.11538461538461539</v>
      </c>
    </row>
    <row r="27" spans="1:15" ht="13.5" thickBot="1" x14ac:dyDescent="0.25">
      <c r="A27" s="122" t="s">
        <v>3391</v>
      </c>
      <c r="B27" s="44" t="str">
        <f>IF(LEN(VLOOKUP(A27,'Species List'!$A:$G,2,FALSE))=0,"",VLOOKUP(A27,'Species List'!$A:$G,2,FALSE))</f>
        <v>Rugel's plantain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[FAC]</v>
      </c>
      <c r="H27" s="44">
        <f>VLOOKUP(A27,'Species List'!$A:$G,7,FALSE)</f>
        <v>0</v>
      </c>
      <c r="J27" s="128" t="s">
        <v>5409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100">
        <f t="shared" si="5"/>
        <v>0.5</v>
      </c>
      <c r="N27" s="98">
        <f t="shared" si="6"/>
        <v>3.8461538461538464E-3</v>
      </c>
      <c r="O27" s="98">
        <f t="shared" si="7"/>
        <v>0</v>
      </c>
    </row>
    <row r="28" spans="1:15" ht="13.5" thickBot="1" x14ac:dyDescent="0.25">
      <c r="A28" s="122" t="s">
        <v>4092</v>
      </c>
      <c r="B28" s="44" t="str">
        <f>IF(LEN(VLOOKUP(A28,'Species List'!$A:$G,2,FALSE))=0,"",VLOOKUP(A28,'Species List'!$A:$G,2,FALSE))</f>
        <v>mad dog skullcap</v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OBL</v>
      </c>
      <c r="H28" s="44">
        <f>VLOOKUP(A28,'Species List'!$A:$G,7,FALSE)</f>
        <v>0</v>
      </c>
      <c r="J28" s="128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2.3076923076923078E-2</v>
      </c>
      <c r="O28" s="98">
        <f t="shared" si="7"/>
        <v>0.11538461538461539</v>
      </c>
    </row>
    <row r="29" spans="1:15" ht="13.5" thickBot="1" x14ac:dyDescent="0.25">
      <c r="A29" s="122" t="s">
        <v>5447</v>
      </c>
      <c r="B29" s="44" t="e">
        <f>IF(LEN(VLOOKUP(A29,'Species List'!$A:$G,2,FALSE))=0,"",VLOOKUP(A29,'Species List'!$A:$G,2,FALSE))</f>
        <v>#N/A</v>
      </c>
      <c r="C29" s="44">
        <v>3</v>
      </c>
      <c r="D29" s="99">
        <f t="shared" si="4"/>
        <v>3</v>
      </c>
      <c r="E29" s="44" t="s">
        <v>149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8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2.3076923076923078E-2</v>
      </c>
      <c r="O29" s="98">
        <f t="shared" si="7"/>
        <v>6.9230769230769235E-2</v>
      </c>
    </row>
    <row r="30" spans="1:15" ht="13.5" thickBot="1" x14ac:dyDescent="0.25">
      <c r="A30" s="122" t="s">
        <v>4209</v>
      </c>
      <c r="B30" s="44" t="str">
        <f>IF(LEN(VLOOKUP(A30,'Species List'!$A:$G,2,FALSE))=0,"",VLOOKUP(A30,'Species List'!$A:$G,2,FALSE))</f>
        <v>late goldenrod</v>
      </c>
      <c r="C30" s="44">
        <f>IF(LEN(VLOOKUP(A30,'Species List'!$A:$G,3,FALSE))=0,"",VLOOKUP(A30,'Species List'!$A:$G,3,FALSE))</f>
        <v>1</v>
      </c>
      <c r="D30" s="99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8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2.3076923076923078E-2</v>
      </c>
      <c r="O30" s="98">
        <f t="shared" si="7"/>
        <v>2.3076923076923078E-2</v>
      </c>
    </row>
    <row r="31" spans="1:15" ht="13.5" thickBot="1" x14ac:dyDescent="0.25">
      <c r="A31" s="127" t="s">
        <v>1980</v>
      </c>
      <c r="B31" s="44" t="str">
        <f>IF(LEN(VLOOKUP(A31,'Species List'!$A:$G,2,FALSE))=0,"",VLOOKUP(A31,'Species List'!$A:$G,2,FALSE))</f>
        <v>annual fleabane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129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2.3076923076923078E-2</v>
      </c>
      <c r="O31" s="98">
        <f t="shared" si="7"/>
        <v>0</v>
      </c>
    </row>
    <row r="32" spans="1:15" ht="13.5" thickBot="1" x14ac:dyDescent="0.25">
      <c r="A32" s="122" t="s">
        <v>4479</v>
      </c>
      <c r="B32" s="44" t="str">
        <f>IF(LEN(VLOOKUP(A32,'Species List'!$A:$G,2,FALSE))=0,"",VLOOKUP(A32,'Species List'!$A:$G,2,FALSE))</f>
        <v>early meadow-rue</v>
      </c>
      <c r="C32" s="44">
        <f>IF(LEN(VLOOKUP(A32,'Species List'!$A:$G,3,FALSE))=0,"",VLOOKUP(A32,'Species List'!$A:$G,3,FALSE))</f>
        <v>5</v>
      </c>
      <c r="D32" s="99">
        <f t="shared" si="4"/>
        <v>5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FACU+</v>
      </c>
      <c r="H32" s="44">
        <f>VLOOKUP(A32,'Species List'!$A:$G,7,FALSE)</f>
        <v>0</v>
      </c>
      <c r="J32" s="128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2.3076923076923078E-2</v>
      </c>
      <c r="O32" s="98">
        <f t="shared" si="7"/>
        <v>0.11538461538461539</v>
      </c>
    </row>
    <row r="33" spans="1:15" ht="13.5" thickBot="1" x14ac:dyDescent="0.25">
      <c r="A33" s="122" t="s">
        <v>199</v>
      </c>
      <c r="B33" s="44" t="str">
        <f>IF(LEN(VLOOKUP(A33,'Species List'!$A:$G,2,FALSE))=0,"",VLOOKUP(A33,'Species List'!$A:$G,2,FALSE))</f>
        <v>red baneberry</v>
      </c>
      <c r="C33" s="44">
        <f>IF(LEN(VLOOKUP(A33,'Species List'!$A:$G,3,FALSE))=0,"",VLOOKUP(A33,'Species List'!$A:$G,3,FALSE))</f>
        <v>7</v>
      </c>
      <c r="D33" s="99">
        <f t="shared" si="4"/>
        <v>7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8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2.3076923076923078E-2</v>
      </c>
      <c r="O33" s="98">
        <f t="shared" si="7"/>
        <v>0.16153846153846155</v>
      </c>
    </row>
    <row r="34" spans="1:15" ht="13.5" thickBot="1" x14ac:dyDescent="0.25">
      <c r="A34" s="122" t="s">
        <v>5448</v>
      </c>
      <c r="B34" s="44" t="e">
        <f>IF(LEN(VLOOKUP(A34,'Species List'!$A:$G,2,FALSE))=0,"",VLOOKUP(A34,'Species List'!$A:$G,2,FALSE))</f>
        <v>#N/A</v>
      </c>
      <c r="C34" s="44">
        <v>0</v>
      </c>
      <c r="D34" s="99">
        <f t="shared" si="4"/>
        <v>0</v>
      </c>
      <c r="E34" s="44" t="s">
        <v>149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8">
        <v>1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2.3076923076923078E-2</v>
      </c>
      <c r="O34" s="98">
        <f t="shared" si="7"/>
        <v>0</v>
      </c>
    </row>
    <row r="35" spans="1:15" ht="13.5" thickBot="1" x14ac:dyDescent="0.25">
      <c r="A35" s="123" t="s">
        <v>3100</v>
      </c>
      <c r="B35" s="44" t="str">
        <f>IF(LEN(VLOOKUP(A35,'Species List'!$A:$G,2,FALSE))=0,"",VLOOKUP(A35,'Species List'!$A:$G,2,FALSE))</f>
        <v>sensitive fern</v>
      </c>
      <c r="C35" s="44">
        <f>IF(LEN(VLOOKUP(A35,'Species List'!$A:$G,3,FALSE))=0,"",VLOOKUP(A35,'Species List'!$A:$G,3,FALSE))</f>
        <v>4</v>
      </c>
      <c r="D35" s="99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128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2.3076923076923078E-2</v>
      </c>
      <c r="O35" s="98">
        <f t="shared" si="7"/>
        <v>9.2307692307692313E-2</v>
      </c>
    </row>
    <row r="36" spans="1:15" ht="13.5" thickBot="1" x14ac:dyDescent="0.25">
      <c r="A36" s="125" t="s">
        <v>1658</v>
      </c>
      <c r="B36" s="44" t="str">
        <f>IF(LEN(VLOOKUP(A36,'Species List'!$A:$G,2,FALSE))=0,"",VLOOKUP(A36,'Species List'!$A:$G,2,FALSE))</f>
        <v>pointed-leaved tick trefoil</v>
      </c>
      <c r="C36" s="44">
        <f>IF(LEN(VLOOKUP(A36,'Species List'!$A:$G,3,FALSE))=0,"",VLOOKUP(A36,'Species List'!$A:$G,3,FALSE))</f>
        <v>6</v>
      </c>
      <c r="D36" s="99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8">
        <v>2</v>
      </c>
      <c r="K36" s="47" t="str">
        <f>VLOOKUP(J36,'Species List'!$H$1:$J$9,2,FALSE)</f>
        <v>&gt;5-25%</v>
      </c>
      <c r="L36" s="47">
        <f>VLOOKUP(K36,'Species List'!$I$1:$N$8,2,FALSE)</f>
        <v>15</v>
      </c>
      <c r="M36" s="100">
        <f t="shared" si="5"/>
        <v>15</v>
      </c>
      <c r="N36" s="98">
        <f t="shared" si="6"/>
        <v>0.11538461538461539</v>
      </c>
      <c r="O36" s="98">
        <f t="shared" si="7"/>
        <v>0.69230769230769229</v>
      </c>
    </row>
    <row r="37" spans="1:15" ht="13.5" thickBot="1" x14ac:dyDescent="0.25">
      <c r="A37" s="126" t="s">
        <v>243</v>
      </c>
      <c r="B37" s="44" t="str">
        <f>IF(LEN(VLOOKUP(A37,'Species List'!$A:$G,2,FALSE))=0,"",VLOOKUP(A37,'Species List'!$A:$G,2,FALSE))</f>
        <v>downy agrimony</v>
      </c>
      <c r="C37" s="44">
        <f>IF(LEN(VLOOKUP(A37,'Species List'!$A:$G,3,FALSE))=0,"",VLOOKUP(A37,'Species List'!$A:$G,3,FALSE))</f>
        <v>5</v>
      </c>
      <c r="D37" s="99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28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2.3076923076923078E-2</v>
      </c>
      <c r="O37" s="98">
        <f t="shared" si="7"/>
        <v>0.11538461538461539</v>
      </c>
    </row>
    <row r="38" spans="1:15" ht="13.5" thickBot="1" x14ac:dyDescent="0.25">
      <c r="A38" s="122" t="s">
        <v>2240</v>
      </c>
      <c r="B38" s="44" t="str">
        <f>IF(LEN(VLOOKUP(A38,'Species List'!$A:$G,2,FALSE))=0,"",VLOOKUP(A38,'Species List'!$A:$G,2,FALSE))</f>
        <v>white avens</v>
      </c>
      <c r="C38" s="44">
        <f>IF(LEN(VLOOKUP(A38,'Species List'!$A:$G,3,FALSE))=0,"",VLOOKUP(A38,'Species List'!$A:$G,3,FALSE))</f>
        <v>2</v>
      </c>
      <c r="D38" s="99">
        <f t="shared" si="4"/>
        <v>2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28">
        <v>1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2.3076923076923078E-2</v>
      </c>
      <c r="O38" s="98">
        <f t="shared" si="7"/>
        <v>4.6153846153846156E-2</v>
      </c>
    </row>
    <row r="39" spans="1:15" ht="13.5" thickBot="1" x14ac:dyDescent="0.25">
      <c r="A39" s="122" t="s">
        <v>3726</v>
      </c>
      <c r="B39" s="44" t="str">
        <f>IF(LEN(VLOOKUP(A39,'Species List'!$A:$G,2,FALSE))=0,"",VLOOKUP(A39,'Species List'!$A:$G,2,FALSE))</f>
        <v>hispid buttercup</v>
      </c>
      <c r="C39" s="44">
        <f>IF(LEN(VLOOKUP(A39,'Species List'!$A:$G,3,FALSE))=0,"",VLOOKUP(A39,'Species List'!$A:$G,3,FALSE))</f>
        <v>6</v>
      </c>
      <c r="D39" s="99">
        <f t="shared" si="4"/>
        <v>6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</v>
      </c>
      <c r="H39" s="44">
        <f>VLOOKUP(A39,'Species List'!$A:$G,7,FALSE)</f>
        <v>0</v>
      </c>
      <c r="J39" s="128" t="s">
        <v>5409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100">
        <f t="shared" si="5"/>
        <v>0.5</v>
      </c>
      <c r="N39" s="98">
        <f t="shared" si="6"/>
        <v>3.8461538461538464E-3</v>
      </c>
      <c r="O39" s="98">
        <f t="shared" si="7"/>
        <v>2.3076923076923078E-2</v>
      </c>
    </row>
    <row r="40" spans="1:15" ht="13.5" thickBot="1" x14ac:dyDescent="0.25">
      <c r="A40" s="122" t="s">
        <v>1594</v>
      </c>
      <c r="B40" s="44" t="str">
        <f>IF(LEN(VLOOKUP(A40,'Species List'!$A:$G,2,FALSE))=0,"",VLOOKUP(A40,'Species List'!$A:$G,2,FALSE))</f>
        <v>bulblet fern</v>
      </c>
      <c r="C40" s="44">
        <f>IF(LEN(VLOOKUP(A40,'Species List'!$A:$G,3,FALSE))=0,"",VLOOKUP(A40,'Species List'!$A:$G,3,FALSE))</f>
        <v>8</v>
      </c>
      <c r="D40" s="99">
        <f t="shared" si="4"/>
        <v>8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FACW-</v>
      </c>
      <c r="H40" s="44">
        <f>VLOOKUP(A40,'Species List'!$A:$G,7,FALSE)</f>
        <v>0</v>
      </c>
      <c r="J40" s="128" t="s">
        <v>5407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2.3076923076923078E-2</v>
      </c>
      <c r="O40" s="98">
        <f t="shared" si="7"/>
        <v>0.18461538461538463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3" t="s">
        <v>5376</v>
      </c>
      <c r="J153" s="154"/>
      <c r="K153" s="155"/>
      <c r="L153" s="63">
        <f>SUMIF(L12:L152,"&gt;=0")</f>
        <v>130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B5" sqref="B5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2"/>
      <c r="C7" s="152"/>
      <c r="D7" s="152"/>
      <c r="E7" s="152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4832</v>
      </c>
      <c r="O9" s="43" t="s">
        <v>4833</v>
      </c>
    </row>
    <row r="10" spans="1:15" s="130" customFormat="1" ht="14.25" thickTop="1" thickBot="1" x14ac:dyDescent="0.25">
      <c r="A10" s="30" t="s">
        <v>5449</v>
      </c>
      <c r="B10" s="157"/>
      <c r="C10" s="157"/>
      <c r="D10" s="157"/>
      <c r="E10" s="157"/>
      <c r="F10" s="157"/>
      <c r="G10" s="157"/>
      <c r="H10" s="157"/>
      <c r="I10" s="158"/>
      <c r="J10" s="157"/>
      <c r="K10" s="157"/>
      <c r="L10" s="157"/>
      <c r="M10" s="157"/>
      <c r="N10" s="159"/>
      <c r="O10" s="159"/>
    </row>
    <row r="11" spans="1:15" s="130" customFormat="1" ht="14.25" thickTop="1" thickBot="1" x14ac:dyDescent="0.25">
      <c r="A11" s="157"/>
      <c r="B11" s="157"/>
      <c r="C11" s="157"/>
      <c r="D11" s="157"/>
      <c r="E11" s="157"/>
      <c r="F11" s="157"/>
      <c r="G11" s="157"/>
      <c r="H11" s="157"/>
      <c r="I11" s="158"/>
      <c r="J11" s="157"/>
      <c r="K11" s="157"/>
      <c r="L11" s="157"/>
      <c r="M11" s="157"/>
      <c r="N11" s="159"/>
      <c r="O11" s="159"/>
    </row>
    <row r="12" spans="1:15" ht="13.5" thickBot="1" x14ac:dyDescent="0.25">
      <c r="A12" s="122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8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9">
        <f t="shared" ref="N12:N77" si="2">L12/$L$153</f>
        <v>0.14285714285714285</v>
      </c>
      <c r="O12" s="109">
        <f t="shared" ref="O12:O78" si="3">D12*N12</f>
        <v>0</v>
      </c>
    </row>
    <row r="13" spans="1:15" ht="13.5" thickBot="1" x14ac:dyDescent="0.25">
      <c r="A13" s="122" t="s">
        <v>2619</v>
      </c>
      <c r="B13" s="44" t="str">
        <f>IF(LEN(VLOOKUP(A13,'Species List'!$A:$G,2,FALSE))=0,"",VLOOKUP(A13,'Species List'!$A:$G,2,FALSE))</f>
        <v>rice cut grass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OBL</v>
      </c>
      <c r="H13" s="44">
        <f>VLOOKUP(A13,'Species List'!$A:$G,7,FALSE)</f>
        <v>0</v>
      </c>
      <c r="J13" s="128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0.7142857142857143</v>
      </c>
      <c r="O13" s="109">
        <f t="shared" si="3"/>
        <v>2.1428571428571428</v>
      </c>
    </row>
    <row r="14" spans="1:15" ht="13.5" thickBot="1" x14ac:dyDescent="0.25">
      <c r="A14" s="122" t="s">
        <v>5440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8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0.14285714285714285</v>
      </c>
      <c r="O14" s="108">
        <f t="shared" si="3"/>
        <v>0.42857142857142855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7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3" t="s">
        <v>5376</v>
      </c>
      <c r="J153" s="154"/>
      <c r="K153" s="155"/>
      <c r="L153" s="63">
        <f>SUMIF(L12:L152,"&gt;=0")</f>
        <v>21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6" t="s">
        <v>4836</v>
      </c>
      <c r="B1" s="156"/>
      <c r="C1" s="156"/>
      <c r="D1" s="156"/>
      <c r="E1" s="156"/>
      <c r="F1" s="156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4837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21</v>
      </c>
      <c r="C4" s="102">
        <f>COUNTIF(Forbs!$F$12:$F$150,"Native")</f>
        <v>26</v>
      </c>
      <c r="D4" s="102">
        <f>COUNTIF(Grasses!$F$12:$F$151,"Native")</f>
        <v>2</v>
      </c>
      <c r="E4" s="102">
        <f>AVERAGE(B4:D4)</f>
        <v>16.333333333333332</v>
      </c>
      <c r="F4" s="102">
        <f>SUM(B4:D4)</f>
        <v>49</v>
      </c>
    </row>
    <row r="5" spans="1:6" ht="18" x14ac:dyDescent="0.25">
      <c r="A5" s="53" t="s">
        <v>4841</v>
      </c>
      <c r="B5" s="102">
        <f>COUNTIF(Woody!$F12:$F201,"Introduced")</f>
        <v>3</v>
      </c>
      <c r="C5" s="102">
        <f>COUNTIF(Forbs!$F12:$F201,"Introduced")</f>
        <v>2</v>
      </c>
      <c r="D5" s="102">
        <f>COUNTIF(Grasses!$F12:$F201,"Introduced")</f>
        <v>1</v>
      </c>
      <c r="E5" s="102">
        <f t="shared" ref="E5:E6" si="0">AVERAGE(B5:D5)</f>
        <v>2</v>
      </c>
      <c r="F5" s="102">
        <f>SUM(B5:D5)</f>
        <v>6</v>
      </c>
    </row>
    <row r="6" spans="1:6" s="81" customFormat="1" ht="21" x14ac:dyDescent="0.35">
      <c r="A6" s="53" t="s">
        <v>5411</v>
      </c>
      <c r="B6" s="102">
        <f>SUM(B4:B5)</f>
        <v>24</v>
      </c>
      <c r="C6" s="102">
        <f>SUM(C4:C5)</f>
        <v>28</v>
      </c>
      <c r="D6" s="102">
        <f>SUM(D4:D5)</f>
        <v>3</v>
      </c>
      <c r="E6" s="102">
        <f t="shared" si="0"/>
        <v>18.333333333333332</v>
      </c>
      <c r="F6" s="102">
        <f>SUM(B6:D6)</f>
        <v>55</v>
      </c>
    </row>
    <row r="7" spans="1:6" ht="18" x14ac:dyDescent="0.25">
      <c r="A7" s="53" t="s">
        <v>4842</v>
      </c>
      <c r="B7" s="102">
        <f>AVERAGEIF(Woody!D12:D152,"&gt;0")</f>
        <v>3.3333333333333335</v>
      </c>
      <c r="C7" s="102">
        <f>AVERAGEIF(Forbs!D12:D152,"&gt;0")</f>
        <v>3.75</v>
      </c>
      <c r="D7" s="102">
        <f>AVERAGEIF(Grasses!D12:D152,"&gt;0")</f>
        <v>3</v>
      </c>
      <c r="E7" s="102">
        <f>AVERAGE(B7:D7)</f>
        <v>3.3611111111111112</v>
      </c>
      <c r="F7" s="102">
        <f>(SUMIF(Woody!D12:D152,"&gt;0")+SUMIF(Forbs!D12:D152,"&gt;0")+SUMIF(Grasses!D12:D152,"&gt;0"))/(COUNTIF(Woody!D12:D152,"&gt;0")+COUNTIF(Forbs!D12:D152,"&gt;0")+COUNTIF(Grasses!D12:D152,"&gt;0"))</f>
        <v>3.5319148936170213</v>
      </c>
    </row>
    <row r="8" spans="1:6" s="31" customFormat="1" ht="21" x14ac:dyDescent="0.35">
      <c r="A8" s="53" t="s">
        <v>5412</v>
      </c>
      <c r="B8" s="102">
        <f>AVERAGEIF(Woody!D12:D152,"&gt;=0")</f>
        <v>2.9166666666666665</v>
      </c>
      <c r="C8" s="102">
        <f>AVERAGEIF(Forbs!D12:D152,"&gt;=0")</f>
        <v>3.103448275862069</v>
      </c>
      <c r="D8" s="102">
        <f>AVERAGEIF(Grasses!D12:D152,"&gt;=0")</f>
        <v>2</v>
      </c>
      <c r="E8" s="102">
        <f>AVERAGE(B8:D8)</f>
        <v>2.6733716475095783</v>
      </c>
      <c r="F8" s="102">
        <f>(SUMIF(Woody!D12:D152,"&gt;=0")+SUMIF(Forbs!D12:D152,"&gt;=0")+SUMIF(Grasses!D12:D152,"&gt;=0"))/(COUNTIF(Woody!D12:D152,"&gt;=0")+COUNTIF(Forbs!D12:D152,"&gt;=0")+COUNTIF(Grasses!D12:D152,"&gt;=0"))</f>
        <v>2.9642857142857144</v>
      </c>
    </row>
    <row r="9" spans="1:6" ht="18" x14ac:dyDescent="0.25">
      <c r="A9" s="53" t="s">
        <v>4835</v>
      </c>
      <c r="B9" s="102">
        <f>SQRT(B4)*B7</f>
        <v>15.275252316519467</v>
      </c>
      <c r="C9" s="102">
        <f>SQRT(C4)*C7</f>
        <v>19.121323175972943</v>
      </c>
      <c r="D9" s="102">
        <f>SQRT(D4)*D7</f>
        <v>4.2426406871192857</v>
      </c>
      <c r="E9" s="102">
        <f>SQRT(E4)*E7</f>
        <v>13.583768833433696</v>
      </c>
      <c r="F9" s="102">
        <f>SQRT(F4)*F7</f>
        <v>24.723404255319149</v>
      </c>
    </row>
    <row r="10" spans="1:6" s="82" customFormat="1" ht="21" x14ac:dyDescent="0.35">
      <c r="A10" s="53" t="s">
        <v>5413</v>
      </c>
      <c r="B10" s="102">
        <f>SQRT(B6)*B8</f>
        <v>14.288690166235204</v>
      </c>
      <c r="C10" s="102">
        <f>SQRT(C6)*C8</f>
        <v>16.421904689366425</v>
      </c>
      <c r="D10" s="102">
        <f>SQRT(D6)*D8</f>
        <v>3.4641016151377544</v>
      </c>
      <c r="E10" s="102">
        <f>SQRT(E6)*E8</f>
        <v>11.446693527156567</v>
      </c>
      <c r="F10" s="102">
        <f>SQRT(F6)*F8</f>
        <v>21.983731229605002</v>
      </c>
    </row>
    <row r="11" spans="1:6" ht="18" x14ac:dyDescent="0.25">
      <c r="A11" s="53" t="s">
        <v>4843</v>
      </c>
      <c r="B11" s="102">
        <f>SUMIF(Woody!$M$12:$M$152,"&gt;=0")</f>
        <v>207</v>
      </c>
      <c r="C11" s="102">
        <f>SUMIF(Forbs!$M$12:$M$153,"&gt;=0")</f>
        <v>130</v>
      </c>
      <c r="D11" s="102">
        <f>SUMIF(Grasses!$M$12:$M$152,"&gt;=0")</f>
        <v>21</v>
      </c>
      <c r="E11" s="102">
        <f>AVERAGE(B11:D11)</f>
        <v>119.33333333333333</v>
      </c>
      <c r="F11" s="102">
        <f>SUM(B11:D11)</f>
        <v>358</v>
      </c>
    </row>
    <row r="12" spans="1:6" ht="18" x14ac:dyDescent="0.25">
      <c r="A12" s="53" t="s">
        <v>5377</v>
      </c>
      <c r="B12" s="102">
        <f>SUMIF(Woody!$F$12:$F$152,"Introduced",Woody!$L$12:$L$152)</f>
        <v>9</v>
      </c>
      <c r="C12" s="102">
        <f>SUMIF(Forbs!$F$12:$F$153,"Introduced",Forbs!$L$12:$L$153)</f>
        <v>18</v>
      </c>
      <c r="D12" s="102">
        <f>SUMIF(Grasses!$F$12:$F$152,"Introduced",Grasses!$L$12:$L$152)</f>
        <v>3</v>
      </c>
      <c r="E12" s="102">
        <f>AVERAGE(B12:D12)</f>
        <v>10</v>
      </c>
      <c r="F12" s="102">
        <f>SUM(B12:D12)</f>
        <v>30</v>
      </c>
    </row>
    <row r="13" spans="1:6" ht="18.75" thickBot="1" x14ac:dyDescent="0.3">
      <c r="A13" s="54" t="s">
        <v>4844</v>
      </c>
      <c r="B13" s="103">
        <f>B12/B11</f>
        <v>4.3478260869565216E-2</v>
      </c>
      <c r="C13" s="103">
        <f>C12/C11</f>
        <v>0.13846153846153847</v>
      </c>
      <c r="D13" s="103">
        <f>D12/D11</f>
        <v>0.14285714285714285</v>
      </c>
      <c r="E13" s="103">
        <f>E12/E11</f>
        <v>8.3798882681564255E-2</v>
      </c>
      <c r="F13" s="103">
        <f>F12/F11</f>
        <v>8.3798882681564241E-2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4838</v>
      </c>
      <c r="B15" s="101">
        <f>SUMIF(Woody!$O$12:$O$152,"&gt;=0")</f>
        <v>2.5869565217391317</v>
      </c>
      <c r="C15" s="101">
        <f>SUMIF(Forbs!$O$12:$O$152,"&gt;=0")</f>
        <v>3.161538461538461</v>
      </c>
      <c r="D15" s="101">
        <f>SUMIF(Grasses!$O$12:$O$152,"&gt;=0")</f>
        <v>2.5714285714285712</v>
      </c>
      <c r="E15" s="101">
        <f>AVERAGE(B15:D15)</f>
        <v>2.7733078515687217</v>
      </c>
      <c r="F15" s="102">
        <f>SUM(B15:D15)</f>
        <v>8.3199235547061647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4839</v>
      </c>
      <c r="B17" s="96"/>
      <c r="C17" s="96"/>
      <c r="D17" s="96"/>
      <c r="E17" s="96"/>
      <c r="F17" s="96"/>
    </row>
    <row r="18" spans="1:6" ht="18.75" thickBot="1" x14ac:dyDescent="0.3">
      <c r="A18" s="54" t="s">
        <v>4840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2023-01-27T17:11:54Z</dcterms:modified>
</cp:coreProperties>
</file>