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12337CA8-42DD-452C-A087-5A72836E0AFA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<sst xmlns="http://schemas.openxmlformats.org/spreadsheetml/2006/main" count="13262" uniqueCount="5522">
  <si>
    <t>a</t>
    <phoneticPr fontId="15" type="noConversion"/>
  </si>
  <si>
    <t>b</t>
    <phoneticPr fontId="15" type="noConversion"/>
  </si>
  <si>
    <t>C</t>
    <phoneticPr fontId="15" type="noConversion"/>
  </si>
  <si>
    <t>E</t>
    <phoneticPr fontId="15" type="noConversion"/>
  </si>
  <si>
    <t>0.5-2m</t>
    <phoneticPr fontId="15" type="noConversion"/>
  </si>
  <si>
    <t>0.1-0.5m</t>
    <phoneticPr fontId="15" type="noConversion"/>
  </si>
  <si>
    <t>0-0.1m</t>
    <phoneticPr fontId="15" type="noConversion"/>
  </si>
  <si>
    <t>small colonies, broken mat</t>
    <phoneticPr fontId="15" type="noConversion"/>
  </si>
  <si>
    <t>large group, many plants</t>
    <phoneticPr fontId="15" type="noConversion"/>
  </si>
  <si>
    <t>small dense clumps</t>
    <phoneticPr fontId="15" type="noConversion"/>
  </si>
  <si>
    <t>growing singly</t>
    <phoneticPr fontId="15" type="noConversion"/>
  </si>
  <si>
    <t>Thatch:</t>
    <phoneticPr fontId="15" type="noConversion"/>
  </si>
  <si>
    <t>c</t>
    <phoneticPr fontId="15" type="noConversion"/>
  </si>
  <si>
    <t>i</t>
    <phoneticPr fontId="15" type="noConversion"/>
  </si>
  <si>
    <t>p</t>
    <phoneticPr fontId="15" type="noConversion"/>
  </si>
  <si>
    <t>r</t>
    <phoneticPr fontId="15" type="noConversion"/>
  </si>
  <si>
    <t>50-75%</t>
    <phoneticPr fontId="15" type="noConversion"/>
  </si>
  <si>
    <t>25-50%</t>
    <phoneticPr fontId="15" type="noConversion"/>
  </si>
  <si>
    <t>5-25%</t>
    <phoneticPr fontId="15" type="noConversion"/>
  </si>
  <si>
    <t>1-5%</t>
    <phoneticPr fontId="15" type="noConversion"/>
  </si>
  <si>
    <t>Extensive mat</t>
    <phoneticPr fontId="15" type="noConversion"/>
  </si>
  <si>
    <t>Abundance</t>
    <phoneticPr fontId="15" type="noConversion"/>
  </si>
  <si>
    <t>Group</t>
    <phoneticPr fontId="15" type="noConversion"/>
  </si>
  <si>
    <t>B</t>
    <phoneticPr fontId="15" type="noConversion"/>
  </si>
  <si>
    <t>D</t>
    <phoneticPr fontId="15" type="noConversion"/>
  </si>
  <si>
    <t>G</t>
    <phoneticPr fontId="15" type="noConversion"/>
  </si>
  <si>
    <t>H</t>
    <phoneticPr fontId="15" type="noConversion"/>
  </si>
  <si>
    <t>L</t>
    <phoneticPr fontId="15" type="noConversion"/>
  </si>
  <si>
    <t>K</t>
    <phoneticPr fontId="15" type="noConversion"/>
  </si>
  <si>
    <t>X</t>
    <phoneticPr fontId="15" type="noConversion"/>
  </si>
  <si>
    <t>Broadleaf evergreen</t>
    <phoneticPr fontId="15" type="noConversion"/>
  </si>
  <si>
    <t>Broadleaf deciduous</t>
    <phoneticPr fontId="15" type="noConversion"/>
  </si>
  <si>
    <t>Needleleaf evergreen</t>
    <phoneticPr fontId="15" type="noConversion"/>
  </si>
  <si>
    <t>Graminoids</t>
    <phoneticPr fontId="15" type="noConversion"/>
  </si>
  <si>
    <t>Forbs</t>
    <phoneticPr fontId="15" type="noConversion"/>
  </si>
  <si>
    <t>Lichens &amp; mosses</t>
    <phoneticPr fontId="15" type="noConversion"/>
  </si>
  <si>
    <t>Climbers</t>
    <phoneticPr fontId="15" type="noConversion"/>
  </si>
  <si>
    <t>Stem succulents</t>
    <phoneticPr fontId="15" type="noConversion"/>
  </si>
  <si>
    <t>Epiphytes</t>
    <phoneticPr fontId="15" type="noConversion"/>
  </si>
  <si>
    <t xml:space="preserve"> +</t>
    <phoneticPr fontId="15" type="noConversion"/>
  </si>
  <si>
    <t>&lt;5% cover, many individuals</t>
    <phoneticPr fontId="15" type="noConversion"/>
  </si>
  <si>
    <t>&lt;5% cover, few (2-20) individuals</t>
    <phoneticPr fontId="15" type="noConversion"/>
  </si>
  <si>
    <t>&lt;5% cover, single</t>
    <phoneticPr fontId="15" type="noConversion"/>
  </si>
  <si>
    <t>Life Form</t>
    <phoneticPr fontId="15" type="noConversion"/>
  </si>
  <si>
    <t>Height</t>
    <phoneticPr fontId="15" type="noConversion"/>
  </si>
  <si>
    <t>Sociability</t>
    <phoneticPr fontId="15" type="noConversion"/>
  </si>
  <si>
    <t>&gt;35m</t>
    <phoneticPr fontId="15" type="noConversion"/>
  </si>
  <si>
    <t>20-35m</t>
    <phoneticPr fontId="15" type="noConversion"/>
  </si>
  <si>
    <t>10-20m</t>
    <phoneticPr fontId="15" type="noConversion"/>
  </si>
  <si>
    <t>5-10m</t>
    <phoneticPr fontId="15" type="noConversion"/>
  </si>
  <si>
    <t>2-5m</t>
    <phoneticPr fontId="15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</si>
  <si>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</si>
  <si>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</si>
  <si>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</si>
  <si>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</si>
  <si>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</si>
  <si>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</si>
  <si>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</si>
  <si>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</si>
  <si>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</si>
  <si>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</si>
  <si>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</si>
  <si>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</si>
  <si>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</si>
  <si>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</si>
  <si>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</si>
  <si>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</si>
  <si>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</si>
  <si>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</si>
  <si>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</si>
  <si>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</si>
  <si>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</si>
  <si>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</si>
  <si>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</si>
  <si>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</si>
  <si>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</si>
  <si>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</si>
  <si>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</si>
  <si>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</si>
  <si>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</si>
  <si>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</si>
  <si>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</si>
  <si>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</si>
  <si>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</si>
  <si>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</si>
  <si>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</si>
  <si>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</si>
  <si>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</si>
  <si>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</si>
  <si>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</si>
  <si>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</si>
  <si>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</si>
  <si>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</si>
  <si>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</si>
  <si>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</si>
  <si>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</si>
  <si>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</si>
  <si>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</si>
  <si>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</si>
  <si>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</si>
  <si>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</si>
  <si>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</si>
  <si>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</si>
  <si>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</si>
  <si>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</si>
  <si>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</si>
  <si>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</si>
  <si>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</si>
  <si>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</si>
  <si>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</si>
  <si>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</si>
  <si>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</si>
  <si>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</si>
  <si>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</si>
  <si>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</si>
  <si>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</si>
  <si>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</si>
  <si>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</si>
  <si>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</si>
  <si>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</si>
  <si>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</si>
  <si>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</si>
  <si>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</si>
  <si>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</si>
  <si>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</si>
  <si>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</si>
  <si>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</si>
  <si>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</si>
  <si>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</si>
  <si>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</si>
  <si>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</si>
  <si>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</si>
  <si>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</si>
  <si>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</si>
  <si>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</si>
  <si>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</si>
  <si>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</si>
  <si>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</si>
  <si>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</si>
  <si>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</si>
  <si>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</si>
  <si>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</si>
  <si>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</si>
  <si>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</si>
  <si>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</si>
  <si>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</si>
  <si>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</si>
  <si>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</si>
  <si>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</si>
  <si>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</si>
  <si>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</si>
  <si>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</si>
  <si>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</si>
  <si>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</si>
  <si>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</si>
  <si>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</si>
  <si>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</si>
  <si>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</si>
  <si>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</si>
  <si>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</si>
  <si>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</si>
  <si>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</si>
  <si>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</si>
  <si>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</si>
  <si>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</si>
  <si>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</si>
  <si>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</si>
  <si>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</si>
  <si>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</si>
  <si>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</si>
  <si>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</si>
  <si>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</si>
  <si>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</si>
  <si>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</si>
  <si>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</si>
  <si>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</si>
  <si>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</si>
  <si>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</si>
  <si>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</si>
  <si>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</si>
  <si>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</si>
  <si>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</si>
  <si>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</si>
  <si>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</si>
  <si>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</si>
  <si>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</si>
  <si>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</si>
  <si>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</si>
  <si>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</si>
  <si>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</si>
  <si>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</si>
  <si>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</si>
  <si>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</si>
  <si>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</si>
  <si>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</si>
  <si>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</si>
  <si>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</si>
  <si>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</si>
  <si>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</si>
  <si>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</si>
  <si>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</si>
  <si>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</si>
  <si>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</si>
  <si>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</si>
  <si>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</si>
  <si>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</si>
  <si>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</si>
  <si>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</si>
  <si>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</si>
  <si>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</si>
  <si>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</si>
  <si>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</si>
  <si>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</si>
  <si>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</si>
  <si>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</si>
  <si>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</si>
  <si>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</si>
  <si>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</si>
  <si>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</si>
  <si>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</si>
  <si>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</si>
  <si>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</si>
  <si>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</si>
  <si>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</si>
  <si>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</si>
  <si>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</si>
  <si>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</si>
  <si>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</si>
  <si>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</si>
  <si>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</si>
  <si>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</si>
  <si>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</si>
  <si>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</si>
  <si>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</si>
  <si>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</si>
  <si>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</si>
  <si>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</si>
  <si>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</si>
  <si>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</si>
  <si>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</si>
  <si>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</si>
  <si>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</si>
  <si>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</si>
  <si>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</si>
  <si>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</si>
  <si>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</si>
  <si>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</si>
  <si>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</si>
  <si>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</si>
  <si>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</si>
  <si>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</si>
  <si>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</si>
  <si>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</si>
  <si>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</si>
  <si>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</si>
  <si>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</si>
  <si>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</si>
  <si>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</si>
  <si>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</si>
  <si>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</si>
  <si>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</si>
  <si>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</si>
  <si>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</si>
  <si>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</si>
  <si>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</si>
  <si>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</si>
  <si>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</si>
  <si>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</si>
  <si>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</si>
  <si>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</si>
  <si>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</si>
  <si>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</si>
  <si>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</si>
  <si>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</si>
  <si>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</si>
  <si>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</si>
  <si>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</si>
  <si>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</si>
  <si>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</si>
  <si>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</si>
  <si>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</si>
  <si>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</si>
  <si>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</si>
  <si>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</si>
  <si>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</si>
  <si>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</si>
  <si>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</si>
  <si>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</si>
  <si>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</si>
  <si>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</si>
  <si>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</si>
  <si>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</si>
  <si>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</si>
  <si>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</si>
  <si>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</si>
  <si>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</si>
  <si>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</si>
  <si>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</si>
  <si>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</si>
  <si>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</si>
  <si>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</si>
  <si>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</si>
  <si>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</si>
  <si>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</si>
  <si>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</si>
  <si>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</si>
  <si>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</si>
  <si>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</si>
  <si>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</si>
  <si>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</si>
  <si>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</si>
  <si>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</si>
  <si>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</si>
  <si>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</si>
  <si>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</si>
  <si>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</si>
  <si>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</si>
  <si>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</si>
  <si>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</si>
  <si>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</si>
  <si>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</si>
  <si>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</si>
  <si>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</si>
  <si>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</si>
  <si>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</si>
  <si>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</si>
  <si>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</si>
  <si>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</si>
  <si>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</si>
  <si>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</si>
  <si>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</si>
  <si>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</si>
  <si>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</si>
  <si>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</si>
  <si>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</si>
  <si>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</si>
  <si>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</si>
  <si>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</si>
  <si>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</si>
  <si>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</si>
  <si>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</si>
  <si>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</si>
  <si>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</si>
  <si>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</si>
  <si>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</si>
  <si>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</si>
  <si>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</si>
  <si>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</si>
  <si>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</si>
  <si>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</si>
  <si>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</si>
  <si>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</si>
  <si>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</si>
  <si>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</si>
  <si>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</si>
  <si>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</si>
  <si>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</si>
  <si>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</si>
  <si>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</si>
  <si>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</si>
  <si>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</si>
  <si>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</si>
  <si>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</si>
  <si>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</si>
  <si>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</si>
  <si>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</si>
  <si>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</si>
  <si>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</si>
  <si>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</si>
  <si>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</si>
  <si>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</si>
  <si>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</si>
  <si>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</si>
  <si>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</si>
  <si>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</si>
  <si>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</si>
  <si>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</si>
  <si>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</si>
  <si>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</si>
  <si>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</si>
  <si>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</si>
  <si>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</si>
  <si>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</si>
  <si>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</si>
  <si>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</si>
  <si>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</si>
  <si>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</si>
  <si>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</si>
  <si>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</si>
  <si>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</si>
  <si>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</si>
  <si>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</si>
  <si>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</si>
  <si>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</si>
  <si>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</si>
  <si>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</si>
  <si>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</si>
  <si>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</si>
  <si>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</si>
  <si>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</si>
  <si>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</si>
  <si>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</si>
  <si>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</si>
  <si>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</si>
  <si>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</si>
  <si>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</si>
  <si>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</si>
  <si>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</si>
  <si>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</si>
  <si>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</si>
  <si>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</si>
  <si>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</si>
  <si>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</si>
  <si>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</si>
  <si>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</si>
  <si>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</si>
  <si>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</si>
  <si>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</si>
  <si>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</si>
  <si>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</si>
  <si>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</si>
  <si>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</si>
  <si>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</si>
  <si>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</si>
  <si>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</si>
  <si>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</si>
  <si>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</si>
  <si>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</si>
  <si>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</si>
  <si>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</si>
  <si>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</si>
  <si>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</si>
  <si>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</si>
  <si>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</si>
  <si>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</si>
  <si>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</si>
  <si>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</si>
  <si>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</si>
  <si>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</si>
  <si>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</si>
  <si>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</si>
  <si>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</si>
  <si>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</si>
  <si>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</si>
  <si>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</si>
  <si>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</si>
  <si>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</si>
  <si>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</si>
  <si>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</si>
  <si>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</si>
  <si>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</si>
  <si>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</si>
  <si>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</si>
  <si>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</si>
  <si>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</si>
  <si>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</si>
  <si>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</si>
  <si>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</si>
  <si>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</si>
  <si>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</si>
  <si>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</si>
  <si>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</si>
  <si>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</si>
  <si>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</si>
  <si>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</si>
  <si>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</si>
  <si>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</si>
  <si>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</si>
  <si>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</si>
  <si>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</si>
  <si>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</si>
  <si>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</si>
  <si>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</si>
  <si>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</si>
  <si>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</si>
  <si>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</si>
  <si>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</si>
  <si>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</si>
  <si>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</si>
  <si>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</si>
  <si>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</si>
  <si>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</si>
  <si>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</si>
  <si>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</si>
  <si>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</si>
  <si>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</si>
  <si>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</si>
  <si>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</si>
  <si>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</si>
  <si>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</si>
  <si>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</si>
  <si>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</si>
  <si>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</si>
  <si>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</si>
  <si>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</si>
  <si>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</si>
  <si>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</si>
  <si>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</si>
  <si>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</si>
  <si>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</si>
  <si>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</si>
  <si>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</si>
  <si>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</si>
  <si>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</si>
  <si>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</si>
  <si>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</si>
  <si>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</si>
  <si>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</si>
  <si>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</si>
  <si>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</si>
  <si>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</si>
  <si>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</si>
  <si>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</si>
  <si>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</si>
  <si>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</si>
  <si>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</si>
  <si>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</si>
  <si>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</si>
  <si>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</si>
  <si>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</si>
  <si>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</si>
  <si>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</si>
  <si>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</si>
  <si>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</si>
  <si>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</si>
  <si>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</si>
  <si>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</si>
  <si>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</si>
  <si>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</si>
  <si>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</si>
  <si>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</si>
  <si>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</si>
  <si>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</si>
  <si>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</si>
  <si>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</si>
  <si>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</si>
  <si>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</si>
  <si>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</si>
  <si>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</si>
  <si>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</si>
  <si>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</si>
  <si>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</si>
  <si>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</si>
  <si>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</si>
  <si>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</si>
  <si>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</si>
  <si>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</si>
  <si>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</si>
  <si>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</si>
  <si>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</si>
  <si>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</si>
  <si>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</si>
  <si>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</si>
  <si>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</si>
  <si>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</si>
  <si>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</si>
  <si>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</si>
  <si>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</si>
  <si>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</si>
  <si>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</si>
  <si>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</si>
  <si>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</si>
  <si>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</si>
  <si>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</si>
  <si>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</si>
  <si>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</si>
  <si>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</si>
  <si>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</si>
  <si>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</si>
  <si>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</si>
  <si>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</si>
  <si>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</si>
  <si>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</si>
  <si>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</si>
  <si>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</si>
  <si>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</si>
  <si>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</si>
  <si>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</si>
  <si>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</si>
  <si>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</si>
  <si>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</si>
  <si>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</si>
  <si>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</si>
  <si>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</si>
  <si>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</si>
  <si>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</si>
  <si>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</si>
  <si>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</si>
  <si>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</si>
  <si>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</si>
  <si>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</si>
  <si>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</si>
  <si>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</si>
  <si>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</si>
  <si>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</si>
  <si>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</si>
  <si>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</si>
  <si>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</si>
  <si>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</si>
  <si>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</si>
  <si>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</si>
  <si>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</si>
  <si>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</si>
  <si>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</si>
  <si>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</si>
  <si>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</si>
  <si>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</si>
  <si>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</si>
  <si>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</si>
  <si>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</si>
  <si>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</si>
  <si>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</si>
  <si>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</si>
  <si>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</si>
  <si>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</si>
  <si>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</si>
  <si>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</si>
  <si>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</si>
  <si>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</si>
  <si>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</si>
  <si>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</si>
  <si>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</si>
  <si>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</si>
  <si>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</si>
  <si>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</si>
  <si>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</si>
  <si>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</si>
  <si>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</si>
  <si>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</si>
  <si>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</si>
  <si>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</si>
  <si>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</si>
  <si>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</si>
  <si>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</si>
  <si>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</si>
  <si>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</si>
  <si>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</si>
  <si>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</si>
  <si>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</si>
  <si>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</si>
  <si>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</si>
  <si>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</si>
  <si>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</si>
  <si>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</si>
  <si>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</si>
  <si>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</si>
  <si>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</si>
  <si>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</si>
  <si>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</si>
  <si>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</si>
  <si>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</si>
  <si>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</si>
  <si>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</si>
  <si>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</si>
  <si>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</si>
  <si>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</si>
  <si>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</si>
  <si>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</si>
  <si>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</si>
  <si>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</si>
  <si>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</si>
  <si>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</si>
  <si>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</si>
  <si>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</si>
  <si>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</si>
  <si>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</si>
  <si>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</si>
  <si>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</si>
  <si>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</si>
  <si>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</si>
  <si>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</si>
  <si>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</si>
  <si>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</si>
  <si>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</si>
  <si>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</si>
  <si>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</si>
  <si>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</si>
  <si>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</si>
  <si>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</si>
  <si>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</si>
  <si>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</si>
  <si>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</si>
  <si>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</si>
  <si>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</si>
  <si>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</si>
  <si>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</si>
  <si>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</si>
  <si>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</si>
  <si>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</si>
  <si>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</si>
  <si>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</si>
  <si>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</si>
  <si>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</si>
  <si>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</si>
  <si>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</si>
  <si>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</si>
  <si>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</si>
  <si>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</si>
  <si>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</si>
  <si>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</si>
  <si>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</si>
  <si>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</si>
  <si>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</si>
  <si>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</si>
  <si>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</si>
  <si>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</si>
  <si>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</si>
  <si>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</si>
  <si>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</si>
  <si>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</si>
  <si>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</si>
  <si>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</si>
  <si>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</si>
  <si>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</si>
  <si>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</si>
  <si>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</si>
  <si>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</si>
  <si>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</si>
  <si>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</si>
  <si>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</si>
  <si>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</si>
  <si>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</si>
  <si>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</si>
  <si>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</si>
  <si>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</si>
  <si>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</si>
  <si>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</si>
  <si>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</si>
  <si>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</si>
  <si>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</si>
  <si>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</si>
  <si>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</si>
  <si>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</si>
  <si>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</si>
  <si>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</si>
  <si>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</si>
  <si>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</si>
  <si>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</si>
  <si>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</si>
  <si>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</si>
  <si>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</si>
  <si>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</si>
  <si>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</si>
  <si>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</si>
  <si>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</si>
  <si>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</si>
  <si>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</si>
  <si>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</si>
  <si>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</si>
  <si>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</si>
  <si>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</si>
  <si>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</si>
  <si>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</si>
  <si>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</si>
  <si>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</si>
  <si>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</si>
  <si>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</si>
  <si>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</si>
  <si>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</si>
  <si>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</si>
  <si>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</si>
  <si>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</si>
  <si>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</si>
  <si>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</si>
  <si>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</si>
  <si>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</si>
  <si>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</si>
  <si>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</si>
  <si>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</si>
  <si>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</si>
  <si>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</si>
  <si>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</si>
  <si>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</si>
  <si>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</si>
  <si>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</si>
  <si>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</si>
  <si>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</si>
  <si>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</si>
  <si>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</si>
  <si>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</si>
  <si>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</si>
  <si>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</si>
  <si>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</si>
  <si>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</si>
  <si>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</si>
  <si>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</si>
  <si>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</si>
  <si>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</si>
  <si>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</si>
  <si>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</si>
  <si>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</si>
  <si>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</si>
  <si>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</si>
  <si>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</si>
  <si>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</si>
  <si>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</si>
  <si>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</si>
  <si>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</si>
  <si>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</si>
  <si>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</si>
  <si>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</si>
  <si>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</si>
  <si>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</si>
  <si>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</si>
  <si>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</si>
  <si>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</si>
  <si>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</si>
  <si>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</si>
  <si>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</si>
  <si>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</si>
  <si>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</si>
  <si>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</si>
  <si>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</si>
  <si>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</si>
  <si>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</si>
  <si>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</si>
  <si>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</si>
  <si>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</si>
  <si>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</si>
  <si>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</si>
  <si>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</si>
  <si>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</si>
  <si>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</si>
  <si>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</si>
  <si>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</si>
  <si>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</si>
  <si>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</si>
  <si>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</si>
  <si>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</si>
  <si>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</si>
  <si>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</si>
  <si>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</si>
  <si>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</si>
  <si>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</si>
  <si>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</si>
  <si>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</si>
  <si>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</si>
  <si>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</si>
  <si>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</si>
  <si>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</si>
  <si>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</si>
  <si>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</si>
  <si>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</si>
  <si>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</si>
  <si>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</si>
  <si>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</si>
  <si>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</si>
  <si>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</si>
  <si>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</si>
  <si>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</si>
  <si>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</si>
  <si>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</si>
  <si>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</si>
  <si>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</si>
  <si>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</si>
  <si>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</si>
  <si>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</si>
  <si>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</si>
  <si>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</si>
  <si>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</si>
  <si>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</si>
  <si>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</si>
  <si>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</si>
  <si>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</si>
  <si>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</si>
  <si>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</si>
  <si>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</si>
  <si>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</si>
  <si>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</si>
  <si>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</si>
  <si>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</si>
  <si>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</si>
  <si>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</si>
  <si>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</si>
  <si>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</si>
  <si>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</si>
  <si>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</si>
  <si>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</si>
  <si>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</si>
  <si>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</si>
  <si>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</si>
  <si>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</si>
  <si>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</si>
  <si>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</si>
  <si>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</si>
  <si>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</si>
  <si>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</si>
  <si>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</si>
  <si>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</si>
  <si>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</si>
  <si>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</si>
  <si>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</si>
  <si>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</si>
  <si>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</si>
  <si>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</si>
  <si>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</si>
  <si>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</si>
  <si>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</si>
  <si>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</si>
  <si>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</si>
  <si>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</si>
  <si>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</si>
  <si>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</si>
  <si>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</si>
  <si>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</si>
  <si>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</si>
  <si>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</si>
  <si>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</si>
  <si>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</si>
  <si>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</si>
  <si>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</si>
  <si>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</si>
  <si>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</si>
  <si>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</si>
  <si>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</si>
  <si>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</si>
  <si>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</si>
  <si>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</si>
  <si>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</si>
  <si>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</si>
  <si>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</si>
  <si>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</si>
  <si>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</si>
  <si>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</si>
  <si>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</si>
  <si>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</si>
  <si>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</si>
  <si>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</si>
  <si>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</si>
  <si>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</si>
  <si>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</si>
  <si>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</si>
  <si>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</si>
  <si>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</si>
  <si>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</si>
  <si>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</si>
  <si>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</si>
  <si>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</si>
  <si>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</si>
  <si>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</si>
  <si>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</si>
  <si>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</si>
  <si>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</si>
  <si>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</si>
  <si>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</si>
  <si>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</si>
  <si>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</si>
  <si>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</si>
  <si>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</si>
  <si>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</si>
  <si>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</si>
  <si>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</si>
  <si>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</si>
  <si>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</si>
  <si>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</si>
  <si>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</si>
  <si>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</si>
  <si>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</si>
  <si>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</si>
  <si>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</si>
  <si>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</si>
  <si>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</si>
  <si>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</si>
  <si>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</si>
  <si>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</si>
  <si>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</si>
  <si>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</si>
  <si>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</si>
  <si>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</si>
  <si>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</si>
  <si>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</si>
  <si>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</si>
  <si>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</si>
  <si>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</si>
  <si>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</si>
  <si>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</si>
  <si>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</si>
  <si>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</si>
  <si>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</si>
  <si>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</si>
  <si>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</si>
  <si>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</si>
  <si>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</si>
  <si>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</si>
  <si>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</si>
  <si>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</si>
  <si>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</si>
  <si>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</si>
  <si>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</si>
  <si>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</si>
  <si>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</si>
  <si>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</si>
  <si>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</si>
  <si>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</si>
  <si>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</si>
  <si>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</si>
  <si>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</si>
  <si>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</si>
  <si>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</si>
  <si>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</si>
  <si>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</si>
  <si>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</si>
  <si>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</si>
  <si>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</si>
  <si>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</si>
  <si>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</si>
  <si>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</si>
  <si>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</si>
  <si>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</si>
  <si>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</si>
  <si>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</si>
  <si>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</si>
  <si>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</si>
  <si>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</si>
  <si>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</si>
  <si>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</si>
  <si>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</si>
  <si>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</si>
  <si>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</si>
  <si>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</si>
  <si>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</si>
  <si>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</si>
  <si>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</si>
  <si>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</si>
  <si>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</si>
  <si>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</si>
  <si>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</si>
  <si>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</si>
  <si>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</si>
  <si>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</si>
  <si>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</si>
  <si>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</si>
  <si>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</si>
  <si>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</si>
  <si>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</si>
  <si>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</si>
  <si>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</si>
  <si>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</si>
  <si>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</si>
  <si>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</si>
  <si>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</si>
  <si>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</si>
  <si>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</si>
  <si>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</si>
  <si>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</si>
  <si>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</si>
  <si>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</si>
  <si>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</si>
  <si>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</si>
  <si>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</si>
  <si>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</si>
  <si>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</si>
  <si>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</si>
  <si>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</si>
  <si>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</si>
  <si>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</si>
  <si>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</si>
  <si>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</si>
  <si>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</si>
  <si>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</si>
  <si>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</si>
  <si>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</si>
  <si>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</si>
  <si>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</si>
  <si>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</si>
  <si>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</si>
  <si>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</si>
  <si>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</si>
  <si>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</si>
  <si>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</si>
  <si>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</si>
  <si>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</si>
  <si>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</si>
  <si>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</si>
  <si>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</si>
  <si>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</si>
  <si>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</si>
  <si>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</si>
  <si>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</si>
  <si>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</si>
  <si>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</si>
  <si>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</si>
  <si>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</si>
  <si>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</si>
  <si>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</si>
  <si>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</si>
  <si>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</si>
  <si>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</si>
  <si>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</si>
  <si>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</si>
  <si>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</si>
  <si>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</si>
  <si>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</si>
  <si>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</si>
  <si>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</si>
  <si>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</si>
  <si>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</si>
  <si>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</si>
  <si>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</si>
  <si>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</si>
  <si>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</si>
  <si>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</si>
  <si>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</si>
  <si>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</si>
  <si>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</si>
  <si>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</si>
  <si>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</si>
  <si>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</si>
  <si>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</si>
  <si>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</si>
  <si>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</si>
  <si>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</si>
  <si>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</si>
  <si>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</si>
  <si>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</si>
  <si>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</si>
  <si>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</si>
  <si>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</si>
  <si>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</si>
  <si>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</si>
  <si>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</si>
  <si>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</si>
  <si>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</si>
  <si>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</si>
  <si>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</si>
  <si>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</si>
  <si>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</si>
  <si>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</si>
  <si>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</si>
  <si>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</si>
  <si>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</si>
  <si>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</si>
  <si>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</si>
  <si>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</si>
  <si>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</si>
  <si>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</si>
  <si>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</si>
  <si>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</si>
  <si>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</si>
  <si>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</si>
  <si>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</si>
  <si>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</si>
  <si>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</si>
  <si>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</si>
  <si>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</si>
  <si>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</si>
  <si>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</si>
  <si>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</si>
  <si>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</si>
  <si>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</si>
  <si>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</si>
  <si>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</si>
  <si>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</si>
  <si>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</si>
  <si>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</si>
  <si>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</si>
  <si>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</si>
  <si>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</si>
  <si>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</si>
  <si>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</si>
  <si>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</si>
  <si>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</si>
  <si>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</si>
  <si>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</si>
  <si>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</si>
  <si>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</si>
  <si>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</si>
  <si>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</si>
  <si>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</si>
  <si>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</si>
  <si>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</si>
  <si>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</si>
  <si>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</si>
  <si>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</si>
  <si>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</si>
  <si>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</si>
  <si>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</si>
  <si>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</si>
  <si>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</si>
  <si>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</si>
  <si>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</si>
  <si>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</si>
  <si>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</si>
  <si>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</si>
  <si>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</si>
  <si>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</si>
  <si>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</si>
  <si>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</si>
  <si>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</si>
  <si>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</si>
  <si>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</si>
  <si>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</si>
  <si>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</si>
  <si>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</si>
  <si>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</si>
  <si>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</si>
  <si>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</si>
  <si>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</si>
  <si>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</si>
  <si>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</si>
  <si>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</si>
  <si>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</si>
  <si>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</si>
  <si>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</si>
  <si>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</si>
  <si>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</si>
  <si>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</si>
  <si>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</si>
  <si>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</si>
  <si>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</si>
  <si>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</si>
  <si>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</si>
  <si>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</si>
  <si>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</si>
  <si>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</si>
  <si>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</si>
  <si>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</si>
  <si>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</si>
  <si>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</si>
  <si>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</si>
  <si>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</si>
  <si>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</si>
  <si>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</si>
  <si>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</si>
  <si>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</si>
  <si>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</si>
  <si>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</si>
  <si>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</si>
  <si>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</si>
  <si>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</si>
  <si>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</si>
  <si>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</si>
  <si>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</si>
  <si>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</si>
  <si>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</si>
  <si>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</si>
  <si>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</si>
  <si>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</si>
  <si>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</si>
  <si>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</si>
  <si>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</si>
  <si>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</si>
  <si>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</si>
  <si>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</si>
  <si>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</si>
  <si>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</si>
  <si>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</si>
  <si>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</si>
  <si>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</si>
  <si>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</si>
  <si>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</si>
  <si>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</si>
  <si>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</si>
  <si>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</si>
  <si>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</si>
  <si>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</si>
  <si>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</si>
  <si>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</si>
  <si>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</si>
  <si>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</si>
  <si>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</si>
  <si>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</si>
  <si>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</si>
  <si>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</si>
  <si>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</si>
  <si>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</si>
  <si>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</si>
  <si>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</si>
  <si>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</si>
  <si>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</si>
  <si>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</si>
  <si>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</si>
  <si>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</si>
  <si>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</si>
  <si>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</si>
  <si>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</si>
  <si>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</si>
  <si>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</si>
  <si>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</si>
  <si>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</si>
  <si>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</si>
  <si>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</si>
  <si>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</si>
  <si>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</si>
  <si>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</si>
  <si>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</si>
  <si>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</si>
  <si>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</si>
  <si>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</si>
  <si>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</si>
  <si>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</si>
  <si>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</si>
  <si>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</si>
  <si>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</si>
  <si>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</si>
  <si>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</si>
  <si>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</si>
  <si>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</si>
  <si>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</si>
  <si>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</si>
  <si>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</si>
  <si>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</si>
  <si>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</si>
  <si>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</si>
  <si>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</si>
  <si>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</si>
  <si>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</si>
  <si>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</si>
  <si>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</si>
  <si>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</si>
  <si>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</si>
  <si>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</si>
  <si>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</si>
  <si>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</si>
  <si>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</si>
  <si>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</si>
  <si>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</si>
  <si>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</si>
  <si>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</si>
  <si>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</si>
  <si>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</si>
  <si>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</si>
  <si>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</si>
  <si>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</si>
  <si>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</si>
  <si>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</si>
  <si>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</si>
  <si>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</si>
  <si>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</si>
  <si>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</si>
  <si>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</si>
  <si>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</si>
  <si>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</si>
  <si>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</si>
  <si>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</si>
  <si>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</si>
  <si>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</si>
  <si>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</si>
  <si>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</si>
  <si>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</si>
  <si>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</si>
  <si>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</si>
  <si>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</si>
  <si>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</si>
  <si>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</si>
  <si>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</si>
  <si>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</si>
  <si>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</si>
  <si>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</si>
  <si>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</si>
  <si>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</si>
  <si>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</si>
  <si>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</si>
  <si>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</si>
  <si>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</si>
  <si>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</si>
  <si>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</si>
  <si>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</si>
  <si>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</si>
  <si>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</si>
  <si>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</si>
  <si>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</si>
  <si>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</si>
  <si>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</si>
  <si>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</si>
  <si>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</si>
  <si>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</si>
  <si>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</si>
  <si>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</si>
  <si>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</si>
  <si>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</si>
  <si>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</si>
  <si>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</si>
  <si>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</si>
  <si>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</si>
  <si>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</si>
  <si>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</si>
  <si>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</si>
  <si>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</si>
  <si>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</si>
  <si>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</si>
  <si>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</si>
  <si>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</si>
  <si>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</si>
  <si>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</si>
  <si>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</si>
  <si>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</si>
  <si>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</si>
  <si>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</si>
  <si>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</si>
  <si>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</si>
  <si>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</si>
  <si>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</si>
  <si>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</si>
  <si>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</si>
  <si>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</si>
  <si>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</si>
  <si>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</si>
  <si>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</si>
  <si>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</si>
  <si>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</si>
  <si>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</si>
  <si>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</si>
  <si>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</si>
  <si>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</si>
  <si>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</si>
  <si>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</si>
  <si>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</si>
  <si>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</si>
  <si>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</si>
  <si>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</si>
  <si>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</si>
  <si>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</si>
  <si>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</si>
  <si>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</si>
  <si>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</si>
  <si>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</si>
  <si>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</si>
  <si>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</si>
  <si>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</si>
  <si>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</si>
  <si>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</si>
  <si>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</si>
  <si>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</si>
  <si>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</si>
  <si>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</si>
  <si>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</si>
  <si>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</si>
  <si>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</si>
  <si>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</si>
  <si>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</si>
  <si>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</si>
  <si>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</si>
  <si>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</si>
  <si>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</si>
  <si>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</si>
  <si>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</si>
  <si>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</si>
  <si>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</si>
  <si>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</si>
  <si>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</si>
  <si>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</si>
  <si>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</si>
  <si>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</si>
  <si>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</si>
  <si>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</si>
  <si>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</si>
  <si>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</si>
  <si>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</si>
  <si>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</si>
  <si>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</si>
  <si>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</si>
  <si>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</si>
  <si>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</si>
  <si>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</si>
  <si>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</si>
  <si>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</si>
  <si>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</si>
  <si>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</si>
  <si>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</si>
  <si>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</si>
  <si>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</si>
  <si>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</si>
  <si>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</si>
  <si>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</si>
  <si>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</si>
  <si>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</si>
  <si>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</si>
  <si>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</si>
  <si>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</si>
  <si>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</si>
  <si>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</si>
  <si>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</si>
  <si>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</si>
  <si>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</si>
  <si>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</si>
  <si>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</si>
  <si>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</si>
  <si>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</si>
  <si>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</si>
  <si>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</si>
  <si>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</si>
  <si>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</si>
  <si>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</si>
  <si>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</si>
  <si>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</si>
  <si>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</si>
  <si>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</si>
  <si>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</si>
  <si>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</si>
  <si>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</si>
  <si>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</si>
  <si>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</si>
  <si>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</si>
  <si>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</si>
  <si>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</si>
  <si>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</si>
  <si>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</si>
  <si>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</si>
  <si>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</si>
  <si>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</si>
  <si>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</si>
  <si>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</si>
  <si>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</si>
  <si>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</si>
  <si>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</si>
  <si>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</si>
  <si>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</si>
  <si>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</si>
  <si>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</si>
  <si>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</si>
  <si>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</si>
  <si>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</si>
  <si>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</si>
  <si>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</si>
  <si>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</si>
  <si>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</si>
  <si>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</si>
  <si>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</si>
  <si>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</si>
  <si>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</si>
  <si>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</si>
  <si>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</si>
  <si>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</si>
  <si>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</si>
  <si>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</si>
  <si>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</si>
  <si>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</si>
  <si>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</si>
  <si>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</si>
  <si>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</si>
  <si>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</si>
  <si>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</si>
  <si>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</si>
  <si>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</si>
  <si>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</si>
  <si>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</si>
  <si>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</si>
  <si>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</si>
  <si>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</si>
  <si>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</si>
  <si>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</si>
  <si>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</si>
  <si>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</si>
  <si>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</si>
  <si>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</si>
  <si>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</si>
  <si>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</si>
  <si>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</si>
  <si>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</si>
  <si>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</si>
  <si>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</si>
  <si>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</si>
  <si>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</si>
  <si>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</si>
  <si>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</si>
  <si>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</si>
  <si>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</si>
  <si>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</si>
  <si>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</si>
  <si>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</si>
  <si>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</si>
  <si>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</si>
  <si>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</si>
  <si>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</si>
  <si>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</si>
  <si>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</si>
  <si>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</si>
  <si>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</si>
  <si>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</si>
  <si>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</si>
  <si>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</si>
  <si>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</si>
  <si>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</si>
  <si>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</si>
  <si>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</si>
  <si>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</si>
  <si>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</si>
  <si>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</si>
  <si>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</si>
  <si>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</si>
  <si>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</si>
  <si>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</si>
  <si>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</si>
  <si>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</si>
  <si>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</si>
  <si>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</si>
  <si>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</si>
  <si>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</si>
  <si>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</si>
  <si>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</si>
  <si>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</si>
  <si>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</si>
  <si>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</si>
  <si>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</si>
  <si>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</si>
  <si>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</si>
  <si>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</si>
  <si>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</si>
  <si>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</si>
  <si>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</si>
  <si>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</si>
  <si>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</si>
  <si>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</si>
  <si>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</si>
  <si>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</si>
  <si>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</si>
  <si>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</si>
  <si>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</si>
  <si>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</si>
  <si>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</si>
  <si>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</si>
  <si>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</si>
  <si>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</si>
  <si>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</si>
  <si>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</si>
  <si>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</si>
  <si>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</si>
  <si>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</si>
  <si>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</si>
  <si>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</si>
  <si>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</si>
  <si>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</si>
  <si>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</si>
  <si>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</si>
  <si>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</si>
  <si>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</si>
  <si>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</si>
  <si>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</si>
  <si>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</si>
  <si>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</si>
  <si>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</si>
  <si>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</si>
  <si>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</si>
  <si>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</si>
  <si>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</si>
  <si>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</si>
  <si>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</si>
  <si>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</si>
  <si>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</si>
  <si>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</si>
  <si>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</si>
  <si>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</si>
  <si>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</si>
  <si>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</si>
  <si>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</si>
  <si>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</si>
  <si>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</si>
  <si>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</si>
  <si>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</si>
  <si>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</si>
  <si>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</si>
  <si>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</si>
  <si>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</si>
  <si>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</si>
  <si>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</si>
  <si>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</si>
  <si>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</si>
  <si>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</si>
  <si>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</si>
  <si>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</si>
  <si>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</si>
  <si>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</si>
  <si>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</si>
  <si>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</si>
  <si>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</si>
  <si>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</si>
  <si>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</si>
  <si>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</si>
  <si>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</si>
  <si>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</si>
  <si>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</si>
  <si>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</si>
  <si>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</si>
  <si>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</si>
  <si>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</si>
  <si>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</si>
  <si>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</si>
  <si>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</si>
  <si>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</si>
  <si>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</si>
  <si>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</si>
  <si>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</si>
  <si>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</si>
  <si>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</si>
  <si>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</si>
  <si>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</si>
  <si>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</si>
  <si>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</si>
  <si>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</si>
  <si>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</si>
  <si>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</si>
  <si>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</si>
  <si>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</si>
  <si>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</si>
  <si>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</si>
  <si>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</si>
  <si>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</si>
  <si>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</si>
  <si>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</si>
  <si>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</si>
  <si>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</si>
  <si>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</si>
  <si>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</si>
  <si>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</si>
  <si>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</si>
  <si>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</si>
  <si>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</si>
  <si>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</si>
  <si>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</si>
  <si>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</si>
  <si>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</si>
  <si>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</si>
  <si>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</si>
  <si>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</si>
  <si>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</si>
  <si>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</si>
  <si>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</si>
  <si>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</si>
  <si>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</si>
  <si>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</si>
  <si>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</si>
  <si>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</si>
  <si>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</si>
  <si>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</si>
  <si>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</si>
  <si>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</si>
  <si>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</si>
  <si>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</si>
  <si>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</si>
  <si>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</si>
  <si>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</si>
  <si>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</si>
  <si>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</si>
  <si>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</si>
  <si>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</si>
  <si>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</si>
  <si>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</si>
  <si>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</si>
  <si>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</si>
  <si>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</si>
  <si>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</si>
  <si>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</si>
  <si>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</si>
  <si>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</si>
  <si>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</si>
  <si>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</si>
  <si>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</si>
  <si>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</si>
  <si>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</si>
  <si>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</si>
  <si>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</si>
  <si>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</si>
  <si>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</si>
  <si>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</si>
  <si>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</si>
  <si>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</si>
  <si>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</si>
  <si>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</si>
  <si>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</si>
  <si>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</si>
  <si>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</si>
  <si>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</si>
  <si>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</si>
  <si>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</si>
  <si>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</si>
  <si>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</si>
  <si>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</si>
  <si>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</si>
  <si>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</si>
  <si>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</si>
  <si>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</si>
  <si>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</si>
  <si>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</si>
  <si>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</si>
  <si>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</si>
  <si>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</si>
  <si>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</si>
  <si>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</si>
  <si>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</si>
  <si>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</si>
  <si>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</si>
  <si>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</si>
  <si>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</si>
  <si>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</si>
  <si>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</si>
  <si>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</si>
  <si>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</si>
  <si>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</si>
  <si>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</si>
  <si>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</si>
  <si>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</si>
  <si>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</si>
  <si>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</si>
  <si>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</si>
  <si>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</si>
  <si>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</si>
  <si>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</si>
  <si>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</si>
  <si>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</si>
  <si>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</si>
  <si>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</si>
  <si>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</si>
  <si>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</si>
  <si>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</si>
  <si>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</si>
  <si>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</si>
  <si>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</si>
  <si>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</si>
  <si>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</si>
  <si>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</si>
  <si>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</si>
  <si>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</si>
  <si>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</si>
  <si>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</si>
  <si>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</si>
  <si>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</si>
  <si>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</si>
  <si>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</si>
  <si>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</si>
  <si>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</si>
  <si>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</si>
  <si>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</si>
  <si>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</si>
  <si>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</si>
  <si>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</si>
  <si>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</si>
  <si>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</si>
  <si>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</si>
  <si>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</si>
  <si>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</si>
  <si>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</si>
  <si>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</si>
  <si>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</si>
  <si>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</si>
  <si>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</si>
  <si>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</si>
  <si>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</si>
  <si>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</si>
  <si>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</si>
  <si>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</si>
  <si>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</si>
  <si>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</si>
  <si>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</si>
  <si>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</si>
  <si>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</si>
  <si>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</si>
  <si>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</si>
  <si>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</si>
  <si>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</si>
  <si>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</si>
  <si>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</si>
  <si>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</si>
  <si>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</si>
  <si>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</si>
  <si>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</si>
  <si>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</si>
  <si>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</si>
  <si>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</si>
  <si>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</si>
  <si>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</si>
  <si>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</si>
  <si>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</si>
  <si>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</si>
  <si>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</si>
  <si>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</si>
  <si>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</si>
  <si>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</si>
  <si>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</si>
  <si>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</si>
  <si>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</si>
  <si>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</si>
  <si>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</si>
  <si>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</si>
  <si>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</si>
  <si>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</si>
  <si>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</si>
  <si>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</si>
  <si>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</si>
  <si>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</si>
  <si>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</si>
  <si>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</si>
  <si>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</si>
  <si>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</si>
  <si>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</si>
  <si>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</si>
  <si>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</si>
  <si>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</si>
  <si>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</si>
  <si>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</si>
  <si>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</si>
  <si>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</si>
  <si>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</si>
  <si>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</si>
  <si>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</si>
  <si>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</si>
  <si>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</si>
  <si>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</si>
  <si>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</si>
  <si>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</si>
  <si>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</si>
  <si>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</si>
  <si>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</si>
  <si>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</si>
  <si>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</si>
  <si>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</si>
  <si>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</si>
  <si>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</si>
  <si>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</si>
  <si>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</si>
  <si>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</si>
  <si>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</si>
  <si>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</si>
  <si>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</si>
  <si>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</si>
  <si>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</si>
  <si>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</si>
  <si>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</si>
  <si>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</si>
  <si>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</si>
  <si>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</si>
  <si>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</si>
  <si>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</si>
  <si>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</si>
  <si>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</si>
  <si>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</si>
  <si>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</si>
  <si>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</si>
  <si>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</si>
  <si>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</si>
  <si>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</si>
  <si>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</si>
  <si>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</si>
  <si>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</si>
  <si>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</si>
  <si>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</si>
  <si>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</si>
  <si>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</si>
  <si>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</si>
  <si>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</si>
  <si>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</si>
  <si>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</si>
  <si>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</si>
  <si>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</si>
  <si>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</si>
  <si>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</si>
  <si>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</si>
  <si>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</si>
  <si>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</si>
  <si>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</si>
  <si>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</si>
  <si>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</si>
  <si>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</si>
  <si>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</si>
  <si>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</si>
  <si>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</si>
  <si>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</si>
  <si>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</si>
  <si>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</si>
  <si>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</si>
  <si>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</si>
  <si>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</si>
  <si>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</si>
  <si>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</si>
  <si>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</si>
  <si>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</si>
  <si>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</si>
  <si>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</si>
  <si>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</si>
  <si>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</si>
  <si>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</si>
  <si>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</si>
  <si>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</si>
  <si>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</si>
  <si>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</si>
  <si>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</si>
  <si>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</si>
  <si>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</si>
  <si>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</si>
  <si>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</si>
  <si>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</si>
  <si>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</si>
  <si>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</si>
  <si>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</si>
  <si>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</si>
  <si>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</si>
  <si>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</si>
  <si>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</si>
  <si>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</si>
  <si>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</si>
  <si>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</si>
  <si>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</si>
  <si>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</si>
  <si>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</si>
  <si>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</si>
  <si>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</si>
  <si>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</si>
  <si>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</si>
  <si>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</si>
  <si>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</si>
  <si>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</si>
  <si>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</si>
  <si>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</si>
  <si>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</si>
  <si>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</si>
  <si>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</si>
  <si>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</si>
  <si>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</si>
  <si>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</si>
  <si>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</si>
  <si>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</si>
  <si>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</si>
  <si>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</si>
  <si>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</si>
  <si>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</si>
  <si>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</si>
  <si>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</si>
  <si>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</si>
  <si>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</si>
  <si>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</si>
  <si>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</si>
  <si>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</si>
  <si>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</si>
  <si>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</si>
  <si>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</si>
  <si>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</si>
  <si>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</si>
  <si>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</si>
  <si>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</si>
  <si>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</si>
  <si>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</si>
  <si>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</si>
  <si>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</si>
  <si>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</si>
  <si>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</si>
  <si>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</si>
  <si>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</si>
  <si>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</si>
  <si>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</si>
  <si>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</si>
  <si>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</si>
  <si>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</si>
  <si>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</si>
  <si>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</si>
  <si>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</si>
  <si>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</si>
  <si>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</si>
  <si>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</si>
  <si>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</si>
  <si>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</si>
  <si>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</si>
  <si>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</si>
  <si>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</si>
  <si>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</si>
  <si>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</si>
  <si>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</si>
  <si>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</si>
  <si>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</si>
  <si>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</si>
  <si>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</si>
  <si>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</si>
  <si>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</si>
  <si>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</si>
  <si>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</si>
  <si>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</si>
  <si>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</si>
  <si>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</si>
  <si>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</si>
  <si>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</si>
  <si>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</si>
  <si>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</si>
  <si>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</si>
  <si>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</si>
  <si>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</si>
  <si>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</si>
  <si>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</si>
  <si>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</si>
  <si>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</si>
  <si>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</si>
  <si>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</si>
  <si>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</si>
  <si>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</si>
  <si>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</si>
  <si>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</si>
  <si>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</si>
  <si>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</si>
  <si>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</si>
  <si>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</si>
  <si>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</si>
  <si>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</si>
  <si>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</si>
  <si>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</si>
  <si>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</si>
  <si>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</si>
  <si>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</si>
  <si>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</si>
  <si>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</si>
  <si>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</si>
  <si>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</si>
  <si>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</si>
  <si>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</si>
  <si>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</si>
  <si>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</si>
  <si>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</si>
  <si>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</si>
  <si>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</si>
  <si>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</si>
  <si>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</si>
  <si>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</si>
  <si>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</si>
  <si>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</si>
  <si>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</si>
  <si>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</si>
  <si>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</si>
  <si>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</si>
  <si>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</si>
  <si>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</si>
  <si>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</si>
  <si>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</si>
  <si>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</si>
  <si>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</si>
  <si>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</si>
  <si>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</si>
  <si>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</si>
  <si>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</si>
  <si>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</si>
  <si>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</si>
  <si>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</si>
  <si>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</si>
  <si>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</si>
  <si>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</si>
  <si>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</si>
  <si>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</si>
  <si>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</si>
  <si>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</si>
  <si>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</si>
  <si>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</si>
  <si>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</si>
  <si>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</si>
  <si>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</si>
  <si>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</si>
  <si>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</si>
  <si>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</si>
  <si>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</si>
  <si>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</si>
  <si>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</si>
  <si>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</si>
  <si>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</si>
  <si>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</si>
  <si>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</si>
  <si>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</si>
  <si>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</si>
  <si>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</si>
  <si>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</si>
  <si>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</si>
  <si>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</si>
  <si>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</si>
  <si>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</si>
  <si>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</si>
  <si>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</si>
  <si>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</si>
  <si>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</si>
  <si>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</si>
  <si>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</si>
  <si>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</si>
  <si>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</si>
  <si>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</si>
  <si>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</si>
  <si>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</si>
  <si>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</si>
  <si>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</si>
  <si>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</si>
  <si>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</si>
  <si>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</si>
  <si>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</si>
  <si>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</si>
  <si>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</si>
  <si>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</si>
  <si>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</si>
  <si>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</si>
  <si>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</si>
  <si>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</si>
  <si>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</si>
  <si>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</si>
  <si>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</si>
  <si>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</si>
  <si>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</si>
  <si>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</si>
  <si>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</si>
  <si>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</si>
  <si>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</si>
  <si>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</si>
  <si>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</si>
  <si>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</si>
  <si>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</si>
  <si>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</si>
  <si>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</si>
  <si>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</si>
  <si>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</si>
  <si>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</si>
  <si>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</si>
  <si>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</si>
  <si>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</si>
  <si>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</si>
  <si>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</si>
  <si>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</si>
  <si>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</si>
  <si>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</si>
  <si>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</si>
  <si>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</si>
  <si>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</si>
  <si>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</si>
  <si>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</si>
  <si>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</si>
  <si>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</si>
  <si>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</si>
  <si>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</si>
  <si>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</si>
  <si>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</si>
  <si>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</si>
  <si>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</si>
  <si>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</si>
  <si>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</si>
  <si>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</si>
  <si>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</si>
  <si>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</si>
  <si>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</si>
  <si>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</si>
  <si>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</si>
  <si>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</si>
  <si>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</si>
  <si>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</si>
  <si>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</si>
  <si>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</si>
  <si>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</si>
  <si>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</si>
  <si>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</si>
  <si>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</si>
  <si>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</si>
  <si>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</si>
  <si>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</si>
  <si>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</si>
  <si>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</si>
  <si>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</si>
  <si>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</si>
  <si>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</si>
  <si>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</si>
  <si>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</si>
  <si>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</si>
  <si>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</si>
  <si>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</si>
  <si>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</si>
  <si>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</si>
  <si>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</si>
  <si>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</si>
  <si>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</si>
  <si>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</si>
  <si>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</si>
  <si>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</si>
  <si>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</si>
  <si>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</si>
  <si>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</si>
  <si>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</si>
  <si>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</si>
  <si>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</si>
  <si>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</si>
  <si>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</si>
  <si>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</si>
  <si>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</si>
  <si>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</si>
  <si>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</si>
  <si>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</si>
  <si>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</si>
  <si>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</si>
  <si>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</si>
  <si>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</si>
  <si>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</si>
  <si>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</si>
  <si>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</si>
  <si>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</si>
  <si>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</si>
  <si>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</si>
  <si>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</si>
  <si>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</si>
  <si>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</si>
  <si>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</si>
  <si>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</si>
  <si>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</si>
  <si>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</si>
  <si>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</si>
  <si>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</si>
  <si>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</si>
  <si>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</si>
  <si>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</si>
  <si>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</si>
  <si>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</si>
  <si>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</si>
  <si>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</si>
  <si>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</si>
  <si>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</si>
  <si>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</si>
  <si>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</si>
  <si>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</si>
  <si>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</si>
  <si>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</si>
  <si>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</si>
  <si>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</si>
  <si>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</si>
  <si>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</si>
  <si>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</si>
  <si>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</si>
  <si>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</si>
  <si>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</si>
  <si>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</si>
  <si>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</si>
  <si>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</si>
  <si>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</si>
  <si>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</si>
  <si>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</si>
  <si>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</si>
  <si>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</si>
  <si>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</si>
  <si>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</si>
  <si>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</si>
  <si>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</si>
  <si>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</si>
  <si>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</si>
  <si>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</si>
  <si>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</si>
  <si>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</si>
  <si>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</si>
  <si>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</si>
  <si>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</si>
  <si>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</si>
  <si>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</si>
  <si>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</si>
  <si>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</si>
  <si>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</si>
  <si>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</si>
  <si>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</si>
  <si>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</si>
  <si>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</si>
  <si>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</si>
  <si>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</si>
  <si>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</si>
  <si>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</si>
  <si>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</si>
  <si>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</si>
  <si>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</si>
  <si>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</si>
  <si>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</si>
  <si>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</si>
  <si>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</si>
  <si>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</si>
  <si>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</si>
  <si>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</si>
  <si>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</si>
  <si>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</si>
  <si>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</si>
  <si>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</si>
  <si>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</si>
  <si>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</si>
  <si>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</si>
  <si>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</si>
  <si>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</si>
  <si>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</si>
  <si>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</si>
  <si>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</si>
  <si>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</si>
  <si>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</si>
  <si>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</si>
  <si>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</si>
  <si>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</si>
  <si>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</si>
  <si>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</si>
  <si>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</si>
  <si>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</si>
  <si>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</si>
  <si>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</si>
  <si>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</si>
  <si>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</si>
  <si>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</si>
  <si>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</si>
  <si>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</si>
  <si>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</si>
  <si>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</si>
  <si>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</si>
  <si>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</si>
  <si>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</si>
  <si>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</si>
  <si>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</si>
  <si>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</si>
  <si>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</si>
  <si>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</si>
  <si>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</si>
  <si>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</si>
  <si>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</si>
  <si>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</si>
  <si>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</si>
  <si>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</si>
  <si>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</si>
  <si>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</si>
  <si>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</si>
  <si>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</si>
  <si>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</si>
  <si>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</si>
  <si>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</si>
  <si>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</si>
  <si>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</si>
  <si>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</si>
  <si>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</si>
  <si>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</si>
  <si>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</si>
  <si>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</si>
  <si>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</si>
  <si>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</si>
  <si>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</si>
  <si>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</si>
  <si>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</si>
  <si>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</si>
  <si>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</si>
  <si>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</si>
  <si>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</si>
  <si>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</si>
  <si>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</si>
  <si>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</si>
  <si>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</si>
  <si>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</si>
  <si>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</si>
  <si>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</si>
  <si>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</si>
  <si>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</si>
  <si>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</si>
  <si>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</si>
  <si>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</si>
  <si>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</si>
  <si>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</si>
  <si>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</si>
  <si>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</si>
  <si>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</si>
  <si>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</si>
  <si>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</si>
  <si>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</si>
  <si>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</si>
  <si>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</si>
  <si>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</si>
  <si>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</si>
  <si>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</si>
  <si>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</si>
  <si>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</si>
  <si>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</si>
  <si>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</si>
  <si>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</si>
  <si>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</si>
  <si>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</si>
  <si>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</si>
  <si>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</si>
  <si>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</si>
  <si>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</si>
  <si>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</si>
  <si>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</si>
  <si>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</si>
  <si>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</si>
  <si>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</si>
  <si>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</si>
  <si>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</si>
  <si>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</si>
  <si>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</si>
  <si>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</si>
  <si>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</si>
  <si>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</si>
  <si>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</si>
  <si>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</si>
  <si>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</si>
  <si>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</si>
  <si>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</si>
  <si>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</si>
  <si>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</si>
  <si>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</si>
  <si>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</si>
  <si>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</si>
  <si>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</si>
  <si>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</si>
  <si>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</si>
  <si>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</si>
  <si>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</si>
  <si>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</si>
  <si>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</si>
  <si>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</si>
  <si>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</si>
  <si>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</si>
  <si>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</si>
  <si>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</si>
  <si>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</si>
  <si>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</si>
  <si>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</si>
  <si>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</si>
  <si>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</si>
  <si>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</si>
  <si>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</si>
  <si>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</si>
  <si>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</si>
  <si>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</si>
  <si>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</si>
  <si>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</si>
  <si>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</si>
  <si>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</si>
  <si>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</si>
  <si>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</si>
  <si>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</si>
  <si>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</si>
  <si>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</si>
  <si>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</si>
  <si>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</si>
  <si>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</si>
  <si>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</si>
  <si>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</si>
  <si>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</si>
  <si>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</si>
  <si>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</si>
  <si>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</si>
  <si>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</si>
  <si>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</si>
  <si>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</si>
  <si>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</si>
  <si>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</si>
  <si>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</si>
  <si>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</si>
  <si>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</si>
  <si>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</si>
  <si>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</si>
  <si>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</si>
  <si>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</si>
  <si>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</si>
  <si>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</si>
  <si>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</si>
  <si>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</si>
  <si>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</si>
  <si>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</si>
  <si>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</si>
  <si>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</si>
  <si>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</si>
  <si>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</si>
  <si>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</si>
  <si>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</si>
  <si>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</si>
  <si>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</si>
  <si>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</si>
  <si>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</si>
  <si>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</si>
  <si>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</si>
  <si>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</si>
  <si>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</si>
  <si>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</si>
  <si>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</si>
  <si>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</si>
  <si>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</si>
  <si>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</si>
  <si>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</si>
  <si>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</si>
  <si>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</si>
  <si>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</si>
  <si>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</si>
  <si>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</si>
  <si>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</si>
  <si>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</si>
  <si>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</si>
  <si>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</si>
  <si>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</si>
  <si>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</si>
  <si>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</si>
  <si>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</si>
  <si>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</si>
  <si>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</si>
  <si>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</si>
  <si>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</si>
  <si>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</si>
  <si>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</si>
  <si>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</si>
  <si>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</si>
  <si>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</si>
  <si>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</si>
  <si>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</si>
  <si>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</si>
  <si>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</si>
  <si>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</si>
  <si>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</si>
  <si>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</si>
  <si>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</si>
  <si>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</si>
  <si>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</si>
  <si>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</si>
  <si>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</si>
  <si>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</si>
  <si>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</si>
  <si>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</si>
  <si>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</si>
  <si>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</si>
  <si>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</si>
  <si>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</si>
  <si>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</si>
  <si>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</si>
  <si>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</si>
  <si>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</si>
  <si>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</si>
  <si>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</si>
  <si>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</si>
  <si>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</si>
  <si>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</si>
  <si>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</si>
  <si>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</si>
  <si>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</si>
  <si>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</si>
  <si>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</si>
  <si>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</si>
  <si>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</si>
  <si>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</si>
  <si>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</si>
  <si>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</si>
  <si>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</si>
  <si>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</si>
  <si>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</si>
  <si>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</si>
  <si>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</si>
  <si>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</si>
  <si>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</si>
  <si>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</si>
  <si>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</si>
  <si>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</si>
  <si>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</si>
  <si>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</si>
  <si>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</si>
  <si>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</si>
  <si>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</si>
  <si>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</si>
  <si>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</si>
  <si>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</si>
  <si>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</si>
  <si>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</si>
  <si>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</si>
  <si>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</si>
  <si>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</si>
  <si>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</si>
  <si>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</si>
  <si>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</si>
  <si>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</si>
  <si>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</si>
  <si>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</si>
  <si>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</si>
  <si>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</si>
  <si>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</si>
  <si>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</si>
  <si>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</si>
  <si>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</si>
  <si>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</si>
  <si>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</si>
  <si>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</si>
  <si>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</si>
  <si>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</si>
  <si>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</si>
  <si>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</si>
  <si>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</si>
  <si>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</si>
  <si>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</si>
  <si>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</si>
  <si>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</si>
  <si>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</si>
  <si>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</si>
  <si>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</si>
  <si>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</si>
  <si>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</si>
  <si>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</si>
  <si>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</si>
  <si>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</si>
  <si>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</si>
  <si>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</si>
  <si>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</si>
  <si>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</si>
  <si>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</si>
  <si>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</si>
  <si>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</si>
  <si>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</si>
  <si>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</si>
  <si>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</si>
  <si>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</si>
  <si>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</si>
  <si>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</si>
  <si>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</si>
  <si>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</si>
  <si>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</si>
  <si>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</si>
  <si>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</si>
  <si>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</si>
  <si>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</si>
  <si>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</si>
  <si>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</si>
  <si>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</si>
  <si>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</si>
  <si>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</si>
  <si>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</si>
  <si>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</si>
  <si>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</si>
  <si>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</si>
  <si>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</si>
  <si>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</si>
  <si>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</si>
  <si>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</si>
  <si>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</si>
  <si>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</si>
  <si>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</si>
  <si>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</si>
  <si>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</si>
  <si>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</si>
  <si>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</si>
  <si>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</si>
  <si>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</si>
  <si>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</si>
  <si>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</si>
  <si>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</si>
  <si>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</si>
  <si>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</si>
  <si>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</si>
  <si>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</si>
  <si>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</si>
  <si>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</si>
  <si>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</si>
  <si>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</si>
  <si>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</si>
  <si>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</si>
  <si>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</si>
  <si>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</si>
  <si>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</si>
  <si>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</si>
  <si>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</si>
  <si>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</si>
  <si>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</si>
  <si>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</si>
  <si>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</si>
  <si>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</si>
  <si>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</si>
  <si>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</si>
  <si>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</si>
  <si>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</si>
  <si>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</si>
  <si>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</si>
  <si>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</si>
  <si>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</si>
  <si>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</si>
  <si>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</si>
  <si>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</si>
  <si>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</si>
  <si>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</si>
  <si>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</si>
  <si>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</si>
  <si>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</si>
  <si>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</si>
  <si>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</si>
  <si>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</si>
  <si>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</si>
  <si>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</si>
  <si>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</si>
  <si>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</si>
  <si>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</si>
  <si>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</si>
  <si>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</si>
  <si>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</si>
  <si>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</si>
  <si>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</si>
  <si>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</si>
  <si>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</si>
  <si>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</si>
  <si>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</si>
  <si>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</si>
  <si>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</si>
  <si>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</si>
  <si>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</si>
  <si>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</si>
  <si>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</si>
  <si>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</si>
  <si>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</si>
  <si>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</si>
  <si>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</si>
  <si>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</si>
  <si>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</si>
  <si>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</si>
  <si>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</si>
  <si>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</si>
  <si>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</si>
  <si>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</si>
  <si>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</si>
  <si>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</si>
  <si>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</si>
  <si>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</si>
  <si>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</si>
  <si>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</si>
  <si>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</si>
  <si>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</si>
  <si>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</si>
  <si>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</si>
  <si>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</si>
  <si>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</si>
  <si>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</si>
  <si>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</si>
  <si>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</si>
  <si>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</si>
  <si>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</si>
  <si>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</si>
  <si>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</si>
  <si>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</si>
  <si>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</si>
  <si>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</si>
  <si>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</si>
  <si>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</si>
  <si>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</si>
  <si>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</si>
  <si>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</si>
  <si>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</si>
  <si>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</si>
  <si>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</si>
  <si>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</si>
  <si>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</si>
  <si>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</si>
  <si>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</si>
  <si>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</si>
  <si>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</si>
  <si>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</si>
  <si>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</si>
  <si>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</si>
  <si>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</si>
  <si>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</si>
  <si>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</si>
  <si>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</si>
  <si>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</si>
  <si>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</si>
  <si>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</si>
  <si>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</si>
  <si>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</si>
  <si>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</si>
  <si>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</si>
  <si>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</si>
  <si>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</si>
  <si>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</si>
  <si>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</si>
  <si>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</si>
  <si>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</si>
  <si>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</si>
  <si>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</si>
  <si>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</si>
  <si>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</si>
  <si>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</si>
  <si>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</si>
  <si>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</si>
  <si>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</si>
  <si>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</si>
  <si>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</si>
  <si>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</si>
  <si>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</si>
  <si>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</si>
  <si>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</si>
  <si>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</si>
  <si>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</si>
  <si>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</si>
  <si>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</si>
  <si>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</si>
  <si>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</si>
  <si>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</si>
  <si>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</si>
  <si>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</si>
  <si>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</si>
  <si>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</si>
  <si>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</si>
  <si>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</si>
  <si>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</si>
  <si>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</si>
  <si>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</si>
  <si>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</si>
  <si>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</si>
  <si>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</si>
  <si>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</si>
  <si>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</si>
  <si>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</si>
  <si>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</si>
  <si>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</si>
  <si>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</si>
  <si>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</si>
  <si>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</si>
  <si>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</si>
  <si>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</si>
  <si>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</si>
  <si>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</si>
  <si>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</si>
  <si>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</si>
  <si>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</si>
  <si>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</si>
  <si>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</si>
  <si>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</si>
  <si>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</si>
  <si>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</si>
  <si>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</si>
  <si>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</si>
  <si>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</si>
  <si>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</si>
  <si>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</si>
  <si>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</si>
  <si>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</si>
  <si>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</si>
  <si>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</si>
  <si>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</si>
  <si>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</si>
  <si>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</si>
  <si>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</si>
  <si>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</si>
  <si>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</si>
  <si>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</si>
  <si>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</si>
  <si>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</si>
  <si>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</si>
  <si>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</si>
  <si>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</si>
  <si>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</si>
  <si>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</si>
  <si>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</si>
  <si>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</si>
  <si>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</si>
  <si>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</si>
  <si>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</si>
  <si>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</si>
  <si>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</si>
  <si>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</si>
  <si>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</si>
  <si>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</si>
  <si>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</si>
  <si>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</si>
  <si>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</si>
  <si>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</si>
  <si>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</si>
  <si>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</si>
  <si>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</si>
  <si>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</si>
  <si>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</si>
  <si>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</si>
  <si>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</si>
  <si>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</si>
  <si>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</si>
  <si>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</si>
  <si>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</si>
  <si>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</si>
  <si>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</si>
  <si>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</si>
  <si>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</si>
  <si>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</si>
  <si>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</si>
  <si>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</si>
  <si>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</si>
  <si>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</si>
  <si>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</si>
  <si>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</si>
  <si>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</si>
  <si>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</si>
  <si>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</si>
  <si>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</si>
  <si>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</si>
  <si>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</si>
  <si>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</si>
  <si>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</si>
  <si>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</si>
  <si>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</si>
  <si>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</si>
  <si>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</si>
  <si>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</si>
  <si>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</si>
  <si>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</si>
  <si>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</si>
  <si>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</si>
  <si>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</si>
  <si>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</si>
  <si>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</si>
  <si>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</si>
  <si>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</si>
  <si>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</si>
  <si>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</si>
  <si>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</si>
  <si>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</si>
  <si>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</si>
  <si>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</si>
  <si>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</si>
  <si>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</si>
  <si>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</si>
  <si>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</si>
  <si>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</si>
  <si>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</si>
  <si>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</si>
  <si>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</si>
  <si>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</si>
  <si>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</si>
  <si>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</si>
  <si>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</si>
  <si>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</si>
  <si>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</si>
  <si>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</si>
  <si>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</si>
  <si>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</si>
  <si>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</si>
  <si>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</si>
  <si>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</si>
  <si>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</si>
  <si>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</si>
  <si>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</si>
  <si>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</si>
  <si>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</si>
  <si>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</si>
  <si>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</si>
  <si>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</si>
  <si>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</si>
  <si>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</si>
  <si>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</si>
  <si>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</si>
  <si>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</si>
  <si>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</si>
  <si>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</si>
  <si>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</si>
  <si>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</si>
  <si>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</si>
  <si>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</si>
  <si>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</si>
  <si>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</si>
  <si>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</si>
  <si>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</si>
  <si>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</si>
  <si>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</si>
  <si>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</si>
  <si>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</si>
  <si>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</si>
  <si>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</si>
  <si>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</si>
  <si>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</si>
  <si>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</si>
  <si>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</si>
  <si>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</si>
  <si>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</si>
  <si>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</si>
  <si>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</si>
  <si>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</si>
  <si>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</si>
  <si>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</si>
  <si>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</si>
  <si>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</si>
  <si>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</si>
  <si>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</si>
  <si>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</si>
  <si>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</si>
  <si>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</si>
  <si>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</si>
  <si>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</si>
  <si>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</si>
  <si>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</si>
  <si>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</si>
  <si>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</si>
  <si>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</si>
  <si>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</si>
  <si>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</si>
  <si>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</si>
  <si>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</si>
  <si>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</si>
  <si>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</si>
  <si>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</si>
  <si>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</si>
  <si>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</si>
  <si>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</si>
  <si>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</si>
  <si>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</si>
  <si>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</si>
  <si>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</si>
  <si>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</si>
  <si>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</si>
  <si>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</si>
  <si>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</si>
  <si>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</si>
  <si>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</si>
  <si>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</si>
  <si>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</si>
  <si>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</si>
  <si>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</si>
  <si>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</si>
  <si>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</si>
  <si>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</si>
  <si>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</si>
  <si>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</si>
  <si>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</si>
  <si>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</si>
  <si>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</si>
  <si>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</si>
  <si>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</si>
  <si>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</si>
  <si>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</si>
  <si>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</si>
  <si>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</si>
  <si>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</si>
  <si>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</si>
  <si>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</si>
  <si>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</si>
  <si>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</si>
  <si>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</si>
  <si>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</si>
  <si>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</si>
  <si>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</si>
  <si>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</si>
  <si>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</si>
  <si>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</si>
  <si>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</si>
  <si>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</si>
  <si>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</si>
  <si>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</si>
  <si>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</si>
  <si>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</si>
  <si>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</si>
  <si>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</si>
  <si>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</si>
  <si>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</si>
  <si>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</si>
  <si>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</si>
  <si>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</si>
  <si>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</si>
  <si>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</si>
  <si>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</si>
  <si>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</si>
  <si>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</si>
  <si>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</si>
  <si>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</si>
  <si>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</si>
  <si>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</si>
  <si>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</si>
  <si>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</si>
  <si>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</si>
  <si>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</si>
  <si>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</si>
  <si>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</si>
  <si>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</si>
  <si>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</si>
  <si>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</si>
  <si>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</si>
  <si>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</si>
  <si>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</si>
  <si>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</si>
  <si>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</si>
  <si>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</si>
  <si>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</si>
  <si>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</si>
  <si>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</si>
  <si>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</si>
  <si>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</si>
  <si>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</si>
  <si>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</si>
  <si>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</si>
  <si>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</si>
  <si>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</si>
  <si>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</si>
  <si>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</si>
  <si>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</si>
  <si>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</si>
  <si>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</si>
  <si>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</si>
  <si>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</si>
  <si>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</si>
  <si>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</si>
  <si>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</si>
  <si>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</si>
  <si>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</si>
  <si>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</si>
  <si>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</si>
  <si>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</si>
  <si>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</si>
  <si>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</si>
  <si>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</si>
  <si>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</si>
  <si>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</si>
  <si>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</si>
  <si>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</si>
  <si>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</si>
  <si>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</si>
  <si>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</si>
  <si>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</si>
  <si>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</si>
  <si>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</si>
  <si>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</si>
  <si>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</si>
  <si>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</si>
  <si>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</si>
  <si>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</si>
  <si>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</si>
  <si>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</si>
  <si>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</si>
  <si>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</si>
  <si>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</si>
  <si>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</si>
  <si>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</si>
  <si>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</si>
  <si>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</si>
  <si>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</si>
  <si>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</si>
  <si>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</si>
  <si>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</si>
  <si>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</si>
  <si>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</si>
  <si>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</si>
  <si>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</si>
  <si>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</si>
  <si>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</si>
  <si>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</si>
  <si>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</si>
  <si>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</si>
  <si>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</si>
  <si>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</si>
  <si>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</si>
  <si>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</si>
  <si>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</si>
  <si>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</si>
  <si>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</si>
  <si>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</si>
  <si>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</si>
  <si>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</si>
  <si>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</si>
  <si>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</si>
  <si>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</si>
  <si>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</si>
  <si>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</si>
  <si>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</si>
  <si>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</si>
  <si>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</si>
  <si>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</si>
  <si>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</si>
  <si>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</si>
  <si>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</si>
  <si>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</si>
  <si>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</si>
  <si>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</si>
  <si>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</si>
  <si>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</si>
  <si>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</si>
  <si>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</si>
  <si>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</si>
  <si>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</si>
  <si>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</si>
  <si>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</si>
  <si>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</si>
  <si>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</si>
  <si>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</si>
  <si>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</si>
  <si>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</si>
  <si>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</si>
  <si>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</si>
  <si>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</si>
  <si>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</si>
  <si>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</si>
  <si>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</si>
  <si>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</si>
  <si>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</si>
  <si>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</si>
  <si>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</si>
  <si>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</si>
  <si>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</si>
  <si>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</si>
  <si>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</si>
  <si>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</si>
  <si>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</si>
  <si>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</si>
  <si>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</si>
  <si>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</si>
  <si>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</si>
  <si>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</si>
  <si>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</si>
  <si>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</si>
  <si>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</si>
  <si>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</si>
  <si>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</si>
  <si>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</si>
  <si>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</si>
  <si>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</si>
  <si>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</si>
  <si>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</si>
  <si>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</si>
  <si>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</si>
  <si>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</si>
  <si>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</si>
  <si>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</si>
  <si>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</si>
  <si>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</si>
  <si>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</si>
  <si>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</si>
  <si>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</si>
  <si>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</si>
  <si>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</si>
  <si>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</si>
  <si>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</si>
  <si>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</si>
  <si>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</si>
  <si>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</si>
  <si>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</si>
  <si>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</si>
  <si>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</si>
  <si>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</si>
  <si>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</si>
  <si>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</si>
  <si>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</si>
  <si>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</si>
  <si>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</si>
  <si>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</si>
  <si>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</si>
  <si>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</si>
  <si>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</si>
  <si>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</si>
  <si>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</si>
  <si>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</si>
  <si>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</si>
  <si>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</si>
  <si>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</si>
  <si>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</si>
  <si>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</si>
  <si>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</si>
  <si>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</si>
  <si>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</si>
  <si>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</si>
  <si>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</si>
  <si>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</si>
  <si>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</si>
  <si>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</si>
  <si>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</si>
  <si>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</si>
  <si>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</si>
  <si>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</si>
  <si>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</si>
  <si>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</si>
  <si>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</si>
  <si>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</si>
  <si>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</si>
  <si>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</si>
  <si>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</si>
  <si>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</si>
  <si>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</si>
  <si>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</si>
  <si>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</si>
  <si>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</si>
  <si>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</si>
  <si>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</si>
  <si>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</si>
  <si>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</si>
  <si>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</si>
  <si>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</si>
  <si>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</si>
  <si>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</si>
  <si>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</si>
  <si>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</si>
  <si>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</si>
  <si>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</si>
  <si>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</si>
  <si>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</si>
  <si>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</si>
  <si>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</si>
  <si>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</si>
  <si>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</si>
  <si>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</si>
  <si>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</si>
  <si>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</si>
  <si>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</si>
  <si>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</si>
  <si>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</si>
  <si>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</si>
  <si>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</si>
  <si>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</si>
  <si>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</si>
  <si>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</si>
  <si>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</si>
  <si>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</si>
  <si>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</si>
  <si>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</si>
  <si>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</si>
  <si>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</si>
  <si>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</si>
  <si>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</si>
  <si>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</si>
  <si>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</si>
  <si>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</si>
  <si>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</si>
  <si>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</si>
  <si>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</si>
  <si>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</si>
  <si>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</si>
  <si>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</si>
  <si>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</si>
  <si>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</si>
  <si>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</si>
  <si>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</si>
  <si>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</si>
  <si>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</si>
  <si>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</si>
  <si>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</si>
  <si>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</si>
  <si>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</si>
  <si>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</si>
  <si>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</si>
  <si>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</si>
  <si>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</si>
  <si>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</si>
  <si>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</si>
  <si>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</si>
  <si>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</si>
  <si>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</si>
  <si>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</si>
  <si>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</si>
  <si>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</si>
  <si>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</si>
  <si>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</si>
  <si>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</si>
  <si>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</si>
  <si>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</si>
  <si>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</si>
  <si>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</si>
  <si>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</si>
  <si>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</si>
  <si>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</si>
  <si>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</si>
  <si>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</si>
  <si>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</si>
  <si>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</si>
  <si>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</si>
  <si>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</si>
  <si>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</si>
  <si>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</si>
  <si>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</si>
  <si>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</si>
  <si>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</si>
  <si>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</si>
  <si>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</si>
  <si>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</si>
  <si>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</si>
  <si>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</si>
  <si>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</si>
  <si>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</si>
  <si>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</si>
  <si>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</si>
  <si>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</si>
  <si>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</si>
  <si>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</si>
  <si>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</si>
  <si>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</si>
  <si>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</si>
  <si>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</si>
  <si>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</si>
  <si>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</si>
  <si>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</si>
  <si>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</si>
  <si>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</si>
  <si>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</si>
  <si>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</si>
  <si>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</si>
  <si>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</si>
  <si>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</si>
  <si>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</si>
  <si>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</si>
  <si>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</si>
  <si>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</si>
  <si>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</si>
  <si>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</si>
  <si>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</si>
  <si>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</si>
  <si>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</si>
  <si>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</si>
  <si>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</si>
  <si>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</si>
  <si>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</si>
  <si>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</si>
  <si>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</si>
  <si>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</si>
  <si>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</si>
  <si>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</si>
  <si>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</si>
  <si>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</si>
  <si>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</si>
  <si>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</si>
  <si>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</si>
  <si>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</si>
  <si>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</si>
  <si>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</si>
  <si>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</si>
  <si>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</si>
  <si>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</si>
  <si>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</si>
  <si>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</si>
  <si>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</si>
  <si>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</si>
  <si>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</si>
  <si>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</si>
  <si>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</si>
  <si>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</si>
  <si>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</si>
  <si>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</si>
  <si>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</si>
  <si>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</si>
  <si>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</si>
  <si>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</si>
  <si>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</si>
  <si>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</si>
  <si>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</si>
  <si>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</si>
  <si>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</si>
  <si>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</si>
  <si>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</si>
  <si>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</si>
  <si>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</si>
  <si>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</si>
  <si>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</si>
  <si>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</si>
  <si>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</si>
  <si>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</si>
  <si>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</si>
  <si>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</si>
  <si>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</si>
  <si>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</si>
  <si>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</si>
  <si>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</si>
  <si>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</si>
  <si>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</si>
  <si>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</si>
  <si>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</si>
  <si>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</si>
  <si>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</si>
  <si>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</si>
  <si>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</si>
  <si>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</si>
  <si>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</si>
  <si>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</si>
  <si>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</si>
  <si>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</si>
  <si>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</si>
  <si>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</si>
  <si>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</si>
  <si>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</si>
  <si>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</si>
  <si>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</si>
  <si>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</si>
  <si>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</si>
  <si>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</si>
  <si>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</si>
  <si>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</si>
  <si>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</si>
  <si>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</si>
  <si>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</si>
  <si>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</si>
  <si>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</si>
  <si>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</si>
  <si>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</si>
  <si>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</si>
  <si>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</si>
  <si>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</si>
  <si>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</si>
  <si>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</si>
  <si>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</si>
  <si>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</si>
  <si>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</si>
  <si>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</si>
  <si>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</si>
  <si>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</si>
  <si>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</si>
  <si>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</si>
  <si>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</si>
  <si>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</si>
  <si>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</si>
  <si>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</si>
  <si>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</si>
  <si>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</si>
  <si>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</si>
  <si>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</si>
  <si>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</si>
  <si>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</si>
  <si>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</si>
  <si>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</si>
  <si>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</si>
  <si>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</si>
  <si>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</si>
  <si>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</si>
  <si>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</si>
  <si>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</si>
  <si>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</si>
  <si>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</si>
  <si>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</si>
  <si>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</si>
  <si>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</si>
  <si>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</si>
  <si>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</si>
  <si>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</si>
  <si>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</si>
  <si>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</si>
  <si>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</si>
  <si>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</si>
  <si>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</si>
  <si>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</si>
  <si>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</si>
  <si>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</si>
  <si>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</si>
  <si>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</si>
  <si>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</si>
  <si>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</si>
  <si>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</si>
  <si>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</si>
  <si>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</si>
  <si>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</si>
  <si>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</si>
  <si>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</si>
  <si>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</si>
  <si>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</si>
  <si>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</si>
  <si>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</si>
  <si>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</si>
  <si>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</si>
  <si>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</si>
  <si>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</si>
  <si>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</si>
  <si>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</si>
  <si>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</si>
  <si>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</si>
  <si>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</si>
  <si>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</si>
  <si>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</si>
  <si>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</si>
  <si>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</si>
  <si>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</si>
  <si>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</si>
  <si>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</si>
  <si>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</si>
  <si>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</si>
  <si>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</si>
  <si>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</si>
  <si>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</si>
  <si>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</si>
  <si>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</si>
  <si>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</si>
  <si>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</si>
  <si>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</si>
  <si>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</si>
  <si>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</si>
  <si>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</si>
  <si>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</si>
  <si>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</si>
  <si>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</si>
  <si>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</si>
  <si>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</si>
  <si>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</si>
  <si>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</si>
  <si>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</si>
  <si>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</si>
  <si>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</si>
  <si>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</si>
  <si>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</si>
  <si>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</si>
  <si>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</si>
  <si>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</si>
  <si>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</si>
  <si>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</si>
  <si>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</si>
  <si>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</si>
  <si>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</si>
  <si>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</si>
  <si>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</si>
  <si>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</si>
  <si>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</si>
  <si>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</si>
  <si>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</si>
  <si>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</si>
  <si>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</si>
  <si>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</si>
  <si>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</si>
  <si>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</si>
  <si>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</si>
  <si>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</si>
  <si>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</si>
  <si>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</si>
  <si>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</si>
  <si>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</si>
  <si>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</si>
  <si>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</si>
  <si>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</si>
  <si>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</si>
  <si>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</si>
  <si>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</si>
  <si>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</si>
  <si>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</si>
  <si>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</si>
  <si>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</si>
  <si>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</si>
  <si>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</si>
  <si>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</si>
  <si>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</si>
  <si>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</si>
  <si>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</si>
  <si>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</si>
  <si>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</si>
  <si>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</si>
  <si>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</si>
  <si>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</si>
  <si>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</si>
  <si>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</si>
  <si>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</si>
  <si>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</si>
  <si>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</si>
  <si>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</si>
  <si>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</si>
  <si>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</si>
  <si>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</si>
  <si>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</si>
  <si>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</si>
  <si>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</si>
  <si>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</si>
  <si>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</si>
  <si>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</si>
  <si>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</si>
  <si>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</si>
  <si>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</si>
  <si>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</si>
  <si>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</si>
  <si>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</si>
  <si>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</si>
  <si>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</si>
  <si>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</si>
  <si>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</si>
  <si>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</si>
  <si>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</si>
  <si>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</si>
  <si>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</si>
  <si>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</si>
  <si>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</si>
  <si>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</si>
  <si>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</si>
  <si>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</si>
  <si>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</si>
  <si>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</si>
  <si>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</si>
  <si>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</si>
  <si>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</si>
  <si>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</si>
  <si>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</si>
  <si>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</si>
  <si>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</si>
  <si>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</si>
  <si>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</si>
  <si>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</si>
  <si>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</si>
  <si>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</si>
  <si>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</si>
  <si>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</si>
  <si>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</si>
  <si>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</si>
  <si>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</si>
  <si>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</si>
  <si>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</si>
  <si>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</si>
  <si>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</si>
  <si>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</si>
  <si>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</si>
  <si>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</si>
  <si>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</si>
  <si>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</si>
  <si>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</si>
  <si>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</si>
  <si>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</si>
  <si>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</si>
  <si>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</si>
  <si>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</si>
  <si>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</si>
  <si>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</si>
  <si>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</si>
  <si>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</si>
  <si>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</si>
  <si>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</si>
  <si>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</si>
  <si>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</si>
  <si>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</si>
  <si>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</si>
  <si>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</si>
  <si>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</si>
  <si>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</si>
  <si>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</si>
  <si>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</si>
  <si>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</si>
  <si>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</si>
  <si>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</si>
  <si>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</si>
  <si>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</si>
  <si>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</si>
  <si>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</si>
  <si>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</si>
  <si>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</si>
  <si>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</si>
  <si>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</si>
  <si>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</si>
  <si>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</si>
  <si>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</si>
  <si>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</si>
  <si>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</si>
  <si>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</si>
  <si>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</si>
  <si>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</si>
  <si>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</si>
  <si>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</si>
  <si>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</si>
  <si>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</si>
  <si>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</si>
  <si>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</si>
  <si>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</si>
  <si>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</si>
  <si>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</si>
  <si>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</si>
  <si>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</si>
  <si>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</si>
  <si>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</si>
  <si>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</si>
  <si>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</si>
  <si>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</si>
  <si>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</si>
  <si>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</si>
  <si>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</si>
  <si>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</si>
  <si>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</si>
  <si>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</si>
  <si>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</si>
  <si>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</si>
  <si>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</si>
  <si>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</si>
  <si>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</si>
  <si>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</si>
  <si>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</si>
  <si>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</si>
  <si>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</si>
  <si>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</si>
  <si>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</si>
  <si>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</si>
  <si>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</si>
  <si>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</si>
  <si>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</si>
  <si>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</si>
  <si>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</si>
  <si>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</si>
  <si>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</si>
  <si>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</si>
  <si>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</si>
  <si>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</si>
  <si>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</si>
  <si>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</si>
  <si>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</si>
  <si>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</si>
  <si>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</si>
  <si>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</si>
  <si>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</si>
  <si>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</si>
  <si>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</si>
  <si>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</si>
  <si>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</si>
  <si>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</si>
  <si>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</si>
  <si>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</si>
  <si>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</si>
  <si>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</si>
  <si>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</si>
  <si>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</si>
  <si>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</si>
  <si>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</si>
  <si>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</si>
  <si>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</si>
  <si>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</si>
  <si>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</si>
  <si>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</si>
  <si>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</si>
  <si>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</si>
  <si>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</si>
  <si>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</si>
  <si>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</si>
  <si>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</si>
  <si>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</si>
  <si>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</si>
  <si>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</si>
  <si>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</si>
  <si>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</si>
  <si>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</si>
  <si>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</si>
  <si>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</si>
  <si>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</si>
  <si>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</si>
  <si>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</si>
  <si>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</si>
  <si>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</si>
  <si>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</si>
  <si>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</si>
  <si>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</si>
  <si>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</si>
  <si>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</si>
  <si>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</si>
  <si>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</si>
  <si>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</si>
  <si>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</si>
  <si>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</si>
  <si>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</si>
  <si>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</si>
  <si>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</si>
  <si>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</si>
  <si>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</si>
  <si>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</si>
  <si>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</si>
  <si>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</si>
  <si>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</si>
  <si>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</si>
  <si>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</si>
  <si>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</si>
  <si>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</si>
  <si>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</si>
  <si>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</si>
  <si>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</si>
  <si>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</si>
  <si>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</si>
  <si>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</si>
  <si>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</si>
  <si>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</si>
  <si>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</si>
  <si>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</si>
  <si>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</si>
  <si>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</si>
  <si>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</si>
  <si>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</si>
  <si>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</si>
  <si>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</si>
  <si>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</si>
  <si>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</si>
  <si>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</si>
  <si>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</si>
  <si>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</si>
  <si>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</si>
  <si>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</si>
  <si>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</si>
  <si>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</si>
  <si>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</si>
  <si>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</si>
  <si>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</si>
  <si>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</si>
  <si>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</si>
  <si>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</si>
  <si>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</si>
  <si>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</si>
  <si>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</si>
  <si>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</si>
  <si>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</si>
  <si>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</si>
  <si>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</si>
  <si>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</si>
  <si>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</si>
  <si>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</si>
  <si>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</si>
  <si>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</si>
  <si>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</si>
  <si>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</si>
  <si>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</si>
  <si>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</si>
  <si>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</si>
  <si>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</si>
  <si>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</si>
  <si>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</si>
  <si>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</si>
  <si>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</si>
  <si>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</si>
  <si>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</si>
  <si>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</si>
  <si>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</si>
  <si>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</si>
  <si>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</si>
  <si>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</si>
  <si>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</si>
  <si>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</si>
  <si>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</si>
  <si>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</si>
  <si>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</si>
  <si>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</si>
  <si>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</si>
  <si>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</si>
  <si>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</si>
  <si>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</si>
  <si>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</si>
  <si>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</si>
  <si>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</si>
  <si>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</si>
  <si>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</si>
  <si>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</si>
  <si>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</si>
  <si>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</si>
  <si>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</si>
  <si>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</si>
  <si>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</si>
  <si>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</si>
  <si>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</si>
  <si>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</si>
  <si>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</si>
  <si>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</si>
  <si>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</si>
  <si>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</si>
  <si>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</si>
  <si>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</si>
  <si>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</si>
  <si>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</si>
  <si>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</si>
  <si>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</si>
  <si>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</si>
  <si>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</si>
  <si>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</si>
  <si>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</si>
  <si>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</si>
  <si>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</si>
  <si>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</si>
  <si>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</si>
  <si>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</si>
  <si>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</si>
  <si>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</si>
  <si>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</si>
  <si>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</si>
  <si>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</si>
  <si>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</si>
  <si>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</si>
  <si>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</si>
  <si>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</si>
  <si>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</si>
  <si>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</si>
  <si>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</si>
  <si>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</si>
  <si>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</si>
  <si>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</si>
  <si>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</si>
  <si>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</si>
  <si>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</si>
  <si>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</si>
  <si>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</si>
  <si>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</si>
  <si>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</si>
  <si>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</si>
  <si>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</si>
  <si>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</si>
  <si>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</si>
  <si>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</si>
  <si>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</si>
  <si>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</si>
  <si>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</si>
  <si>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</si>
  <si>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</si>
  <si>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</si>
  <si>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</si>
  <si>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</si>
  <si>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</si>
  <si>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</si>
  <si>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</si>
  <si>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</si>
  <si>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</si>
  <si>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</si>
  <si>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</si>
  <si>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</si>
  <si>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</si>
  <si>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</si>
  <si>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</si>
  <si>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</si>
  <si>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</si>
  <si>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</si>
  <si>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</si>
  <si>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</si>
  <si>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</si>
  <si>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</si>
  <si>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</si>
  <si>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</si>
  <si>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</si>
  <si>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</si>
  <si>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</si>
  <si>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</si>
  <si>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</si>
  <si>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</si>
  <si>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</si>
  <si>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</si>
  <si>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</si>
  <si>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</si>
  <si>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</si>
  <si>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</si>
  <si>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</si>
  <si>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</si>
  <si>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</si>
  <si>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</si>
  <si>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</si>
  <si>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</si>
  <si>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</si>
  <si>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</si>
  <si>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</si>
  <si>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</si>
  <si>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</si>
  <si>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</si>
  <si>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</si>
  <si>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</si>
  <si>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</si>
  <si>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</si>
  <si>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</si>
  <si>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</si>
  <si>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</si>
  <si>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</si>
  <si>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</si>
  <si>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</si>
  <si>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</si>
  <si>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</si>
  <si>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</si>
  <si>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</si>
  <si>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</si>
  <si>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</si>
  <si>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</si>
  <si>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</si>
  <si>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</si>
  <si>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</si>
  <si>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</si>
  <si>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</si>
  <si>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</si>
  <si>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</si>
  <si>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</si>
  <si>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</si>
  <si>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</si>
  <si>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</si>
  <si>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</si>
  <si>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</si>
  <si>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</si>
  <si>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</si>
  <si>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</si>
  <si>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</si>
  <si>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</si>
  <si>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</si>
  <si>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</si>
  <si>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</si>
  <si>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</si>
  <si>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</si>
  <si>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</si>
  <si>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</si>
  <si>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</si>
  <si>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</si>
  <si>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</si>
  <si>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</si>
  <si>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</si>
  <si>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</si>
  <si>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</si>
  <si>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</si>
  <si>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</si>
  <si>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</si>
  <si>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</si>
  <si>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</si>
  <si>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</si>
  <si>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</si>
  <si>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</si>
  <si>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</si>
  <si>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</si>
  <si>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</si>
  <si>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</si>
  <si>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</si>
  <si>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</si>
  <si>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</si>
  <si>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</si>
  <si>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</si>
  <si>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</si>
  <si>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</si>
  <si>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</si>
  <si>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</si>
  <si>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</si>
  <si>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</si>
  <si>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</si>
  <si>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</si>
  <si>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</si>
  <si>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</si>
  <si>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</si>
  <si>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</si>
  <si>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</si>
  <si>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</si>
  <si>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</si>
  <si>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</si>
  <si>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</si>
  <si>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</si>
  <si>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</si>
  <si>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</si>
  <si>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</si>
  <si>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</si>
  <si>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</si>
  <si>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</si>
  <si>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</si>
  <si>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</si>
  <si>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</si>
  <si>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</si>
  <si>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</si>
  <si>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</si>
  <si>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</si>
  <si>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</si>
  <si>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</si>
  <si>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</si>
  <si>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</si>
  <si>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</si>
  <si>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</si>
  <si>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</si>
  <si>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</si>
  <si>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</si>
  <si>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</si>
  <si>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</si>
  <si>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</si>
  <si>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</si>
  <si>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</si>
  <si>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</si>
  <si>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</si>
  <si>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</si>
  <si>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</si>
  <si>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</si>
  <si>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</si>
  <si>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</si>
  <si>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</si>
  <si>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</si>
  <si>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</si>
  <si>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</si>
  <si>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</si>
  <si>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</si>
  <si>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</si>
  <si>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</si>
  <si>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</si>
  <si>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</si>
  <si>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</si>
  <si>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</si>
  <si>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</si>
  <si>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</si>
  <si>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</si>
  <si>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</si>
  <si>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</si>
  <si>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</si>
  <si>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</si>
  <si>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</si>
  <si>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</si>
  <si>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</si>
  <si>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</si>
  <si>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</si>
  <si>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</si>
  <si>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</si>
  <si>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</si>
  <si>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</si>
  <si>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</si>
  <si>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</si>
  <si>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</si>
  <si>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</si>
  <si>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</si>
  <si>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</si>
  <si>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</si>
  <si>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</si>
  <si>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</si>
  <si>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</si>
  <si>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</si>
  <si>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</si>
  <si>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</si>
  <si>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</si>
  <si>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</si>
  <si>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</si>
  <si>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</si>
  <si>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</si>
  <si>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</si>
  <si>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</si>
  <si>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</si>
  <si>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</si>
  <si>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</si>
  <si>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</si>
  <si>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</si>
  <si>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</si>
  <si>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</si>
  <si>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</si>
  <si>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</si>
  <si>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</si>
  <si>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</si>
  <si>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</si>
  <si>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</si>
  <si>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</si>
  <si>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</si>
  <si>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</si>
  <si>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</si>
  <si>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</si>
  <si>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</si>
  <si>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</si>
  <si>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</si>
  <si>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</si>
  <si>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</si>
  <si>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</si>
  <si>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</si>
  <si>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</si>
  <si>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</si>
  <si>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</si>
  <si>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</si>
  <si>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</si>
  <si>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</si>
  <si>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</si>
  <si>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</si>
  <si>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</si>
  <si>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</si>
  <si>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</si>
  <si>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</si>
  <si>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</si>
  <si>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</si>
  <si>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</si>
  <si>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</si>
  <si>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</si>
  <si>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</si>
  <si>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</si>
  <si>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</si>
  <si>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</si>
  <si>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</si>
  <si>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</si>
  <si>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</si>
  <si>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</si>
  <si>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</si>
  <si>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</si>
  <si>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</si>
  <si>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</si>
  <si>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</si>
  <si>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</si>
  <si>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</si>
  <si>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</si>
  <si>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</si>
  <si>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</si>
  <si>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</si>
  <si>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</si>
  <si>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</si>
  <si>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</si>
  <si>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</si>
  <si>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</si>
  <si>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</si>
  <si>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</si>
  <si>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</si>
  <si>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</si>
  <si>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</si>
  <si>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</si>
  <si>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</si>
  <si>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</si>
  <si>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</si>
  <si>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</si>
  <si>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</si>
  <si>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</si>
  <si>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</si>
  <si>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</si>
  <si>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</si>
  <si>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</si>
  <si>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</si>
  <si>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</si>
  <si>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</si>
  <si>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</si>
  <si>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</si>
  <si>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</si>
  <si>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</si>
  <si>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</si>
  <si>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</si>
  <si>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</si>
  <si>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</si>
  <si>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</si>
  <si>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</si>
  <si>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</si>
  <si>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</si>
  <si>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</si>
  <si>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</si>
  <si>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</si>
  <si>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</si>
  <si>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</si>
  <si>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</si>
  <si>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</si>
  <si>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</si>
  <si>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</si>
  <si>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</si>
  <si>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</si>
  <si>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</si>
  <si>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</si>
  <si>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</si>
  <si>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</si>
  <si>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</si>
  <si>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</si>
  <si>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</si>
  <si>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</si>
  <si>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</si>
  <si>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</si>
  <si>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</si>
  <si>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</si>
  <si>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</si>
  <si>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</si>
  <si>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</si>
  <si>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</si>
  <si>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</si>
  <si>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</si>
  <si>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</si>
  <si>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</si>
  <si>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</si>
  <si>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</si>
  <si>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</si>
  <si>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</si>
  <si>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</si>
  <si>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</si>
  <si>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</si>
  <si>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</si>
  <si>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</si>
  <si>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</si>
  <si>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</si>
  <si>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</si>
  <si>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</si>
  <si>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</si>
  <si>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</si>
  <si>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</si>
  <si>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</si>
  <si>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</si>
  <si>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</si>
  <si>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</si>
  <si>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</si>
  <si>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</si>
  <si>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</si>
  <si>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</si>
  <si>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</si>
  <si>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</si>
  <si>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</si>
  <si>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</si>
  <si>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</si>
  <si>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</si>
  <si>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</si>
  <si>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</si>
  <si>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</si>
  <si>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</si>
  <si>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</si>
  <si>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</si>
  <si>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</si>
  <si>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</si>
  <si>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</si>
  <si>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</si>
  <si>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</si>
  <si>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</si>
  <si>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</si>
  <si>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</si>
  <si>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</si>
  <si>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</si>
  <si>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</si>
  <si>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</si>
  <si>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</si>
  <si>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</si>
  <si>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</si>
  <si>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</si>
  <si>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</si>
  <si>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</si>
  <si>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</si>
  <si>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</si>
  <si>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</si>
  <si>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</si>
  <si>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</si>
  <si>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</si>
  <si>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</si>
  <si>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</si>
  <si>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</si>
  <si>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</si>
  <si>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</si>
  <si>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</si>
  <si>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</si>
  <si>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</si>
  <si>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</si>
  <si>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</si>
  <si>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</si>
  <si>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</si>
  <si>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</si>
  <si>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</si>
  <si>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</si>
  <si>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</si>
  <si>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</si>
  <si>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</si>
  <si>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</si>
  <si>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</si>
  <si>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</si>
  <si>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</si>
  <si>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</si>
  <si>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</si>
  <si>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</si>
  <si>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</si>
  <si>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</si>
  <si>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</si>
  <si>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</si>
  <si>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</si>
  <si>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</si>
  <si>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</si>
  <si>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</si>
  <si>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</si>
  <si>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</si>
  <si>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</si>
  <si>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</si>
  <si>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</si>
  <si>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</si>
  <si>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</si>
  <si>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</si>
  <si>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</si>
  <si>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</si>
  <si>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</si>
  <si>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</si>
  <si>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</si>
  <si>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</si>
  <si>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</si>
  <si>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</si>
  <si>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</si>
  <si>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</si>
  <si>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</si>
  <si>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</si>
  <si>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</si>
  <si>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</si>
  <si>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</si>
  <si>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</si>
  <si>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</si>
  <si>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</si>
  <si>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</si>
  <si>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</si>
  <si>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</si>
  <si>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</si>
  <si>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</si>
  <si>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</si>
  <si>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</si>
  <si>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</si>
  <si>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</si>
  <si>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</si>
  <si>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</si>
  <si>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</si>
  <si>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</si>
  <si>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</si>
  <si>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</si>
  <si>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</si>
  <si>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</si>
  <si>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</si>
  <si>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</si>
  <si>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</si>
  <si>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</si>
  <si>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</si>
  <si>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</si>
  <si>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</si>
  <si>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</si>
  <si>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</si>
  <si>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</si>
  <si>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</si>
  <si>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</si>
  <si>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</si>
  <si>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</si>
  <si>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</si>
  <si>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</si>
  <si>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</si>
  <si>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</si>
  <si>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</si>
  <si>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</si>
  <si>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</si>
  <si>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</si>
  <si>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</si>
  <si>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</si>
  <si>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</si>
  <si>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</si>
  <si>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</si>
  <si>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</si>
  <si>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</si>
  <si>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</si>
  <si>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</si>
  <si>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</si>
  <si>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</si>
  <si>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</si>
  <si>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</si>
  <si>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</si>
  <si>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</si>
  <si>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</si>
  <si>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</si>
  <si>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</si>
  <si>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</si>
  <si>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</si>
  <si>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</si>
  <si>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</si>
  <si>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</si>
  <si>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</si>
  <si>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</si>
  <si>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</si>
  <si>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</si>
  <si>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</si>
  <si>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</si>
  <si>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</si>
  <si>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</si>
  <si>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</si>
  <si>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</si>
  <si>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</si>
  <si>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</si>
  <si>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</si>
  <si>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</si>
  <si>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</si>
  <si>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</si>
  <si>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</si>
  <si>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</si>
  <si>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</si>
  <si>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</si>
  <si>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</si>
  <si>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</si>
  <si>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</si>
  <si>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</si>
  <si>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</si>
  <si>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</si>
  <si>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</si>
  <si>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</si>
  <si>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</si>
  <si>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</si>
  <si>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</si>
  <si>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</si>
  <si>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</si>
  <si>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</si>
  <si>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</si>
  <si>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</si>
  <si>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</si>
  <si>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</si>
  <si>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</si>
  <si>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</si>
  <si>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</si>
  <si>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</si>
  <si>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</si>
  <si>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</si>
  <si>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</si>
  <si>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</si>
  <si>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</si>
  <si>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</si>
  <si>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</si>
  <si>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</si>
  <si>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</si>
  <si>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</si>
  <si>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</si>
  <si>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</si>
  <si>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</si>
  <si>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</si>
  <si>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</si>
  <si>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</si>
  <si>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</si>
  <si>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</si>
  <si>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</si>
  <si>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</si>
  <si>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</si>
  <si>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</si>
  <si>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</si>
  <si>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</si>
  <si>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</si>
  <si>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</si>
  <si>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</si>
  <si>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</si>
  <si>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</si>
  <si>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</si>
  <si>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</si>
  <si>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</si>
  <si>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</si>
  <si>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</si>
  <si>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</si>
  <si>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</si>
  <si>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</si>
  <si>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</si>
  <si>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</si>
  <si>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</si>
  <si>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</si>
  <si>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</si>
  <si>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</si>
  <si>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</si>
  <si>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</si>
  <si>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</si>
  <si>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</si>
  <si>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</si>
  <si>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</si>
  <si>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</si>
  <si>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</si>
  <si>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</si>
  <si>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</si>
  <si>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</si>
  <si>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</si>
  <si>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</si>
  <si>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</si>
  <si>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</si>
  <si>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</si>
  <si>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</si>
  <si>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</si>
  <si>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</si>
  <si>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</si>
  <si>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</si>
  <si>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</si>
  <si>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</si>
  <si>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</si>
  <si>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</si>
  <si>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</si>
  <si>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</si>
  <si>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</si>
  <si>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</si>
  <si>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</si>
  <si>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</si>
  <si>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</si>
  <si>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</si>
  <si>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</si>
  <si>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</si>
  <si>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</si>
  <si>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</si>
  <si>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</si>
  <si>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</si>
  <si>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</si>
  <si>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</si>
  <si>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</si>
  <si>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</si>
  <si>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</si>
  <si>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</si>
  <si>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</si>
  <si>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</si>
  <si>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</si>
  <si>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</si>
  <si>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</si>
  <si>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</si>
  <si>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</si>
  <si>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</si>
  <si>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</si>
  <si>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</si>
  <si>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</si>
  <si>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</si>
  <si>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</si>
  <si>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</si>
  <si>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</si>
  <si>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</si>
  <si>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</si>
  <si>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</si>
  <si>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</si>
  <si>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</si>
  <si>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</si>
  <si>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</si>
  <si>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</si>
  <si>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</si>
  <si>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</si>
  <si>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</si>
  <si>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</si>
  <si>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</si>
  <si>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</si>
  <si>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</si>
  <si>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</si>
  <si>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</si>
  <si>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</si>
  <si>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</si>
  <si>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</si>
  <si>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</si>
  <si>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</si>
  <si>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</si>
  <si>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</si>
  <si>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</si>
  <si>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</si>
  <si>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</si>
  <si>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</si>
  <si>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</si>
  <si>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</si>
  <si>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</si>
  <si>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</si>
  <si>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</si>
  <si>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</si>
  <si>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</si>
  <si>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</si>
  <si>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</si>
  <si>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</si>
  <si>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</si>
  <si>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</si>
  <si>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</si>
  <si>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</si>
  <si>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</si>
  <si>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</si>
  <si>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</si>
  <si>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</si>
  <si>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</si>
  <si>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</si>
  <si>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</si>
  <si>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</si>
  <si>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</si>
  <si>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</si>
  <si>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</si>
  <si>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</si>
  <si>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</si>
  <si>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</si>
  <si>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</si>
  <si>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</si>
  <si>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</si>
  <si>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</si>
  <si>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</si>
  <si>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</si>
  <si>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</si>
  <si>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</si>
  <si>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</si>
  <si>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</si>
  <si>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</si>
  <si>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</si>
  <si>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</si>
  <si>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</si>
  <si>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</si>
  <si>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</si>
  <si>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</si>
  <si>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</si>
  <si>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</si>
  <si>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</si>
  <si>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</si>
  <si>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</si>
  <si>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</si>
  <si>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</si>
  <si>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</si>
  <si>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</si>
  <si>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</si>
  <si>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</si>
  <si>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</si>
  <si>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</si>
  <si>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</si>
  <si>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</si>
  <si>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</si>
  <si>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</si>
  <si>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</si>
  <si>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</si>
  <si>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</si>
  <si>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</si>
  <si>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</si>
  <si>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</si>
  <si>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</si>
  <si>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</si>
  <si>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</si>
  <si>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</si>
  <si>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</si>
  <si>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</si>
  <si>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</si>
  <si>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</si>
  <si>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</si>
  <si>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</si>
  <si>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</si>
  <si>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</si>
  <si>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</si>
  <si>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</si>
  <si>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</si>
  <si>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</si>
  <si>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</si>
  <si>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</si>
  <si>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</si>
  <si>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</si>
  <si>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</si>
  <si>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</si>
  <si>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</si>
  <si>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</si>
  <si>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</si>
  <si>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</si>
  <si>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</si>
  <si>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</si>
  <si>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</si>
  <si>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</si>
  <si>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</si>
  <si>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</si>
  <si>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</si>
  <si>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</si>
  <si>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</si>
  <si>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</si>
  <si>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</si>
  <si>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</si>
  <si>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</si>
  <si>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</si>
  <si>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</si>
  <si>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</si>
  <si>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</si>
  <si>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</si>
  <si>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</si>
  <si>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</si>
  <si>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</si>
  <si>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</si>
  <si>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</si>
  <si>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</si>
  <si>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</si>
  <si>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</si>
  <si>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</si>
  <si>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</si>
  <si>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</si>
  <si>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</si>
  <si>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</si>
  <si>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</si>
  <si>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</si>
  <si>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</si>
  <si>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</si>
  <si>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</si>
  <si>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</si>
  <si>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</si>
  <si>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</si>
  <si>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</si>
  <si>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</si>
  <si>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</si>
  <si>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</si>
  <si>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</si>
  <si>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</si>
  <si>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</si>
  <si>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</si>
  <si>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</si>
  <si>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</si>
  <si>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</si>
  <si>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</si>
  <si>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</si>
  <si>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</si>
  <si>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</si>
  <si>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</si>
  <si>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</si>
  <si>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</si>
  <si>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</si>
  <si>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</si>
  <si>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</si>
  <si>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</si>
  <si>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</si>
  <si>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</si>
  <si>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</si>
  <si>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</si>
  <si>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</si>
  <si>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</si>
  <si>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</si>
  <si>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</si>
  <si>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</si>
  <si>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</si>
  <si>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</si>
  <si>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</si>
  <si>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</si>
  <si>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</si>
  <si>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</si>
  <si>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</si>
  <si>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</si>
  <si>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</si>
  <si>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</si>
  <si>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</si>
  <si>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</si>
  <si>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</si>
  <si>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</si>
  <si>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</si>
  <si>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</si>
  <si>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</si>
  <si>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</si>
  <si>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</si>
  <si>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</si>
  <si>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</si>
  <si>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</si>
  <si>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</si>
  <si>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</si>
  <si>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</si>
  <si>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</si>
  <si>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</si>
  <si>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</si>
  <si>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</si>
  <si>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</si>
  <si>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</si>
  <si>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</si>
  <si>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</si>
  <si>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</si>
  <si>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</si>
  <si>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</si>
  <si>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</si>
  <si>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</si>
  <si>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</si>
  <si>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</si>
  <si>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</si>
  <si>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</si>
  <si>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</si>
  <si>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</si>
  <si>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</si>
  <si>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</si>
  <si>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</si>
  <si>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</si>
  <si>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</si>
  <si>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</si>
  <si>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</si>
  <si>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</si>
  <si>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</si>
  <si>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</si>
  <si>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</si>
  <si>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</si>
  <si>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</si>
  <si>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</si>
  <si>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</si>
  <si>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</si>
  <si>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</si>
  <si>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</si>
  <si>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</si>
  <si>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</si>
  <si>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</si>
  <si>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</si>
  <si>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</si>
  <si>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</si>
  <si>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</si>
  <si>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</si>
  <si>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</si>
  <si>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</si>
  <si>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</si>
  <si>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</si>
  <si>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</si>
  <si>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</si>
  <si>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</si>
  <si>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</si>
  <si>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</si>
  <si>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</si>
  <si>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</si>
  <si>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</si>
  <si>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</si>
  <si>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</si>
  <si>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</si>
  <si>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</si>
  <si>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</si>
  <si>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</si>
  <si>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</si>
  <si>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</si>
  <si>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</si>
  <si>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</si>
  <si>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</si>
  <si>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</si>
  <si>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</si>
  <si>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</si>
  <si>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</si>
  <si>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</si>
  <si>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</si>
  <si>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</si>
  <si>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</si>
  <si>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</si>
  <si>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</si>
  <si>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</si>
  <si>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</si>
  <si>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</si>
  <si>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</si>
  <si>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</si>
  <si>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</si>
  <si>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</si>
  <si>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</si>
  <si>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</si>
  <si>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</si>
  <si>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</si>
  <si>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</si>
  <si>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</si>
  <si>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</si>
  <si>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</si>
  <si>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</si>
  <si>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</si>
  <si>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</si>
  <si>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</si>
  <si>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</si>
  <si>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</si>
  <si>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</si>
  <si>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</si>
  <si>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</si>
  <si>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</si>
  <si>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</si>
  <si>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</si>
  <si>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</si>
  <si>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</si>
  <si>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</si>
  <si>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</si>
  <si>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</si>
  <si>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</si>
  <si>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</si>
  <si>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</si>
  <si>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</si>
  <si>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</si>
  <si>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</si>
  <si>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</si>
  <si>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</si>
  <si>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</si>
  <si>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</si>
  <si>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</si>
  <si>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</si>
  <si>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</si>
  <si>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</si>
  <si>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</si>
  <si>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</si>
  <si>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</si>
  <si>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</si>
  <si>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</si>
  <si>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</si>
  <si>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</si>
  <si>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</si>
  <si>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</si>
  <si>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</si>
  <si>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</si>
  <si>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</si>
  <si>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</si>
  <si>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</si>
  <si>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</si>
  <si>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</si>
  <si>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</si>
  <si>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</si>
  <si>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</si>
  <si>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</si>
  <si>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</si>
  <si>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</si>
  <si>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</si>
  <si>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</si>
  <si>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</si>
  <si>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</si>
  <si>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</si>
  <si>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</si>
  <si>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</si>
  <si>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</si>
  <si>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</si>
  <si>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</si>
  <si>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</si>
  <si>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</si>
  <si>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</si>
  <si>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</si>
  <si>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</si>
  <si>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</si>
  <si>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</si>
  <si>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</si>
  <si>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</si>
  <si>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</si>
  <si>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</si>
  <si>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</si>
  <si>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</si>
  <si>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</si>
  <si>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</si>
  <si>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</si>
  <si>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</si>
  <si>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</si>
  <si>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</si>
  <si>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</si>
  <si>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</si>
  <si>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</si>
  <si>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</si>
  <si>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</si>
  <si>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</si>
  <si>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</si>
  <si>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</si>
  <si>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</si>
  <si>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</si>
  <si>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</si>
  <si>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</si>
  <si>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</si>
  <si>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</si>
  <si>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</si>
  <si>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</si>
  <si>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</si>
  <si>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</si>
  <si>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</si>
  <si>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</si>
  <si>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</si>
  <si>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</si>
  <si>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</si>
  <si>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</si>
  <si>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</si>
  <si>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</si>
  <si>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</si>
  <si>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</si>
  <si>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</si>
  <si>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</si>
  <si>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</si>
  <si>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</si>
  <si>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</si>
  <si>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</si>
  <si>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</si>
  <si>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</si>
  <si>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</si>
  <si>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</si>
  <si>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</si>
  <si>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</si>
  <si>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</si>
  <si>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</si>
  <si>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</si>
  <si>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</si>
  <si>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</si>
  <si>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</si>
  <si>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</si>
  <si>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</si>
  <si>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</si>
  <si>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</si>
  <si>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</si>
  <si>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</si>
  <si>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</si>
  <si>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</si>
  <si>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</si>
  <si>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</si>
  <si>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</si>
  <si>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</si>
  <si>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</si>
  <si>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</si>
  <si>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</si>
  <si>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</si>
  <si>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</si>
  <si>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</si>
  <si>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</si>
  <si>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</si>
  <si>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</si>
  <si>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</si>
  <si>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</si>
  <si>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</si>
  <si>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</si>
  <si>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</si>
  <si>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</si>
  <si>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</si>
  <si>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</si>
  <si>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</si>
  <si>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</si>
  <si>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</si>
  <si>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</si>
  <si>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</si>
  <si>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</si>
  <si>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</si>
  <si>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</si>
  <si>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</si>
  <si>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</si>
  <si>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</si>
  <si>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</si>
  <si>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</si>
  <si>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</si>
  <si>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</si>
  <si>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</si>
  <si>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</si>
  <si>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</si>
  <si>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</si>
  <si>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</si>
  <si>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</si>
  <si>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</si>
  <si>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</si>
  <si>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</si>
  <si>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</si>
  <si>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</si>
  <si>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</si>
  <si>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</si>
  <si>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</si>
  <si>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</si>
  <si>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</si>
  <si>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</si>
  <si>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</si>
  <si>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</si>
  <si>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</si>
  <si>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</si>
  <si>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</si>
  <si>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</si>
  <si>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</si>
  <si>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</si>
  <si>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</si>
  <si>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</si>
  <si>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</si>
  <si>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</si>
  <si>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</si>
  <si>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</si>
  <si>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</si>
  <si>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</si>
  <si>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</si>
  <si>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</si>
  <si>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</si>
  <si>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</si>
  <si>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</si>
  <si>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</si>
  <si>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</si>
  <si>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</si>
  <si>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</si>
  <si>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</si>
  <si>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</si>
  <si>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</si>
  <si>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</si>
  <si>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</si>
  <si>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</si>
  <si>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</si>
  <si>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</si>
  <si>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</si>
  <si>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</si>
  <si>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</si>
  <si>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</si>
  <si>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</si>
  <si>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</si>
  <si>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</si>
  <si>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</si>
  <si>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</si>
  <si>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</si>
  <si>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</si>
  <si>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</si>
  <si>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</si>
  <si>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</si>
  <si>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</si>
  <si>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</si>
  <si>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</si>
  <si>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</si>
  <si>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</si>
  <si>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</si>
  <si>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</si>
  <si>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</si>
  <si>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</si>
  <si>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</si>
  <si>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</si>
  <si>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</si>
  <si>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</si>
  <si>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</si>
  <si>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</si>
  <si>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</si>
  <si>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</si>
  <si>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</si>
  <si>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</si>
  <si>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</si>
  <si>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</si>
  <si>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</si>
  <si>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</si>
  <si>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</si>
  <si>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</si>
  <si>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</si>
  <si>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</si>
  <si>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</si>
  <si>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</si>
  <si>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</si>
  <si>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</si>
  <si>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</si>
  <si>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</si>
  <si>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</si>
  <si>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</si>
  <si>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</si>
  <si>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</si>
  <si>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</si>
  <si>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</si>
  <si>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</si>
  <si>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</si>
  <si>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</si>
  <si>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</si>
  <si>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</si>
  <si>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</si>
  <si>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</si>
  <si>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</si>
  <si>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</si>
  <si>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</si>
  <si>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</si>
  <si>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</si>
  <si>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</si>
  <si>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</si>
  <si>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</si>
  <si>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</si>
  <si>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</si>
  <si>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</si>
  <si>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</si>
  <si>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</si>
  <si>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</si>
  <si>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</si>
  <si>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</si>
  <si>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</si>
  <si>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</si>
  <si>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</si>
  <si>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</si>
  <si>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</si>
  <si>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</si>
  <si>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</si>
  <si>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</si>
  <si>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</si>
  <si>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</si>
  <si>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</si>
  <si>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</si>
  <si>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</si>
  <si>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</si>
  <si>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</si>
  <si>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</si>
  <si>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</si>
  <si>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</si>
  <si>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</si>
  <si>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</si>
  <si>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</si>
  <si>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</si>
  <si>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</si>
  <si>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</si>
  <si>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</si>
  <si>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</si>
  <si>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</si>
  <si>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</si>
  <si>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</si>
  <si>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</si>
  <si>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</si>
  <si>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</si>
  <si>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</si>
  <si>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</si>
  <si>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</si>
  <si>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</si>
  <si>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</si>
  <si>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</si>
  <si>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</si>
  <si>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</si>
  <si>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5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</si>
  <si>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</si>
  <si>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5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</si>
  <si>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</si>
  <si>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</si>
  <si>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</si>
  <si>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</si>
  <si>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5" type="noConversion"/>
  </si>
  <si>
    <t>Longitude:</t>
    <phoneticPr fontId="15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</si>
  <si>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</si>
  <si>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</si>
  <si>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</si>
  <si>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</si>
  <si>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</si>
  <si>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</si>
  <si>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</si>
  <si>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5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</si>
  <si>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</si>
  <si>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</si>
  <si>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</si>
  <si>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</si>
  <si>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</si>
  <si>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5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</si>
  <si>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</si>
  <si>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</si>
  <si>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</si>
  <si>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</si>
  <si>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</si>
  <si>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</si>
  <si>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</si>
  <si>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</si>
  <si>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</si>
  <si>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</si>
  <si>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</si>
  <si>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</si>
  <si>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</si>
  <si>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</si>
  <si>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</si>
  <si>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</si>
  <si>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</si>
  <si>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</si>
  <si>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</si>
  <si>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</si>
  <si>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</si>
  <si>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</si>
  <si>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</si>
  <si>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</si>
  <si>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</si>
  <si>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</si>
  <si>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</si>
  <si>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</si>
  <si>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</si>
  <si>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</si>
  <si>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</si>
  <si>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</si>
  <si>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</si>
  <si>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</si>
  <si>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</si>
  <si>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</si>
  <si>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</si>
  <si>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</si>
  <si>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</si>
  <si>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</si>
  <si>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</si>
  <si>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</si>
  <si>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</si>
  <si>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</si>
  <si>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</si>
  <si>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</si>
  <si>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</si>
  <si>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</si>
  <si>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</si>
  <si>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</si>
  <si>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</si>
  <si>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</si>
  <si>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</si>
  <si>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</si>
  <si>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</si>
  <si>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</si>
  <si>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</si>
  <si>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</si>
  <si>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</si>
  <si>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</si>
  <si>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</si>
  <si>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</si>
  <si>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</si>
  <si>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</si>
  <si>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</si>
  <si>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</si>
  <si>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</si>
  <si>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</si>
  <si>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</si>
  <si>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</si>
  <si>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WWBW Rel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</si>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</sst>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8" fillId="0" borderId="0"/>
    <xf numFmtId="0" fontId="23" fillId="0" borderId="0" applyNumberFormat="0" applyFill="0" applyBorder="0" applyAlignment="0" applyProtection="0"/>
    <xf numFmtId="0" fontId="24" fillId="0" borderId="16" applyNumberFormat="0" applyFill="0" applyAlignment="0" applyProtection="0"/>
    <xf numFmtId="0" fontId="25" fillId="0" borderId="17" applyNumberFormat="0" applyFill="0" applyAlignment="0" applyProtection="0"/>
    <xf numFmtId="0" fontId="26" fillId="0" borderId="18" applyNumberFormat="0" applyFill="0" applyAlignment="0" applyProtection="0"/>
    <xf numFmtId="0" fontId="26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19" applyNumberFormat="0" applyAlignment="0" applyProtection="0"/>
    <xf numFmtId="0" fontId="31" fillId="6" borderId="20" applyNumberFormat="0" applyAlignment="0" applyProtection="0"/>
    <xf numFmtId="0" fontId="32" fillId="6" borderId="19" applyNumberFormat="0" applyAlignment="0" applyProtection="0"/>
    <xf numFmtId="0" fontId="33" fillId="0" borderId="21" applyNumberFormat="0" applyFill="0" applyAlignment="0" applyProtection="0"/>
    <xf numFmtId="0" fontId="34" fillId="7" borderId="22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24" applyNumberFormat="0" applyFill="0" applyAlignment="0" applyProtection="0"/>
    <xf numFmtId="0" fontId="38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38" fillId="32" borderId="0" applyNumberFormat="0" applyBorder="0" applyAlignment="0" applyProtection="0"/>
    <xf numFmtId="0" fontId="40" fillId="0" borderId="0"/>
    <xf numFmtId="0" fontId="18" fillId="0" borderId="0"/>
    <xf numFmtId="0" fontId="12" fillId="0" borderId="0"/>
    <xf numFmtId="0" fontId="12" fillId="8" borderId="23" applyNumberFormat="0" applyFont="0" applyAlignment="0" applyProtection="0"/>
    <xf numFmtId="0" fontId="11" fillId="0" borderId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45" fillId="0" borderId="0"/>
    <xf numFmtId="0" fontId="11" fillId="0" borderId="0"/>
    <xf numFmtId="0" fontId="11" fillId="8" borderId="23" applyNumberFormat="0" applyFont="0" applyAlignment="0" applyProtection="0"/>
    <xf numFmtId="0" fontId="18" fillId="0" borderId="0"/>
  </cellStyleXfs>
  <cellXfs count="165">
    <xf numFmtId="0" fontId="0" fillId="0" borderId="0" xfId="0"/>
    <xf numFmtId="0" fontId="13" fillId="0" borderId="0" xfId="0" applyFont="1"/>
    <xf numFmtId="0" fontId="16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4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8" fillId="0" borderId="0" xfId="0" applyFont="1"/>
    <xf numFmtId="0" fontId="18" fillId="0" borderId="0" xfId="1"/>
    <xf numFmtId="0" fontId="17" fillId="0" borderId="0" xfId="1" applyFont="1"/>
    <xf numFmtId="0" fontId="13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8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4" fillId="0" borderId="0" xfId="0" applyFont="1" applyFill="1" applyBorder="1" applyAlignment="1">
      <alignment horizontal="center"/>
    </xf>
    <xf numFmtId="14" fontId="18" fillId="0" borderId="0" xfId="0" applyNumberFormat="1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21" fillId="0" borderId="0" xfId="0" applyFont="1"/>
    <xf numFmtId="0" fontId="22" fillId="0" borderId="0" xfId="0" applyFont="1" applyAlignment="1">
      <alignment vertical="center"/>
    </xf>
    <xf numFmtId="0" fontId="18" fillId="0" borderId="0" xfId="0" applyFont="1" applyAlignment="1"/>
    <xf numFmtId="0" fontId="0" fillId="0" borderId="0" xfId="0" applyBorder="1"/>
    <xf numFmtId="0" fontId="13" fillId="0" borderId="15" xfId="0" applyFont="1" applyBorder="1"/>
    <xf numFmtId="0" fontId="0" fillId="0" borderId="0" xfId="0"/>
    <xf numFmtId="0" fontId="0" fillId="0" borderId="0" xfId="0"/>
    <xf numFmtId="0" fontId="39" fillId="0" borderId="25" xfId="0" applyFont="1" applyBorder="1"/>
    <xf numFmtId="0" fontId="39" fillId="0" borderId="25" xfId="0" applyFont="1" applyFill="1" applyBorder="1"/>
    <xf numFmtId="0" fontId="39" fillId="0" borderId="25" xfId="0" applyNumberFormat="1" applyFont="1" applyBorder="1"/>
    <xf numFmtId="0" fontId="40" fillId="0" borderId="0" xfId="0" applyFont="1" applyFill="1"/>
    <xf numFmtId="0" fontId="0" fillId="0" borderId="0" xfId="0" quotePrefix="1" applyNumberFormat="1"/>
    <xf numFmtId="0" fontId="40" fillId="0" borderId="0" xfId="0" quotePrefix="1" applyNumberFormat="1" applyFont="1"/>
    <xf numFmtId="0" fontId="0" fillId="0" borderId="0" xfId="0" applyNumberFormat="1"/>
    <xf numFmtId="0" fontId="40" fillId="0" borderId="0" xfId="0" applyFont="1"/>
    <xf numFmtId="0" fontId="40" fillId="0" borderId="0" xfId="0" quotePrefix="1" applyNumberFormat="1" applyFont="1" applyFill="1"/>
    <xf numFmtId="0" fontId="41" fillId="0" borderId="0" xfId="0" applyFont="1"/>
    <xf numFmtId="0" fontId="13" fillId="0" borderId="15" xfId="1" applyFont="1" applyFill="1" applyBorder="1"/>
    <xf numFmtId="0" fontId="18" fillId="0" borderId="0" xfId="0" applyFont="1" applyAlignment="1">
      <alignment vertical="center"/>
    </xf>
    <xf numFmtId="0" fontId="0" fillId="0" borderId="15" xfId="0" applyBorder="1"/>
    <xf numFmtId="0" fontId="18" fillId="0" borderId="0" xfId="1"/>
    <xf numFmtId="0" fontId="18" fillId="0" borderId="0" xfId="1" applyFont="1"/>
    <xf numFmtId="0" fontId="13" fillId="0" borderId="0" xfId="1" applyFont="1"/>
    <xf numFmtId="0" fontId="13" fillId="0" borderId="15" xfId="1" applyFont="1" applyBorder="1"/>
    <xf numFmtId="0" fontId="18" fillId="0" borderId="0" xfId="1" applyBorder="1"/>
    <xf numFmtId="0" fontId="13" fillId="0" borderId="0" xfId="1" applyFont="1" applyFill="1"/>
    <xf numFmtId="0" fontId="43" fillId="0" borderId="26" xfId="0" applyFont="1" applyBorder="1"/>
    <xf numFmtId="0" fontId="43" fillId="0" borderId="25" xfId="0" applyFont="1" applyBorder="1"/>
    <xf numFmtId="0" fontId="43" fillId="0" borderId="27" xfId="0" applyFont="1" applyBorder="1"/>
    <xf numFmtId="0" fontId="42" fillId="0" borderId="28" xfId="0" applyFont="1" applyBorder="1" applyAlignment="1">
      <alignment horizontal="center"/>
    </xf>
    <xf numFmtId="0" fontId="44" fillId="0" borderId="28" xfId="0" applyFont="1" applyBorder="1" applyAlignment="1">
      <alignment horizontal="center"/>
    </xf>
    <xf numFmtId="0" fontId="40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1" fillId="0" borderId="0" xfId="46"/>
    <xf numFmtId="0" fontId="40" fillId="0" borderId="0" xfId="59" applyFont="1" applyFill="1"/>
    <xf numFmtId="0" fontId="18" fillId="0" borderId="15" xfId="0" applyFont="1" applyBorder="1" applyAlignment="1">
      <alignment vertical="center"/>
    </xf>
    <xf numFmtId="0" fontId="18" fillId="0" borderId="30" xfId="1" applyBorder="1"/>
    <xf numFmtId="0" fontId="18" fillId="0" borderId="15" xfId="1" applyFont="1" applyBorder="1"/>
    <xf numFmtId="0" fontId="18" fillId="0" borderId="0" xfId="0" applyFont="1"/>
    <xf numFmtId="0" fontId="13" fillId="0" borderId="0" xfId="0" applyFont="1"/>
    <xf numFmtId="0" fontId="0" fillId="0" borderId="0" xfId="0"/>
    <xf numFmtId="0" fontId="0" fillId="0" borderId="0" xfId="0"/>
    <xf numFmtId="0" fontId="13" fillId="0" borderId="0" xfId="0" applyFont="1" applyAlignment="1">
      <alignment horizontal="right"/>
    </xf>
    <xf numFmtId="0" fontId="13" fillId="0" borderId="0" xfId="0" applyFont="1" applyAlignment="1"/>
    <xf numFmtId="0" fontId="19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4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8" fillId="0" borderId="0" xfId="1" applyNumberFormat="1" applyFont="1"/>
    <xf numFmtId="0" fontId="18" fillId="0" borderId="0" xfId="1" applyBorder="1"/>
    <xf numFmtId="0" fontId="13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3" fillId="0" borderId="0" xfId="1" applyFont="1" applyFill="1"/>
    <xf numFmtId="0" fontId="0" fillId="0" borderId="0" xfId="0"/>
    <xf numFmtId="0" fontId="13" fillId="0" borderId="0" xfId="1" applyFont="1"/>
    <xf numFmtId="0" fontId="0" fillId="0" borderId="0" xfId="0"/>
    <xf numFmtId="0" fontId="13" fillId="0" borderId="0" xfId="1" applyFont="1"/>
    <xf numFmtId="0" fontId="18" fillId="0" borderId="0" xfId="1" applyFont="1" applyFill="1"/>
    <xf numFmtId="0" fontId="18" fillId="34" borderId="0" xfId="1" applyFill="1" applyBorder="1"/>
    <xf numFmtId="0" fontId="18" fillId="34" borderId="0" xfId="0" applyFont="1" applyFill="1"/>
    <xf numFmtId="0" fontId="18" fillId="34" borderId="15" xfId="0" applyFont="1" applyFill="1" applyBorder="1"/>
    <xf numFmtId="2" fontId="18" fillId="0" borderId="26" xfId="0" applyNumberFormat="1" applyFont="1" applyBorder="1"/>
    <xf numFmtId="2" fontId="18" fillId="0" borderId="32" xfId="0" applyNumberFormat="1" applyFont="1" applyBorder="1" applyAlignment="1">
      <alignment horizontal="center"/>
    </xf>
    <xf numFmtId="2" fontId="18" fillId="0" borderId="25" xfId="0" applyNumberFormat="1" applyFont="1" applyBorder="1"/>
    <xf numFmtId="2" fontId="18" fillId="0" borderId="27" xfId="0" applyNumberFormat="1" applyFont="1" applyBorder="1"/>
    <xf numFmtId="0" fontId="0" fillId="0" borderId="0" xfId="0"/>
    <xf numFmtId="0" fontId="18" fillId="35" borderId="0" xfId="0" applyFont="1" applyFill="1" applyAlignment="1">
      <alignment vertical="center"/>
    </xf>
    <xf numFmtId="0" fontId="18" fillId="35" borderId="0" xfId="1" applyFont="1" applyFill="1"/>
    <xf numFmtId="2" fontId="18" fillId="0" borderId="25" xfId="0" applyNumberFormat="1" applyFont="1" applyFill="1" applyBorder="1"/>
    <xf numFmtId="2" fontId="18" fillId="36" borderId="25" xfId="0" applyNumberFormat="1" applyFont="1" applyFill="1" applyBorder="1"/>
    <xf numFmtId="2" fontId="18" fillId="36" borderId="27" xfId="0" applyNumberFormat="1" applyFont="1" applyFill="1" applyBorder="1"/>
    <xf numFmtId="0" fontId="18" fillId="0" borderId="0" xfId="0" applyFont="1"/>
    <xf numFmtId="0" fontId="18" fillId="0" borderId="25" xfId="1" applyBorder="1"/>
    <xf numFmtId="0" fontId="18" fillId="0" borderId="25" xfId="1" applyBorder="1" applyAlignment="1">
      <alignment horizontal="center"/>
    </xf>
    <xf numFmtId="0" fontId="18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0" fillId="0" borderId="0" xfId="46" applyFont="1"/>
    <xf numFmtId="0" fontId="0" fillId="0" borderId="0" xfId="0"/>
    <xf numFmtId="0" fontId="0" fillId="0" borderId="0" xfId="0"/>
    <xf numFmtId="0" fontId="9" fillId="0" borderId="0" xfId="46" applyFont="1"/>
    <xf numFmtId="0" fontId="18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47" fillId="0" borderId="25" xfId="0" applyFont="1" applyBorder="1" applyAlignment="1">
      <alignment vertical="center"/>
    </xf>
    <xf numFmtId="0" fontId="47" fillId="0" borderId="33" xfId="0" applyFont="1" applyBorder="1" applyAlignment="1">
      <alignment wrapText="1"/>
    </xf>
    <xf numFmtId="0" fontId="47" fillId="0" borderId="33" xfId="0" applyFont="1" applyBorder="1" applyAlignment="1">
      <alignment vertical="center"/>
    </xf>
    <xf numFmtId="0" fontId="47" fillId="0" borderId="25" xfId="0" applyFont="1" applyBorder="1" applyAlignment="1">
      <alignment horizontal="center" vertical="center"/>
    </xf>
    <xf numFmtId="0" fontId="47" fillId="0" borderId="25" xfId="0" applyFont="1" applyBorder="1"/>
    <xf numFmtId="0" fontId="47" fillId="0" borderId="25" xfId="1" applyFont="1" applyBorder="1" applyAlignment="1">
      <alignment horizontal="center" vertical="center"/>
    </xf>
    <xf numFmtId="0" fontId="18" fillId="0" borderId="0" xfId="0" quotePrefix="1" applyNumberFormat="1" applyFont="1"/>
    <xf numFmtId="0" fontId="0" fillId="0" borderId="0" xfId="0"/>
    <xf numFmtId="0" fontId="0" fillId="0" borderId="0" xfId="0"/>
    <xf numFmtId="0" fontId="8" fillId="0" borderId="0" xfId="46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0" fillId="0" borderId="0" xfId="0" applyNumberFormat="1" applyFont="1"/>
    <xf numFmtId="0" fontId="0" fillId="0" borderId="0" xfId="0"/>
    <xf numFmtId="0" fontId="1" fillId="0" borderId="0" xfId="46" applyFont="1"/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3" fillId="0" borderId="0" xfId="1" applyFont="1" applyFill="1"/>
    <xf numFmtId="0" fontId="0" fillId="0" borderId="0" xfId="0"/>
    <xf numFmtId="0" fontId="13" fillId="0" borderId="0" xfId="1" applyFont="1"/>
    <xf numFmtId="0" fontId="17" fillId="0" borderId="0" xfId="1" applyFont="1"/>
    <xf numFmtId="0" fontId="20" fillId="0" borderId="0" xfId="1" applyFont="1" applyAlignment="1">
      <alignment horizontal="center"/>
    </xf>
    <xf numFmtId="0" fontId="18" fillId="0" borderId="0" xfId="1" applyFont="1" applyFill="1" applyBorder="1" applyAlignment="1">
      <alignment horizontal="center"/>
    </xf>
    <xf numFmtId="0" fontId="13" fillId="0" borderId="29" xfId="1" applyFont="1" applyBorder="1" applyAlignment="1">
      <alignment horizontal="center"/>
    </xf>
    <xf numFmtId="0" fontId="13" fillId="0" borderId="1" xfId="1" applyFont="1" applyBorder="1" applyAlignment="1">
      <alignment horizontal="center"/>
    </xf>
    <xf numFmtId="0" fontId="13" fillId="0" borderId="30" xfId="1" applyFont="1" applyBorder="1" applyAlignment="1">
      <alignment horizontal="center"/>
    </xf>
    <xf numFmtId="0" fontId="42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8" t="s">
        <v>57</v>
      </c>
      <c r="B2" s="148"/>
      <c r="C2" s="148"/>
      <c r="D2" s="148"/>
      <c r="E2" s="148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44078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5358</v>
      </c>
      <c r="B12" s="65" t="s">
        <v>5359</v>
      </c>
      <c r="C12" s="65"/>
      <c r="D12" s="65"/>
      <c r="E12" s="65"/>
    </row>
    <row r="13" spans="1:5" x14ac:dyDescent="0.2">
      <c r="A13" s="69" t="s">
        <v>5360</v>
      </c>
      <c r="B13" s="65"/>
      <c r="C13" s="65"/>
      <c r="D13" s="65"/>
      <c r="E13" s="65"/>
    </row>
    <row r="14" spans="1:5" x14ac:dyDescent="0.2">
      <c r="A14" s="69" t="s">
        <v>5361</v>
      </c>
      <c r="B14" s="65"/>
      <c r="C14" s="65"/>
      <c r="D14" s="65"/>
      <c r="E14" s="65"/>
    </row>
    <row r="15" spans="1:5" x14ac:dyDescent="0.2">
      <c r="A15" s="69" t="s">
        <v>5362</v>
      </c>
      <c r="B15" s="28"/>
      <c r="C15" s="67"/>
      <c r="D15" s="28"/>
      <c r="E15" s="28"/>
    </row>
    <row r="16" spans="1:5" x14ac:dyDescent="0.2">
      <c r="A16" s="69" t="s">
        <v>5363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5364</v>
      </c>
      <c r="B18" s="65"/>
      <c r="C18" s="67"/>
      <c r="D18" s="65"/>
      <c r="E18" s="65"/>
    </row>
    <row r="19" spans="1:5" x14ac:dyDescent="0.2">
      <c r="A19" s="69" t="s">
        <v>5365</v>
      </c>
      <c r="B19" s="70"/>
      <c r="C19" s="65"/>
      <c r="D19" s="65"/>
      <c r="E19" s="65"/>
    </row>
    <row r="20" spans="1:5" x14ac:dyDescent="0.2">
      <c r="A20" s="25" t="s">
        <v>5366</v>
      </c>
      <c r="B20" s="65"/>
      <c r="C20" s="67"/>
      <c r="D20" s="65"/>
      <c r="E20" s="65"/>
    </row>
    <row r="21" spans="1:5" x14ac:dyDescent="0.2">
      <c r="A21" s="25" t="s">
        <v>5367</v>
      </c>
      <c r="B21" s="28"/>
      <c r="C21" s="28"/>
      <c r="D21" s="28"/>
      <c r="E21" s="28"/>
    </row>
    <row r="22" spans="1:5" x14ac:dyDescent="0.2">
      <c r="A22" s="150" t="s">
        <v>5368</v>
      </c>
      <c r="B22" s="150"/>
      <c r="C22" s="150"/>
      <c r="D22" s="150"/>
      <c r="E22" s="15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9" t="s">
        <v>5369</v>
      </c>
      <c r="B24" s="149"/>
      <c r="C24" s="149"/>
      <c r="D24" s="149"/>
      <c r="E24" s="14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5370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5371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5372</v>
      </c>
      <c r="B38" s="66"/>
      <c r="C38" s="65"/>
      <c r="D38" s="65"/>
      <c r="E38" s="65"/>
    </row>
    <row r="39" spans="1:5" ht="14.25" x14ac:dyDescent="0.2">
      <c r="A39" s="149" t="s">
        <v>61</v>
      </c>
      <c r="B39" s="149"/>
      <c r="C39" s="149"/>
      <c r="D39" s="149"/>
      <c r="E39" s="149"/>
    </row>
    <row r="40" spans="1:5" x14ac:dyDescent="0.2">
      <c r="A40" s="69" t="s">
        <v>5373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5374</v>
      </c>
      <c r="B44" s="70"/>
      <c r="C44" s="70"/>
      <c r="D44" s="70"/>
      <c r="E44" s="70"/>
    </row>
    <row r="45" spans="1:5" ht="12" customHeight="1" x14ac:dyDescent="0.2">
      <c r="A45" s="149" t="s">
        <v>62</v>
      </c>
      <c r="B45" s="149"/>
      <c r="C45" s="149"/>
      <c r="D45" s="149"/>
      <c r="E45" s="14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5375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5376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5377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5378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5379</v>
      </c>
      <c r="B75" s="65" t="s">
        <v>5380</v>
      </c>
      <c r="C75" s="65"/>
      <c r="D75" s="65"/>
      <c r="E75" s="65"/>
    </row>
    <row r="76" spans="1:5" x14ac:dyDescent="0.2">
      <c r="A76" s="69" t="s">
        <v>5381</v>
      </c>
      <c r="B76" s="65" t="s">
        <v>5380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5382</v>
      </c>
      <c r="B79" s="65" t="s">
        <v>5383</v>
      </c>
      <c r="C79" s="65"/>
      <c r="D79" s="65"/>
      <c r="E79" s="65"/>
    </row>
    <row r="80" spans="1:5" x14ac:dyDescent="0.2">
      <c r="A80" s="69" t="s">
        <v>5384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9" t="s">
        <v>43</v>
      </c>
      <c r="B93" s="140"/>
      <c r="C93" s="141"/>
      <c r="D93" s="142" t="s">
        <v>44</v>
      </c>
      <c r="E93" s="143"/>
    </row>
    <row r="94" spans="1:5" x14ac:dyDescent="0.2">
      <c r="A94" s="73" t="s">
        <v>23</v>
      </c>
      <c r="B94" s="144" t="s">
        <v>30</v>
      </c>
      <c r="C94" s="145"/>
      <c r="D94" s="3" t="s">
        <v>46</v>
      </c>
      <c r="E94" s="9">
        <v>8</v>
      </c>
    </row>
    <row r="95" spans="1:5" x14ac:dyDescent="0.2">
      <c r="A95" s="73" t="s">
        <v>24</v>
      </c>
      <c r="B95" s="146" t="s">
        <v>31</v>
      </c>
      <c r="C95" s="147"/>
      <c r="D95" s="3" t="s">
        <v>47</v>
      </c>
      <c r="E95" s="9">
        <v>7</v>
      </c>
    </row>
    <row r="96" spans="1:5" x14ac:dyDescent="0.2">
      <c r="A96" s="73" t="s">
        <v>3</v>
      </c>
      <c r="B96" s="146" t="s">
        <v>32</v>
      </c>
      <c r="C96" s="147"/>
      <c r="D96" s="3" t="s">
        <v>48</v>
      </c>
      <c r="E96" s="9">
        <v>6</v>
      </c>
    </row>
    <row r="97" spans="1:5" x14ac:dyDescent="0.2">
      <c r="A97" s="73" t="s">
        <v>25</v>
      </c>
      <c r="B97" s="146" t="s">
        <v>33</v>
      </c>
      <c r="C97" s="147"/>
      <c r="D97" s="3" t="s">
        <v>49</v>
      </c>
      <c r="E97" s="9">
        <v>5</v>
      </c>
    </row>
    <row r="98" spans="1:5" x14ac:dyDescent="0.2">
      <c r="A98" s="73" t="s">
        <v>26</v>
      </c>
      <c r="B98" s="146" t="s">
        <v>34</v>
      </c>
      <c r="C98" s="147"/>
      <c r="D98" s="3" t="s">
        <v>50</v>
      </c>
      <c r="E98" s="9">
        <v>4</v>
      </c>
    </row>
    <row r="99" spans="1:5" x14ac:dyDescent="0.2">
      <c r="A99" s="73" t="s">
        <v>27</v>
      </c>
      <c r="B99" s="146" t="s">
        <v>35</v>
      </c>
      <c r="C99" s="147"/>
      <c r="D99" s="3" t="s">
        <v>4</v>
      </c>
      <c r="E99" s="9">
        <v>3</v>
      </c>
    </row>
    <row r="100" spans="1:5" x14ac:dyDescent="0.2">
      <c r="A100" s="73" t="s">
        <v>2</v>
      </c>
      <c r="B100" s="146" t="s">
        <v>36</v>
      </c>
      <c r="C100" s="147"/>
      <c r="D100" s="3" t="s">
        <v>5</v>
      </c>
      <c r="E100" s="9">
        <v>2</v>
      </c>
    </row>
    <row r="101" spans="1:5" x14ac:dyDescent="0.2">
      <c r="A101" s="73" t="s">
        <v>28</v>
      </c>
      <c r="B101" s="146" t="s">
        <v>37</v>
      </c>
      <c r="C101" s="147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53" t="s">
        <v>38</v>
      </c>
      <c r="C102" s="154"/>
      <c r="D102" s="5"/>
      <c r="E102" s="8"/>
    </row>
    <row r="103" spans="1:5" ht="13.5" thickBot="1" x14ac:dyDescent="0.25">
      <c r="A103" s="139" t="s">
        <v>68</v>
      </c>
      <c r="B103" s="140"/>
      <c r="C103" s="141"/>
      <c r="D103" s="142" t="s">
        <v>45</v>
      </c>
      <c r="E103" s="143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9" t="s">
        <v>21</v>
      </c>
      <c r="B112" s="140"/>
      <c r="C112" s="143"/>
    </row>
    <row r="113" spans="1:3" x14ac:dyDescent="0.2">
      <c r="A113" s="73">
        <v>1</v>
      </c>
      <c r="B113" s="144" t="s">
        <v>40</v>
      </c>
      <c r="C113" s="145"/>
    </row>
    <row r="114" spans="1:3" x14ac:dyDescent="0.2">
      <c r="A114" s="73" t="s">
        <v>39</v>
      </c>
      <c r="B114" s="146" t="s">
        <v>41</v>
      </c>
      <c r="C114" s="147"/>
    </row>
    <row r="115" spans="1:3" x14ac:dyDescent="0.2">
      <c r="A115" s="74" t="s">
        <v>15</v>
      </c>
      <c r="B115" s="151" t="s">
        <v>42</v>
      </c>
      <c r="C115" s="152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15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8" t="s">
        <v>127</v>
      </c>
      <c r="B1" s="148"/>
      <c r="C1" s="148"/>
      <c r="D1" s="148"/>
      <c r="E1" s="148"/>
      <c r="F1" s="148"/>
      <c r="G1" s="148"/>
      <c r="H1" s="14"/>
    </row>
    <row r="2" spans="1:14" x14ac:dyDescent="0.2">
      <c r="A2" s="157" t="s">
        <v>138</v>
      </c>
      <c r="B2" s="157"/>
      <c r="C2" s="15"/>
      <c r="D2" s="15"/>
      <c r="E2" s="15"/>
      <c r="F2" s="15"/>
      <c r="G2" s="15"/>
      <c r="H2" s="15"/>
    </row>
    <row r="3" spans="1:14" x14ac:dyDescent="0.2">
      <c r="A3" s="158" t="s">
        <v>52</v>
      </c>
      <c r="B3" s="158"/>
      <c r="C3" s="15"/>
      <c r="D3" s="15"/>
      <c r="E3" s="15"/>
      <c r="F3" s="15"/>
      <c r="G3" s="15"/>
      <c r="H3" s="15"/>
    </row>
    <row r="4" spans="1:14" x14ac:dyDescent="0.2">
      <c r="A4" s="158" t="s">
        <v>55</v>
      </c>
      <c r="B4" s="158"/>
      <c r="C4" s="15"/>
      <c r="D4" s="15"/>
      <c r="E4" s="15"/>
      <c r="F4" s="15"/>
      <c r="G4" s="15"/>
      <c r="H4" s="15"/>
    </row>
    <row r="5" spans="1:14" x14ac:dyDescent="0.2">
      <c r="A5" s="158" t="s">
        <v>51</v>
      </c>
      <c r="B5" s="158"/>
      <c r="C5" s="15"/>
      <c r="D5" s="15"/>
      <c r="E5" s="15"/>
      <c r="F5" s="15"/>
      <c r="G5" s="15"/>
      <c r="H5" s="15"/>
    </row>
    <row r="6" spans="1:14" x14ac:dyDescent="0.2">
      <c r="A6" s="155" t="s">
        <v>128</v>
      </c>
      <c r="B6" s="155"/>
    </row>
    <row r="7" spans="1:14" x14ac:dyDescent="0.2">
      <c r="A7" s="155" t="s">
        <v>129</v>
      </c>
      <c r="B7" s="155"/>
      <c r="C7" s="156"/>
      <c r="D7" s="156"/>
      <c r="E7" s="156"/>
      <c r="F7" s="156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890" zoomScale="70" zoomScaleNormal="70" workbookViewId="0">
      <selection activeCell="A916" sqref="A916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5387</v>
      </c>
      <c r="I2" s="42" t="s">
        <v>4820</v>
      </c>
      <c r="J2" s="42">
        <v>0.5</v>
      </c>
      <c r="K2" s="42"/>
      <c r="L2" s="42"/>
      <c r="M2" s="42"/>
      <c r="N2" s="13" t="s">
        <v>5356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5385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5386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8" t="s">
        <v>5422</v>
      </c>
      <c r="B24" s="31" t="s">
        <v>5351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5" t="s">
        <v>5451</v>
      </c>
      <c r="B36" s="31" t="s">
        <v>5352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4849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5436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31" t="s">
        <v>5434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4859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4869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5" t="s">
        <v>5452</v>
      </c>
      <c r="C312" s="39">
        <v>1</v>
      </c>
      <c r="D312" s="117" t="s">
        <v>149</v>
      </c>
      <c r="E312" s="136" t="s">
        <v>147</v>
      </c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4872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4873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4874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4875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4876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4877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4878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4879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4880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4881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4882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4883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4884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4885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4886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4887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4888</v>
      </c>
      <c r="C426" s="32"/>
      <c r="E426" s="32"/>
      <c r="F426" s="32"/>
    </row>
    <row r="427" spans="1:6" x14ac:dyDescent="0.2">
      <c r="A427" s="36" t="s">
        <v>5410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4889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4890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4891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30" t="s">
        <v>5431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4892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4893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4894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4895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4896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4897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4898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4899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4900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4901</v>
      </c>
    </row>
    <row r="693" spans="1:6" x14ac:dyDescent="0.2">
      <c r="A693" s="36" t="s">
        <v>5404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4902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4903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4904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5357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4905</v>
      </c>
      <c r="B721" s="31" t="s">
        <v>5357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4906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4907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4908</v>
      </c>
      <c r="C737" s="32"/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4909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4910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4911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4912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4913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4914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4915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4916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4917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4918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4919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4920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4921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6" customFormat="1" x14ac:dyDescent="0.2">
      <c r="A822" s="36" t="s">
        <v>5416</v>
      </c>
      <c r="B822" s="117" t="s">
        <v>2316</v>
      </c>
      <c r="C822" s="37">
        <v>6</v>
      </c>
      <c r="D822" s="117" t="s">
        <v>149</v>
      </c>
      <c r="E822" s="125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4922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4923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5353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5440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4924</v>
      </c>
      <c r="C858" s="32"/>
      <c r="E858" s="32"/>
      <c r="F858" s="32"/>
    </row>
    <row r="859" spans="1:7" x14ac:dyDescent="0.2">
      <c r="A859" s="36" t="s">
        <v>5439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4925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4926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4927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4928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4929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4930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8" t="s">
        <v>5454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4931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4932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4933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4934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4935</v>
      </c>
      <c r="C966" s="32"/>
      <c r="E966" s="32"/>
      <c r="F966" s="32"/>
    </row>
    <row r="967" spans="1:7" ht="15" x14ac:dyDescent="0.25">
      <c r="A967" s="60" t="s">
        <v>4936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4937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4938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5" customFormat="1" x14ac:dyDescent="0.2">
      <c r="A984" s="36" t="s">
        <v>5414</v>
      </c>
      <c r="B984" s="117" t="s">
        <v>5415</v>
      </c>
      <c r="C984" s="39">
        <v>7</v>
      </c>
      <c r="D984" s="117" t="s">
        <v>149</v>
      </c>
      <c r="E984" s="118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4939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4940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4941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4942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4943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4944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4945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4946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4947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4948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4949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4950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4951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4952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4953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4954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5405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4955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4956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4957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4958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4959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4960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4961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4962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4963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4964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4965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4966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4967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4968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4969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4970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4971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4972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4973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30" t="s">
        <v>5427</v>
      </c>
      <c r="B1289" s="31" t="s">
        <v>5428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4974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4975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4976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4977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4978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4979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33" t="s">
        <v>5441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4980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4981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4982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4983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4984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4985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4986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4987</v>
      </c>
      <c r="C1370" s="32"/>
      <c r="E1370" s="32"/>
      <c r="F1370" s="32"/>
    </row>
    <row r="1371" spans="1:10" ht="15" x14ac:dyDescent="0.25">
      <c r="A1371" s="60" t="s">
        <v>4988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4989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4990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4991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4992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4993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4994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4995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4996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4997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4998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4999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5000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5001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5442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5443</v>
      </c>
    </row>
    <row r="1440" spans="1:8" ht="15" x14ac:dyDescent="0.25">
      <c r="A1440" s="60" t="s">
        <v>5002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5003</v>
      </c>
      <c r="C1442" s="32"/>
      <c r="E1442" s="32"/>
      <c r="F1442" s="32"/>
    </row>
    <row r="1443" spans="1:7" ht="15" x14ac:dyDescent="0.25">
      <c r="A1443" s="60" t="s">
        <v>5004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28" t="s">
        <v>5420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5005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5006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5007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135" t="s">
        <v>5450</v>
      </c>
      <c r="C1456" s="39">
        <v>4</v>
      </c>
      <c r="D1456" s="117" t="s">
        <v>149</v>
      </c>
      <c r="E1456" s="117" t="s">
        <v>147</v>
      </c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5008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5009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5010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5011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5012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5013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5014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5015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5016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5017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5018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33" t="s">
        <v>5444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5019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5020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5021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5022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5023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5024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5025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5026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5027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5028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5029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5030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5031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5032</v>
      </c>
      <c r="C1572" s="32"/>
      <c r="E1572" s="32"/>
      <c r="F1572" s="32"/>
    </row>
    <row r="1573" spans="1:7" ht="15" x14ac:dyDescent="0.25">
      <c r="A1573" s="60" t="s">
        <v>5033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5034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5035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5036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5037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5038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5039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5040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5041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5042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5043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5044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5045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5046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5047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5048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5049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5050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5051</v>
      </c>
      <c r="D1644" s="32"/>
    </row>
    <row r="1645" spans="1:6" s="109" customFormat="1" ht="15" x14ac:dyDescent="0.25">
      <c r="A1645" s="110" t="s">
        <v>5407</v>
      </c>
      <c r="C1645" s="109">
        <v>0</v>
      </c>
      <c r="D1645" s="109" t="s">
        <v>157</v>
      </c>
      <c r="E1645" s="109" t="s">
        <v>152</v>
      </c>
    </row>
    <row r="1646" spans="1:6" s="127" customFormat="1" ht="15" x14ac:dyDescent="0.25">
      <c r="A1646" s="130" t="s">
        <v>5424</v>
      </c>
      <c r="C1646" s="127">
        <v>0</v>
      </c>
      <c r="D1646" s="127" t="s">
        <v>157</v>
      </c>
      <c r="E1646" s="127" t="s">
        <v>152</v>
      </c>
    </row>
    <row r="1647" spans="1:6" s="127" customFormat="1" ht="15" x14ac:dyDescent="0.25">
      <c r="A1647" s="130" t="s">
        <v>5425</v>
      </c>
      <c r="C1647" s="127">
        <v>0</v>
      </c>
      <c r="D1647" s="127" t="s">
        <v>157</v>
      </c>
      <c r="E1647" s="127" t="s">
        <v>152</v>
      </c>
    </row>
    <row r="1648" spans="1:6" s="127" customFormat="1" ht="15" x14ac:dyDescent="0.25">
      <c r="A1648" s="130" t="s">
        <v>5426</v>
      </c>
      <c r="C1648" s="127">
        <v>0</v>
      </c>
      <c r="D1648" s="127" t="s">
        <v>157</v>
      </c>
      <c r="E1648" s="127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5052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5053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5054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5055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5056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5057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5058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5059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5060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5061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5062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5063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5064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5065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5066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5067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138" t="s">
        <v>5453</v>
      </c>
      <c r="C1727" s="39">
        <v>0</v>
      </c>
      <c r="D1727" s="31" t="s">
        <v>157</v>
      </c>
      <c r="E1727" s="39" t="s">
        <v>152</v>
      </c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5068</v>
      </c>
      <c r="C1730" s="32"/>
      <c r="E1730" s="32"/>
      <c r="F1730" s="32"/>
    </row>
    <row r="1731" spans="1:7" ht="15" x14ac:dyDescent="0.25">
      <c r="A1731" s="60" t="s">
        <v>5069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5070</v>
      </c>
      <c r="C1735" s="32"/>
      <c r="E1735" s="32"/>
      <c r="F1735" s="32"/>
    </row>
    <row r="1736" spans="1:7" ht="15" x14ac:dyDescent="0.25">
      <c r="A1736" s="60" t="s">
        <v>5071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5072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5073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5074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32" t="s">
        <v>5435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5075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5076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5077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5078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5079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5080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5081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5082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5083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5084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5085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5086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5087</v>
      </c>
      <c r="C1793" s="32"/>
      <c r="E1793" s="32"/>
      <c r="F1793" s="32"/>
    </row>
    <row r="1794" spans="1:7" ht="15" x14ac:dyDescent="0.25">
      <c r="A1794" s="60" t="s">
        <v>5088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5089</v>
      </c>
      <c r="C1801" s="32"/>
      <c r="E1801" s="32"/>
      <c r="F1801" s="32"/>
    </row>
    <row r="1802" spans="1:7" ht="15" x14ac:dyDescent="0.25">
      <c r="A1802" s="60" t="s">
        <v>5090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5091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5092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5093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5094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5095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5096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5097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5098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5099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5100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5101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5102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5103</v>
      </c>
      <c r="C1858" s="32"/>
      <c r="E1858" s="32"/>
      <c r="F1858" s="32"/>
    </row>
    <row r="1859" spans="1:7" ht="15" x14ac:dyDescent="0.25">
      <c r="A1859" s="60" t="s">
        <v>5104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5105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5106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5107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5108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5109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5110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5111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5112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5113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5114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5115</v>
      </c>
      <c r="C1896" s="32"/>
      <c r="E1896" s="32"/>
      <c r="F1896" s="32"/>
    </row>
    <row r="1897" spans="1:7" x14ac:dyDescent="0.2">
      <c r="A1897" s="36" t="s">
        <v>5445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5116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5117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5118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5119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5120</v>
      </c>
      <c r="C1921" s="32"/>
      <c r="E1921" s="32"/>
      <c r="F1921" s="32"/>
    </row>
    <row r="1922" spans="1:7" ht="15" x14ac:dyDescent="0.25">
      <c r="A1922" s="60" t="s">
        <v>5121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5122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5123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5124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5125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5126</v>
      </c>
      <c r="C1939" s="32"/>
      <c r="E1939" s="32"/>
      <c r="F1939" s="32"/>
    </row>
    <row r="1940" spans="1:7" x14ac:dyDescent="0.2">
      <c r="A1940" s="36" t="s">
        <v>5413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5127</v>
      </c>
      <c r="C1944" s="32"/>
      <c r="E1944" s="32"/>
      <c r="F1944" s="32"/>
    </row>
    <row r="1945" spans="1:7" ht="15" x14ac:dyDescent="0.25">
      <c r="A1945" s="60" t="s">
        <v>5128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5129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5130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5131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5132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5133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5134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5135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5136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5137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5138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28" t="s">
        <v>5423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5400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5139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5140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5141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5142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5143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5144</v>
      </c>
      <c r="C2015" s="32"/>
      <c r="E2015" s="32"/>
      <c r="F2015" s="32"/>
    </row>
    <row r="2016" spans="1:7" ht="15" x14ac:dyDescent="0.25">
      <c r="A2016" s="60" t="s">
        <v>5145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5146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5147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5148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5149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5150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5151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5152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5153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5154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5155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5156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5157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5158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5159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5160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5161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5162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5163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5164</v>
      </c>
      <c r="E2094" s="32"/>
      <c r="F2094" s="32"/>
    </row>
    <row r="2095" spans="1:7" ht="15" x14ac:dyDescent="0.25">
      <c r="A2095" s="60" t="s">
        <v>5165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5166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135" t="s">
        <v>5448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5167</v>
      </c>
      <c r="C2105" s="32"/>
      <c r="E2105" s="32"/>
      <c r="F2105" s="32"/>
    </row>
    <row r="2106" spans="1:7" ht="15" x14ac:dyDescent="0.25">
      <c r="A2106" s="60" t="s">
        <v>5168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5169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5170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5171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5172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5173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5174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5175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5176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5177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5178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5179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5180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5181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5182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5183</v>
      </c>
      <c r="C2212" s="32"/>
      <c r="D2212" s="32"/>
      <c r="E2212" s="32"/>
      <c r="F2212" s="32"/>
    </row>
    <row r="2213" spans="1:7" ht="15" x14ac:dyDescent="0.25">
      <c r="A2213" s="60" t="s">
        <v>5184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5185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5186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5187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5188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5189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5190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5191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5192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5193</v>
      </c>
      <c r="C2286" s="32"/>
      <c r="E2286" s="32"/>
      <c r="F2286" s="32"/>
    </row>
    <row r="2287" spans="1:7" ht="15" x14ac:dyDescent="0.25">
      <c r="A2287" s="60" t="s">
        <v>5194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5195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5196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5197</v>
      </c>
      <c r="C2305" s="32"/>
      <c r="E2305" s="32"/>
      <c r="F2305" s="32"/>
    </row>
    <row r="2306" spans="1:7" ht="15" x14ac:dyDescent="0.25">
      <c r="A2306" s="60" t="s">
        <v>5198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D2308" s="117" t="s">
        <v>149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5199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5200</v>
      </c>
      <c r="C2313" s="32"/>
      <c r="E2313" s="32"/>
      <c r="F2313" s="32"/>
    </row>
    <row r="2314" spans="1:7" ht="15" x14ac:dyDescent="0.25">
      <c r="A2314" s="60" t="s">
        <v>5201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5202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5203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5204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5205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5206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5207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5208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5209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5210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5211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28" t="s">
        <v>5417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5212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5213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5214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5215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5406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135" t="s">
        <v>5447</v>
      </c>
      <c r="C2444" s="39">
        <v>2</v>
      </c>
      <c r="D2444" s="117" t="s">
        <v>157</v>
      </c>
      <c r="E2444" s="136" t="s">
        <v>147</v>
      </c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D2450" s="31" t="s">
        <v>149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D2452" s="31" t="s">
        <v>149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5216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5217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5218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5219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5220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5221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5222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5223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5224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5225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28" t="s">
        <v>5418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5226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x14ac:dyDescent="0.2">
      <c r="A2529" s="36" t="s">
        <v>4001</v>
      </c>
      <c r="B2529" s="31" t="s">
        <v>4000</v>
      </c>
      <c r="C2529" s="37">
        <v>3</v>
      </c>
      <c r="D2529" s="31" t="s">
        <v>149</v>
      </c>
      <c r="E2529" s="37" t="s">
        <v>147</v>
      </c>
      <c r="F2529" s="37" t="s">
        <v>278</v>
      </c>
    </row>
    <row r="2530" spans="1:7" x14ac:dyDescent="0.2">
      <c r="A2530" s="36" t="s">
        <v>4003</v>
      </c>
      <c r="B2530" s="31" t="s">
        <v>4002</v>
      </c>
      <c r="C2530" s="37">
        <v>5</v>
      </c>
      <c r="D2530" s="31" t="s">
        <v>149</v>
      </c>
      <c r="E2530" s="37" t="s">
        <v>147</v>
      </c>
      <c r="F2530" s="37" t="s">
        <v>156</v>
      </c>
    </row>
    <row r="2531" spans="1:7" ht="15" x14ac:dyDescent="0.25">
      <c r="A2531" s="130" t="s">
        <v>5429</v>
      </c>
      <c r="B2531" s="31" t="s">
        <v>5430</v>
      </c>
      <c r="C2531" s="39">
        <v>3</v>
      </c>
      <c r="D2531" s="31" t="s">
        <v>149</v>
      </c>
      <c r="E2531" s="39" t="s">
        <v>147</v>
      </c>
    </row>
    <row r="2532" spans="1:7" x14ac:dyDescent="0.2">
      <c r="A2532" s="36" t="s">
        <v>4005</v>
      </c>
      <c r="B2532" s="31" t="s">
        <v>4004</v>
      </c>
      <c r="C2532" s="37">
        <v>10</v>
      </c>
      <c r="D2532" s="31" t="s">
        <v>149</v>
      </c>
      <c r="E2532" s="37" t="s">
        <v>147</v>
      </c>
      <c r="F2532" s="37" t="s">
        <v>160</v>
      </c>
      <c r="G2532" s="31" t="s">
        <v>203</v>
      </c>
    </row>
    <row r="2533" spans="1:7" x14ac:dyDescent="0.2">
      <c r="A2533" s="36" t="s">
        <v>4007</v>
      </c>
      <c r="B2533" s="31" t="s">
        <v>4006</v>
      </c>
      <c r="C2533" s="39">
        <v>0</v>
      </c>
      <c r="D2533" s="31" t="s">
        <v>149</v>
      </c>
      <c r="E2533" s="37" t="s">
        <v>152</v>
      </c>
      <c r="F2533" s="37" t="s">
        <v>156</v>
      </c>
    </row>
    <row r="2534" spans="1:7" ht="15" x14ac:dyDescent="0.25">
      <c r="A2534" s="60" t="s">
        <v>5227</v>
      </c>
    </row>
    <row r="2535" spans="1:7" x14ac:dyDescent="0.2">
      <c r="A2535" s="36" t="s">
        <v>4008</v>
      </c>
      <c r="C2535" s="37">
        <v>10</v>
      </c>
      <c r="D2535" s="40" t="s">
        <v>149</v>
      </c>
      <c r="E2535" s="37" t="s">
        <v>147</v>
      </c>
      <c r="F2535" s="37" t="s">
        <v>222</v>
      </c>
    </row>
    <row r="2536" spans="1:7" x14ac:dyDescent="0.2">
      <c r="A2536" s="36" t="s">
        <v>4010</v>
      </c>
      <c r="B2536" s="31" t="s">
        <v>4009</v>
      </c>
      <c r="C2536" s="37">
        <v>9</v>
      </c>
      <c r="D2536" s="31" t="s">
        <v>149</v>
      </c>
      <c r="E2536" s="37" t="s">
        <v>147</v>
      </c>
      <c r="F2536" s="37" t="s">
        <v>195</v>
      </c>
    </row>
    <row r="2537" spans="1:7" ht="15" x14ac:dyDescent="0.25">
      <c r="A2537" s="60" t="s">
        <v>5228</v>
      </c>
    </row>
    <row r="2538" spans="1:7" ht="15" x14ac:dyDescent="0.25">
      <c r="A2538" s="60" t="s">
        <v>5229</v>
      </c>
    </row>
    <row r="2539" spans="1:7" x14ac:dyDescent="0.2">
      <c r="A2539" s="36" t="s">
        <v>4012</v>
      </c>
      <c r="B2539" s="31" t="s">
        <v>4011</v>
      </c>
      <c r="C2539" s="37"/>
      <c r="D2539" s="31" t="s">
        <v>149</v>
      </c>
      <c r="E2539" s="37"/>
      <c r="F2539" s="37"/>
    </row>
    <row r="2540" spans="1:7" x14ac:dyDescent="0.2">
      <c r="A2540" s="36" t="s">
        <v>4014</v>
      </c>
      <c r="B2540" s="31" t="s">
        <v>4013</v>
      </c>
      <c r="C2540" s="37">
        <v>10</v>
      </c>
      <c r="D2540" s="31" t="s">
        <v>149</v>
      </c>
      <c r="E2540" s="37" t="s">
        <v>147</v>
      </c>
      <c r="F2540" s="37" t="s">
        <v>148</v>
      </c>
      <c r="G2540" s="31" t="s">
        <v>144</v>
      </c>
    </row>
    <row r="2541" spans="1:7" x14ac:dyDescent="0.2">
      <c r="A2541" s="36" t="s">
        <v>4016</v>
      </c>
      <c r="B2541" s="31" t="s">
        <v>4015</v>
      </c>
      <c r="C2541" s="37">
        <v>10</v>
      </c>
      <c r="D2541" s="31" t="s">
        <v>149</v>
      </c>
      <c r="E2541" s="37" t="s">
        <v>147</v>
      </c>
      <c r="F2541" s="37" t="s">
        <v>173</v>
      </c>
      <c r="G2541" s="31" t="s">
        <v>203</v>
      </c>
    </row>
    <row r="2542" spans="1:7" ht="15" x14ac:dyDescent="0.25">
      <c r="A2542" s="60" t="s">
        <v>5230</v>
      </c>
    </row>
    <row r="2543" spans="1:7" x14ac:dyDescent="0.2">
      <c r="A2543" s="36" t="s">
        <v>4018</v>
      </c>
      <c r="B2543" s="31" t="s">
        <v>4017</v>
      </c>
      <c r="C2543" s="37"/>
      <c r="D2543" s="31" t="s">
        <v>189</v>
      </c>
      <c r="E2543" s="37"/>
      <c r="F2543" s="37"/>
      <c r="G2543" s="31" t="s">
        <v>203</v>
      </c>
    </row>
    <row r="2544" spans="1:7" ht="15" x14ac:dyDescent="0.25">
      <c r="A2544" s="60" t="s">
        <v>5231</v>
      </c>
    </row>
    <row r="2545" spans="1:7" x14ac:dyDescent="0.2">
      <c r="A2545" s="36" t="s">
        <v>4019</v>
      </c>
      <c r="B2545" s="31" t="s">
        <v>2106</v>
      </c>
      <c r="C2545" s="37"/>
      <c r="D2545" s="31" t="s">
        <v>189</v>
      </c>
      <c r="E2545" s="37"/>
      <c r="F2545" s="37"/>
    </row>
    <row r="2546" spans="1:7" x14ac:dyDescent="0.2">
      <c r="A2546" s="36" t="s">
        <v>4021</v>
      </c>
      <c r="B2546" s="31" t="s">
        <v>4020</v>
      </c>
      <c r="C2546" s="37"/>
      <c r="D2546" s="31" t="s">
        <v>189</v>
      </c>
      <c r="E2546" s="37"/>
      <c r="F2546" s="37"/>
    </row>
    <row r="2547" spans="1:7" ht="15" x14ac:dyDescent="0.25">
      <c r="A2547" s="60" t="s">
        <v>5232</v>
      </c>
    </row>
    <row r="2548" spans="1:7" x14ac:dyDescent="0.2">
      <c r="A2548" s="36" t="s">
        <v>4023</v>
      </c>
      <c r="B2548" s="31" t="s">
        <v>4022</v>
      </c>
      <c r="C2548" s="37">
        <v>9</v>
      </c>
      <c r="D2548" s="31" t="s">
        <v>149</v>
      </c>
      <c r="E2548" s="37" t="s">
        <v>147</v>
      </c>
      <c r="F2548" s="37" t="s">
        <v>195</v>
      </c>
    </row>
    <row r="2549" spans="1:7" ht="15" x14ac:dyDescent="0.25">
      <c r="A2549" s="60" t="s">
        <v>5233</v>
      </c>
    </row>
    <row r="2550" spans="1:7" x14ac:dyDescent="0.2">
      <c r="A2550" s="36" t="s">
        <v>4025</v>
      </c>
      <c r="B2550" s="31" t="s">
        <v>4024</v>
      </c>
      <c r="C2550" s="37">
        <v>5</v>
      </c>
      <c r="D2550" s="31" t="s">
        <v>189</v>
      </c>
      <c r="E2550" s="37" t="s">
        <v>147</v>
      </c>
      <c r="F2550" s="37" t="s">
        <v>241</v>
      </c>
    </row>
    <row r="2551" spans="1:7" ht="15" x14ac:dyDescent="0.25">
      <c r="A2551" s="60" t="s">
        <v>5234</v>
      </c>
    </row>
    <row r="2552" spans="1:7" x14ac:dyDescent="0.2">
      <c r="A2552" s="36" t="s">
        <v>4026</v>
      </c>
      <c r="C2552" s="37">
        <v>5</v>
      </c>
      <c r="D2552" s="40" t="s">
        <v>189</v>
      </c>
      <c r="E2552" s="37" t="s">
        <v>147</v>
      </c>
      <c r="F2552" s="37" t="s">
        <v>481</v>
      </c>
    </row>
    <row r="2553" spans="1:7" x14ac:dyDescent="0.2">
      <c r="A2553" s="36" t="s">
        <v>4028</v>
      </c>
      <c r="B2553" s="31" t="s">
        <v>4027</v>
      </c>
      <c r="C2553" s="37"/>
      <c r="D2553" s="31" t="s">
        <v>189</v>
      </c>
      <c r="E2553" s="37" t="s">
        <v>147</v>
      </c>
      <c r="F2553" s="37" t="s">
        <v>160</v>
      </c>
    </row>
    <row r="2554" spans="1:7" ht="15" x14ac:dyDescent="0.25">
      <c r="A2554" s="60" t="s">
        <v>5235</v>
      </c>
    </row>
    <row r="2555" spans="1:7" x14ac:dyDescent="0.2">
      <c r="A2555" s="36" t="s">
        <v>4029</v>
      </c>
      <c r="C2555" s="37">
        <v>6</v>
      </c>
      <c r="D2555" s="40" t="s">
        <v>189</v>
      </c>
      <c r="E2555" s="37" t="s">
        <v>147</v>
      </c>
      <c r="F2555" s="37" t="s">
        <v>222</v>
      </c>
    </row>
    <row r="2556" spans="1:7" x14ac:dyDescent="0.2">
      <c r="A2556" s="36" t="s">
        <v>4031</v>
      </c>
      <c r="B2556" s="31" t="s">
        <v>4030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4033</v>
      </c>
      <c r="B2557" s="31" t="s">
        <v>4032</v>
      </c>
      <c r="C2557" s="37"/>
      <c r="D2557" s="31" t="s">
        <v>189</v>
      </c>
      <c r="E2557" s="37"/>
      <c r="F2557" s="37"/>
    </row>
    <row r="2558" spans="1:7" x14ac:dyDescent="0.2">
      <c r="A2558" s="36" t="s">
        <v>4035</v>
      </c>
      <c r="B2558" s="31" t="s">
        <v>4034</v>
      </c>
      <c r="C2558" s="37">
        <v>8</v>
      </c>
      <c r="D2558" s="31" t="s">
        <v>189</v>
      </c>
      <c r="E2558" s="37" t="s">
        <v>147</v>
      </c>
      <c r="F2558" s="37" t="s">
        <v>195</v>
      </c>
      <c r="G2558" s="31" t="s">
        <v>223</v>
      </c>
    </row>
    <row r="2559" spans="1:7" x14ac:dyDescent="0.2">
      <c r="A2559" s="36" t="s">
        <v>4037</v>
      </c>
      <c r="B2559" s="31" t="s">
        <v>4036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4038</v>
      </c>
      <c r="C2560" s="37">
        <v>8</v>
      </c>
      <c r="D2560" s="40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4040</v>
      </c>
      <c r="B2561" s="31" t="s">
        <v>4039</v>
      </c>
      <c r="C2561" s="37"/>
      <c r="D2561" s="31" t="s">
        <v>189</v>
      </c>
      <c r="E2561" s="37" t="s">
        <v>147</v>
      </c>
      <c r="F2561" s="37" t="s">
        <v>160</v>
      </c>
      <c r="G2561" s="31" t="s">
        <v>223</v>
      </c>
    </row>
    <row r="2562" spans="1:7" x14ac:dyDescent="0.2">
      <c r="A2562" s="36" t="s">
        <v>4042</v>
      </c>
      <c r="B2562" s="31" t="s">
        <v>4041</v>
      </c>
      <c r="C2562" s="37">
        <v>8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4043</v>
      </c>
      <c r="B2563" s="31" t="s">
        <v>4041</v>
      </c>
      <c r="C2563" s="37"/>
      <c r="D2563" s="31" t="s">
        <v>189</v>
      </c>
      <c r="E2563" s="37" t="s">
        <v>147</v>
      </c>
      <c r="F2563" s="37" t="s">
        <v>160</v>
      </c>
    </row>
    <row r="2564" spans="1:7" x14ac:dyDescent="0.2">
      <c r="A2564" s="36" t="s">
        <v>4044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ht="15" x14ac:dyDescent="0.25">
      <c r="A2565" s="60" t="s">
        <v>5236</v>
      </c>
    </row>
    <row r="2566" spans="1:7" x14ac:dyDescent="0.2">
      <c r="A2566" s="36" t="s">
        <v>4046</v>
      </c>
      <c r="B2566" s="31" t="s">
        <v>4045</v>
      </c>
      <c r="C2566" s="37">
        <v>9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4048</v>
      </c>
      <c r="B2567" s="31" t="s">
        <v>4047</v>
      </c>
      <c r="C2567" s="37">
        <v>4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4050</v>
      </c>
      <c r="B2568" s="31" t="s">
        <v>4049</v>
      </c>
      <c r="C2568" s="37">
        <v>8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4051</v>
      </c>
      <c r="B2569" s="31" t="s">
        <v>4032</v>
      </c>
      <c r="C2569" s="37"/>
      <c r="D2569" s="31" t="s">
        <v>189</v>
      </c>
      <c r="E2569" s="37"/>
      <c r="F2569" s="37"/>
    </row>
    <row r="2570" spans="1:7" x14ac:dyDescent="0.2">
      <c r="A2570" s="36" t="s">
        <v>4052</v>
      </c>
      <c r="C2570" s="37"/>
      <c r="D2570" s="31" t="s">
        <v>157</v>
      </c>
      <c r="E2570" s="37"/>
      <c r="F2570" s="37"/>
    </row>
    <row r="2571" spans="1:7" ht="15" x14ac:dyDescent="0.25">
      <c r="A2571" s="60" t="s">
        <v>5237</v>
      </c>
    </row>
    <row r="2572" spans="1:7" x14ac:dyDescent="0.2">
      <c r="A2572" s="36" t="s">
        <v>4054</v>
      </c>
      <c r="B2572" s="31" t="s">
        <v>4053</v>
      </c>
      <c r="C2572" s="37">
        <v>7</v>
      </c>
      <c r="D2572" s="31" t="s">
        <v>189</v>
      </c>
      <c r="E2572" s="37" t="s">
        <v>147</v>
      </c>
      <c r="F2572" s="37" t="s">
        <v>222</v>
      </c>
    </row>
    <row r="2573" spans="1:7" x14ac:dyDescent="0.2">
      <c r="A2573" s="36" t="s">
        <v>5437</v>
      </c>
      <c r="B2573" s="31" t="s">
        <v>4055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5438</v>
      </c>
      <c r="B2574" s="31" t="s">
        <v>4056</v>
      </c>
      <c r="C2574" s="37">
        <v>3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4058</v>
      </c>
      <c r="B2575" s="31" t="s">
        <v>4057</v>
      </c>
      <c r="C2575" s="37">
        <v>4</v>
      </c>
      <c r="D2575" s="31" t="s">
        <v>189</v>
      </c>
      <c r="E2575" s="37" t="s">
        <v>147</v>
      </c>
      <c r="F2575" s="37" t="s">
        <v>222</v>
      </c>
      <c r="G2575" s="31" t="s">
        <v>223</v>
      </c>
    </row>
    <row r="2576" spans="1:7" x14ac:dyDescent="0.2">
      <c r="A2576" s="36" t="s">
        <v>4060</v>
      </c>
      <c r="B2576" s="31" t="s">
        <v>4059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4062</v>
      </c>
      <c r="B2577" s="31" t="s">
        <v>4061</v>
      </c>
      <c r="C2577" s="37">
        <v>6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4064</v>
      </c>
      <c r="B2578" s="31" t="s">
        <v>4063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4066</v>
      </c>
      <c r="B2579" s="31" t="s">
        <v>4065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4068</v>
      </c>
      <c r="B2580" s="31" t="s">
        <v>4067</v>
      </c>
      <c r="C2580" s="37">
        <v>3</v>
      </c>
      <c r="D2580" s="31" t="s">
        <v>189</v>
      </c>
      <c r="E2580" s="37" t="s">
        <v>147</v>
      </c>
      <c r="F2580" s="37" t="s">
        <v>222</v>
      </c>
      <c r="G2580" s="31" t="s">
        <v>223</v>
      </c>
    </row>
    <row r="2581" spans="1:7" ht="15" x14ac:dyDescent="0.25">
      <c r="A2581" s="60" t="s">
        <v>5238</v>
      </c>
    </row>
    <row r="2582" spans="1:7" x14ac:dyDescent="0.2">
      <c r="A2582" s="36" t="s">
        <v>4069</v>
      </c>
      <c r="C2582" s="39">
        <v>0</v>
      </c>
      <c r="D2582" s="31" t="s">
        <v>149</v>
      </c>
      <c r="E2582" s="37" t="s">
        <v>152</v>
      </c>
      <c r="F2582" s="37" t="s">
        <v>156</v>
      </c>
    </row>
    <row r="2583" spans="1:7" x14ac:dyDescent="0.2">
      <c r="A2583" s="36" t="s">
        <v>4071</v>
      </c>
      <c r="B2583" s="31" t="s">
        <v>4070</v>
      </c>
      <c r="C2583" s="37">
        <v>0</v>
      </c>
      <c r="D2583" s="31" t="s">
        <v>149</v>
      </c>
      <c r="E2583" s="37" t="s">
        <v>152</v>
      </c>
      <c r="F2583" s="37" t="s">
        <v>160</v>
      </c>
    </row>
    <row r="2584" spans="1:7" ht="15" x14ac:dyDescent="0.25">
      <c r="A2584" s="60" t="s">
        <v>5239</v>
      </c>
    </row>
    <row r="2585" spans="1:7" ht="15" x14ac:dyDescent="0.25">
      <c r="A2585" s="60" t="s">
        <v>5240</v>
      </c>
    </row>
    <row r="2586" spans="1:7" x14ac:dyDescent="0.2">
      <c r="A2586" s="36" t="s">
        <v>4073</v>
      </c>
      <c r="B2586" s="31" t="s">
        <v>4072</v>
      </c>
      <c r="C2586" s="37">
        <v>10</v>
      </c>
      <c r="D2586" s="31" t="s">
        <v>189</v>
      </c>
      <c r="E2586" s="37" t="s">
        <v>147</v>
      </c>
      <c r="F2586" s="37" t="s">
        <v>208</v>
      </c>
      <c r="G2586" s="31" t="s">
        <v>144</v>
      </c>
    </row>
    <row r="2587" spans="1:7" x14ac:dyDescent="0.2">
      <c r="A2587" s="36" t="s">
        <v>4075</v>
      </c>
      <c r="B2587" s="31" t="s">
        <v>4074</v>
      </c>
      <c r="C2587" s="37">
        <v>10</v>
      </c>
      <c r="D2587" s="31" t="s">
        <v>189</v>
      </c>
      <c r="E2587" s="37" t="s">
        <v>147</v>
      </c>
      <c r="F2587" s="37" t="s">
        <v>222</v>
      </c>
      <c r="G2587" s="31" t="s">
        <v>182</v>
      </c>
    </row>
    <row r="2588" spans="1:7" x14ac:dyDescent="0.2">
      <c r="A2588" s="36" t="s">
        <v>4077</v>
      </c>
      <c r="B2588" s="31" t="s">
        <v>4076</v>
      </c>
      <c r="C2588" s="37">
        <v>7</v>
      </c>
      <c r="D2588" s="31" t="s">
        <v>189</v>
      </c>
      <c r="E2588" s="37" t="s">
        <v>147</v>
      </c>
      <c r="F2588" s="37" t="s">
        <v>222</v>
      </c>
    </row>
    <row r="2589" spans="1:7" ht="15" x14ac:dyDescent="0.25">
      <c r="A2589" s="60" t="s">
        <v>5241</v>
      </c>
    </row>
    <row r="2590" spans="1:7" x14ac:dyDescent="0.2">
      <c r="A2590" s="36" t="s">
        <v>4079</v>
      </c>
      <c r="B2590" s="31" t="s">
        <v>4078</v>
      </c>
      <c r="C2590" s="37">
        <v>4</v>
      </c>
      <c r="D2590" s="31" t="s">
        <v>149</v>
      </c>
      <c r="E2590" s="37" t="s">
        <v>147</v>
      </c>
      <c r="F2590" s="37" t="s">
        <v>241</v>
      </c>
    </row>
    <row r="2591" spans="1:7" x14ac:dyDescent="0.2">
      <c r="A2591" s="36" t="s">
        <v>4081</v>
      </c>
      <c r="B2591" s="31" t="s">
        <v>4080</v>
      </c>
      <c r="C2591" s="37">
        <v>5</v>
      </c>
      <c r="D2591" s="31" t="s">
        <v>149</v>
      </c>
      <c r="E2591" s="37" t="s">
        <v>147</v>
      </c>
      <c r="F2591" s="37" t="s">
        <v>3997</v>
      </c>
    </row>
    <row r="2592" spans="1:7" ht="15" x14ac:dyDescent="0.25">
      <c r="A2592" s="60" t="s">
        <v>5242</v>
      </c>
    </row>
    <row r="2593" spans="1:7" x14ac:dyDescent="0.2">
      <c r="A2593" s="36" t="s">
        <v>4083</v>
      </c>
      <c r="B2593" s="31" t="s">
        <v>4082</v>
      </c>
      <c r="C2593" s="37">
        <v>5</v>
      </c>
      <c r="D2593" s="31" t="s">
        <v>149</v>
      </c>
      <c r="E2593" s="37" t="s">
        <v>147</v>
      </c>
      <c r="F2593" s="37" t="s">
        <v>222</v>
      </c>
    </row>
    <row r="2594" spans="1:7" x14ac:dyDescent="0.2">
      <c r="A2594" s="36" t="s">
        <v>4085</v>
      </c>
      <c r="B2594" s="31" t="s">
        <v>4084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4087</v>
      </c>
      <c r="B2595" s="31" t="s">
        <v>4086</v>
      </c>
      <c r="C2595" s="37"/>
      <c r="D2595" s="31" t="s">
        <v>149</v>
      </c>
      <c r="E2595" s="37"/>
      <c r="F2595" s="37"/>
    </row>
    <row r="2596" spans="1:7" x14ac:dyDescent="0.2">
      <c r="A2596" s="36" t="s">
        <v>4088</v>
      </c>
      <c r="C2596" s="37">
        <v>8</v>
      </c>
      <c r="D2596" s="31" t="s">
        <v>149</v>
      </c>
      <c r="E2596" s="37" t="s">
        <v>147</v>
      </c>
      <c r="F2596" s="37" t="s">
        <v>178</v>
      </c>
    </row>
    <row r="2597" spans="1:7" x14ac:dyDescent="0.2">
      <c r="A2597" s="36" t="s">
        <v>4090</v>
      </c>
      <c r="B2597" s="31" t="s">
        <v>4089</v>
      </c>
      <c r="C2597" s="37"/>
      <c r="D2597" s="31" t="s">
        <v>149</v>
      </c>
      <c r="E2597" s="37"/>
      <c r="F2597" s="37"/>
      <c r="G2597" s="31" t="s">
        <v>182</v>
      </c>
    </row>
    <row r="2598" spans="1:7" x14ac:dyDescent="0.2">
      <c r="A2598" s="36" t="s">
        <v>4092</v>
      </c>
      <c r="B2598" s="31" t="s">
        <v>4091</v>
      </c>
      <c r="C2598" s="37">
        <v>7</v>
      </c>
      <c r="D2598" s="31" t="s">
        <v>149</v>
      </c>
      <c r="E2598" s="37" t="s">
        <v>147</v>
      </c>
      <c r="F2598" s="37" t="s">
        <v>181</v>
      </c>
    </row>
    <row r="2599" spans="1:7" ht="15" x14ac:dyDescent="0.25">
      <c r="A2599" s="60" t="s">
        <v>5243</v>
      </c>
    </row>
    <row r="2600" spans="1:7" s="112" customFormat="1" ht="15" x14ac:dyDescent="0.25">
      <c r="A2600" s="113" t="s">
        <v>5411</v>
      </c>
      <c r="B2600" s="112" t="s">
        <v>5412</v>
      </c>
      <c r="C2600" s="112">
        <v>0</v>
      </c>
      <c r="D2600" s="112" t="s">
        <v>149</v>
      </c>
      <c r="E2600" s="112" t="s">
        <v>152</v>
      </c>
    </row>
    <row r="2601" spans="1:7" x14ac:dyDescent="0.2">
      <c r="A2601" s="36" t="s">
        <v>4094</v>
      </c>
      <c r="B2601" s="31" t="s">
        <v>4093</v>
      </c>
      <c r="C2601" s="37">
        <v>0</v>
      </c>
      <c r="D2601" s="31" t="s">
        <v>149</v>
      </c>
      <c r="E2601" s="37" t="s">
        <v>152</v>
      </c>
      <c r="F2601" s="37" t="s">
        <v>160</v>
      </c>
    </row>
    <row r="2602" spans="1:7" ht="15" x14ac:dyDescent="0.25">
      <c r="A2602" s="60" t="s">
        <v>5244</v>
      </c>
    </row>
    <row r="2603" spans="1:7" x14ac:dyDescent="0.2">
      <c r="A2603" s="36" t="s">
        <v>4096</v>
      </c>
      <c r="B2603" s="31" t="s">
        <v>4095</v>
      </c>
      <c r="C2603" s="37">
        <v>7</v>
      </c>
      <c r="D2603" s="31" t="s">
        <v>149</v>
      </c>
      <c r="E2603" s="37" t="s">
        <v>147</v>
      </c>
      <c r="F2603" s="37" t="s">
        <v>160</v>
      </c>
    </row>
    <row r="2604" spans="1:7" x14ac:dyDescent="0.2">
      <c r="A2604" s="36" t="s">
        <v>4098</v>
      </c>
      <c r="B2604" s="31" t="s">
        <v>4097</v>
      </c>
      <c r="C2604" s="37">
        <v>10</v>
      </c>
      <c r="D2604" s="31" t="s">
        <v>149</v>
      </c>
      <c r="E2604" s="37" t="s">
        <v>147</v>
      </c>
      <c r="F2604" s="37" t="s">
        <v>355</v>
      </c>
      <c r="G2604" s="31" t="s">
        <v>144</v>
      </c>
    </row>
    <row r="2605" spans="1:7" ht="15" x14ac:dyDescent="0.25">
      <c r="A2605" s="60" t="s">
        <v>5245</v>
      </c>
    </row>
    <row r="2606" spans="1:7" x14ac:dyDescent="0.2">
      <c r="A2606" s="36" t="s">
        <v>4099</v>
      </c>
      <c r="C2606" s="37"/>
      <c r="D2606" s="31" t="s">
        <v>149</v>
      </c>
      <c r="E2606" s="37"/>
      <c r="F2606" s="37"/>
    </row>
    <row r="2607" spans="1:7" x14ac:dyDescent="0.2">
      <c r="A2607" s="36" t="s">
        <v>4101</v>
      </c>
      <c r="B2607" s="31" t="s">
        <v>4100</v>
      </c>
      <c r="C2607" s="37">
        <v>7</v>
      </c>
      <c r="D2607" s="31" t="s">
        <v>149</v>
      </c>
      <c r="E2607" s="37" t="s">
        <v>147</v>
      </c>
      <c r="F2607" s="37" t="s">
        <v>396</v>
      </c>
    </row>
    <row r="2608" spans="1:7" ht="15" x14ac:dyDescent="0.25">
      <c r="A2608" s="60" t="s">
        <v>5246</v>
      </c>
    </row>
    <row r="2609" spans="1:7" x14ac:dyDescent="0.2">
      <c r="A2609" s="36" t="s">
        <v>4103</v>
      </c>
      <c r="B2609" s="31" t="s">
        <v>4102</v>
      </c>
      <c r="C2609" s="37">
        <v>0</v>
      </c>
      <c r="D2609" s="31" t="s">
        <v>149</v>
      </c>
      <c r="E2609" s="37" t="s">
        <v>152</v>
      </c>
      <c r="F2609" s="37" t="s">
        <v>170</v>
      </c>
    </row>
    <row r="2610" spans="1:7" x14ac:dyDescent="0.2">
      <c r="A2610" s="36" t="s">
        <v>4105</v>
      </c>
      <c r="B2610" s="31" t="s">
        <v>4104</v>
      </c>
      <c r="C2610" s="39">
        <v>0</v>
      </c>
      <c r="D2610" s="31" t="s">
        <v>189</v>
      </c>
      <c r="E2610" s="37" t="s">
        <v>152</v>
      </c>
      <c r="F2610" s="37" t="s">
        <v>241</v>
      </c>
    </row>
    <row r="2611" spans="1:7" x14ac:dyDescent="0.2">
      <c r="A2611" s="36" t="s">
        <v>4107</v>
      </c>
      <c r="B2611" s="31" t="s">
        <v>4106</v>
      </c>
      <c r="C2611" s="39">
        <v>0</v>
      </c>
      <c r="D2611" s="31" t="s">
        <v>189</v>
      </c>
      <c r="E2611" s="37" t="s">
        <v>152</v>
      </c>
      <c r="F2611" s="37" t="s">
        <v>156</v>
      </c>
    </row>
    <row r="2612" spans="1:7" x14ac:dyDescent="0.2">
      <c r="A2612" s="36" t="s">
        <v>4108</v>
      </c>
      <c r="C2612" s="37">
        <v>0</v>
      </c>
      <c r="D2612" s="40" t="s">
        <v>189</v>
      </c>
      <c r="E2612" s="37" t="s">
        <v>152</v>
      </c>
      <c r="F2612" s="37" t="s">
        <v>208</v>
      </c>
    </row>
    <row r="2613" spans="1:7" x14ac:dyDescent="0.2">
      <c r="A2613" s="36" t="s">
        <v>4109</v>
      </c>
      <c r="D2613" s="31" t="s">
        <v>189</v>
      </c>
      <c r="E2613" s="37"/>
      <c r="F2613" s="37"/>
    </row>
    <row r="2614" spans="1:7" x14ac:dyDescent="0.2">
      <c r="A2614" s="36" t="s">
        <v>4111</v>
      </c>
      <c r="B2614" s="31" t="s">
        <v>4110</v>
      </c>
      <c r="C2614" s="37">
        <v>0</v>
      </c>
      <c r="D2614" s="31" t="s">
        <v>189</v>
      </c>
      <c r="E2614" s="37" t="s">
        <v>152</v>
      </c>
      <c r="F2614" s="37" t="s">
        <v>160</v>
      </c>
    </row>
    <row r="2615" spans="1:7" ht="15" x14ac:dyDescent="0.25">
      <c r="A2615" s="60" t="s">
        <v>5247</v>
      </c>
    </row>
    <row r="2616" spans="1:7" x14ac:dyDescent="0.2">
      <c r="A2616" s="36" t="s">
        <v>4113</v>
      </c>
      <c r="B2616" s="31" t="s">
        <v>4112</v>
      </c>
      <c r="C2616" s="31">
        <v>0</v>
      </c>
      <c r="D2616" s="31" t="s">
        <v>189</v>
      </c>
      <c r="E2616" s="37" t="s">
        <v>152</v>
      </c>
      <c r="F2616" s="37" t="s">
        <v>208</v>
      </c>
    </row>
    <row r="2617" spans="1:7" x14ac:dyDescent="0.2">
      <c r="A2617" s="36" t="s">
        <v>4115</v>
      </c>
      <c r="B2617" s="31" t="s">
        <v>4114</v>
      </c>
      <c r="C2617" s="31">
        <v>0</v>
      </c>
      <c r="D2617" s="31" t="s">
        <v>189</v>
      </c>
      <c r="E2617" s="37" t="s">
        <v>152</v>
      </c>
      <c r="F2617" s="37" t="s">
        <v>160</v>
      </c>
    </row>
    <row r="2618" spans="1:7" x14ac:dyDescent="0.2">
      <c r="A2618" s="36" t="s">
        <v>4116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4117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4119</v>
      </c>
      <c r="B2620" s="31" t="s">
        <v>4118</v>
      </c>
      <c r="C2620" s="37">
        <v>0</v>
      </c>
      <c r="D2620" s="31" t="s">
        <v>157</v>
      </c>
      <c r="E2620" s="37" t="s">
        <v>152</v>
      </c>
      <c r="F2620" s="37" t="s">
        <v>156</v>
      </c>
    </row>
    <row r="2621" spans="1:7" x14ac:dyDescent="0.2">
      <c r="A2621" s="36" t="s">
        <v>4121</v>
      </c>
      <c r="B2621" s="31" t="s">
        <v>4120</v>
      </c>
      <c r="C2621" s="37">
        <v>7</v>
      </c>
      <c r="D2621" s="31" t="s">
        <v>157</v>
      </c>
      <c r="E2621" s="37" t="s">
        <v>147</v>
      </c>
      <c r="F2621" s="37" t="s">
        <v>170</v>
      </c>
      <c r="G2621" s="31" t="s">
        <v>203</v>
      </c>
    </row>
    <row r="2622" spans="1:7" ht="15" x14ac:dyDescent="0.25">
      <c r="A2622" s="60" t="s">
        <v>5248</v>
      </c>
    </row>
    <row r="2623" spans="1:7" x14ac:dyDescent="0.2">
      <c r="A2623" s="36" t="s">
        <v>4123</v>
      </c>
      <c r="B2623" s="31" t="s">
        <v>4122</v>
      </c>
      <c r="D2623" s="31" t="s">
        <v>149</v>
      </c>
      <c r="E2623" s="37"/>
      <c r="F2623" s="37"/>
      <c r="G2623" s="31" t="s">
        <v>182</v>
      </c>
    </row>
    <row r="2624" spans="1:7" ht="15" x14ac:dyDescent="0.25">
      <c r="A2624" s="60" t="s">
        <v>5249</v>
      </c>
    </row>
    <row r="2625" spans="1:7" ht="15" x14ac:dyDescent="0.25">
      <c r="A2625" s="60" t="s">
        <v>5250</v>
      </c>
    </row>
    <row r="2626" spans="1:7" x14ac:dyDescent="0.2">
      <c r="A2626" s="36" t="s">
        <v>4125</v>
      </c>
      <c r="B2626" s="31" t="s">
        <v>4124</v>
      </c>
      <c r="C2626" s="37">
        <v>7</v>
      </c>
      <c r="D2626" s="31" t="s">
        <v>368</v>
      </c>
      <c r="E2626" s="37" t="s">
        <v>147</v>
      </c>
      <c r="F2626" s="37" t="s">
        <v>160</v>
      </c>
    </row>
    <row r="2627" spans="1:7" x14ac:dyDescent="0.2">
      <c r="A2627" s="36" t="s">
        <v>4127</v>
      </c>
      <c r="B2627" s="31" t="s">
        <v>4126</v>
      </c>
      <c r="C2627" s="37">
        <v>2</v>
      </c>
      <c r="D2627" s="31" t="s">
        <v>149</v>
      </c>
      <c r="E2627" s="37" t="s">
        <v>147</v>
      </c>
      <c r="F2627" s="37" t="s">
        <v>163</v>
      </c>
    </row>
    <row r="2628" spans="1:7" ht="15" x14ac:dyDescent="0.25">
      <c r="A2628" s="60" t="s">
        <v>5251</v>
      </c>
    </row>
    <row r="2629" spans="1:7" x14ac:dyDescent="0.2">
      <c r="A2629" s="36" t="s">
        <v>4129</v>
      </c>
      <c r="B2629" s="31" t="s">
        <v>4128</v>
      </c>
      <c r="C2629" s="37">
        <v>2</v>
      </c>
      <c r="D2629" s="31" t="s">
        <v>149</v>
      </c>
      <c r="E2629" s="37" t="s">
        <v>147</v>
      </c>
      <c r="F2629" s="37" t="s">
        <v>160</v>
      </c>
    </row>
    <row r="2630" spans="1:7" x14ac:dyDescent="0.2">
      <c r="A2630" s="36" t="s">
        <v>4131</v>
      </c>
      <c r="B2630" s="31" t="s">
        <v>4130</v>
      </c>
      <c r="D2630" s="31" t="s">
        <v>149</v>
      </c>
      <c r="E2630" s="37"/>
      <c r="F2630" s="37"/>
    </row>
    <row r="2631" spans="1:7" x14ac:dyDescent="0.2">
      <c r="A2631" s="36" t="s">
        <v>4133</v>
      </c>
      <c r="B2631" s="31" t="s">
        <v>4132</v>
      </c>
      <c r="C2631" s="37">
        <v>0</v>
      </c>
      <c r="D2631" s="31" t="s">
        <v>149</v>
      </c>
      <c r="E2631" s="37" t="s">
        <v>152</v>
      </c>
      <c r="F2631" s="37" t="s">
        <v>160</v>
      </c>
    </row>
    <row r="2632" spans="1:7" x14ac:dyDescent="0.2">
      <c r="A2632" s="36" t="s">
        <v>4134</v>
      </c>
      <c r="C2632" s="31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4136</v>
      </c>
      <c r="B2633" s="31" t="s">
        <v>4135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4138</v>
      </c>
      <c r="B2634" s="31" t="s">
        <v>4137</v>
      </c>
      <c r="D2634" s="31" t="s">
        <v>149</v>
      </c>
      <c r="E2634" s="37"/>
      <c r="F2634" s="37"/>
    </row>
    <row r="2635" spans="1:7" x14ac:dyDescent="0.2">
      <c r="A2635" s="36" t="s">
        <v>4139</v>
      </c>
      <c r="D2635" s="31" t="s">
        <v>149</v>
      </c>
      <c r="E2635" s="37"/>
      <c r="F2635" s="37"/>
    </row>
    <row r="2636" spans="1:7" x14ac:dyDescent="0.2">
      <c r="A2636" s="36" t="s">
        <v>4141</v>
      </c>
      <c r="B2636" s="31" t="s">
        <v>4140</v>
      </c>
      <c r="D2636" s="31" t="s">
        <v>149</v>
      </c>
      <c r="E2636" s="37"/>
      <c r="F2636" s="37"/>
      <c r="G2636" s="31" t="s">
        <v>203</v>
      </c>
    </row>
    <row r="2637" spans="1:7" x14ac:dyDescent="0.2">
      <c r="A2637" s="36" t="s">
        <v>4142</v>
      </c>
      <c r="C2637" s="37">
        <v>0</v>
      </c>
      <c r="D2637" s="31" t="s">
        <v>149</v>
      </c>
      <c r="E2637" s="37" t="s">
        <v>152</v>
      </c>
      <c r="F2637" s="37" t="s">
        <v>156</v>
      </c>
    </row>
    <row r="2638" spans="1:7" x14ac:dyDescent="0.2">
      <c r="A2638" s="36" t="s">
        <v>4144</v>
      </c>
      <c r="B2638" s="31" t="s">
        <v>4143</v>
      </c>
      <c r="C2638" s="37">
        <v>0</v>
      </c>
      <c r="D2638" s="31" t="s">
        <v>149</v>
      </c>
      <c r="E2638" s="37" t="s">
        <v>152</v>
      </c>
      <c r="F2638" s="37" t="s">
        <v>160</v>
      </c>
    </row>
    <row r="2639" spans="1:7" x14ac:dyDescent="0.2">
      <c r="A2639" s="36" t="s">
        <v>4146</v>
      </c>
      <c r="B2639" s="31" t="s">
        <v>4145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4148</v>
      </c>
      <c r="B2640" s="31" t="s">
        <v>4147</v>
      </c>
      <c r="C2640" s="37">
        <v>9</v>
      </c>
      <c r="D2640" s="31" t="s">
        <v>149</v>
      </c>
      <c r="E2640" s="37" t="s">
        <v>147</v>
      </c>
      <c r="F2640" s="37" t="s">
        <v>148</v>
      </c>
      <c r="G2640" s="31" t="s">
        <v>182</v>
      </c>
    </row>
    <row r="2641" spans="1:6" x14ac:dyDescent="0.2">
      <c r="A2641" s="36" t="s">
        <v>4150</v>
      </c>
      <c r="B2641" s="31" t="s">
        <v>4149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6" ht="15" x14ac:dyDescent="0.25">
      <c r="A2642" s="60" t="s">
        <v>5252</v>
      </c>
    </row>
    <row r="2643" spans="1:6" x14ac:dyDescent="0.2">
      <c r="A2643" s="36" t="s">
        <v>4152</v>
      </c>
      <c r="B2643" s="31" t="s">
        <v>4151</v>
      </c>
      <c r="C2643" s="37">
        <v>7</v>
      </c>
      <c r="D2643" s="31" t="s">
        <v>149</v>
      </c>
      <c r="E2643" s="37" t="s">
        <v>147</v>
      </c>
      <c r="F2643" s="37" t="s">
        <v>160</v>
      </c>
    </row>
    <row r="2644" spans="1:6" x14ac:dyDescent="0.2">
      <c r="A2644" s="36" t="s">
        <v>4153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6" x14ac:dyDescent="0.2">
      <c r="A2645" s="36" t="s">
        <v>4155</v>
      </c>
      <c r="B2645" s="31" t="s">
        <v>4154</v>
      </c>
      <c r="D2645" s="31" t="s">
        <v>149</v>
      </c>
      <c r="E2645" s="37"/>
      <c r="F2645" s="37"/>
    </row>
    <row r="2646" spans="1:6" x14ac:dyDescent="0.2">
      <c r="A2646" s="36" t="s">
        <v>4157</v>
      </c>
      <c r="B2646" s="31" t="s">
        <v>4156</v>
      </c>
      <c r="C2646" s="37">
        <v>8</v>
      </c>
      <c r="D2646" s="31" t="s">
        <v>149</v>
      </c>
      <c r="E2646" s="37" t="s">
        <v>147</v>
      </c>
      <c r="F2646" s="37" t="s">
        <v>160</v>
      </c>
    </row>
    <row r="2647" spans="1:6" x14ac:dyDescent="0.2">
      <c r="A2647" s="36" t="s">
        <v>4158</v>
      </c>
      <c r="C2647" s="37">
        <v>4</v>
      </c>
      <c r="D2647" s="31" t="s">
        <v>149</v>
      </c>
      <c r="E2647" s="37" t="s">
        <v>147</v>
      </c>
      <c r="F2647" s="37" t="s">
        <v>148</v>
      </c>
    </row>
    <row r="2648" spans="1:6" x14ac:dyDescent="0.2">
      <c r="A2648" s="36" t="s">
        <v>4160</v>
      </c>
      <c r="B2648" s="31" t="s">
        <v>4159</v>
      </c>
      <c r="C2648" s="37">
        <v>4</v>
      </c>
      <c r="D2648" s="31" t="s">
        <v>149</v>
      </c>
      <c r="E2648" s="37" t="s">
        <v>147</v>
      </c>
      <c r="F2648" s="37" t="s">
        <v>500</v>
      </c>
    </row>
    <row r="2649" spans="1:6" ht="15" x14ac:dyDescent="0.25">
      <c r="A2649" s="60" t="s">
        <v>5253</v>
      </c>
    </row>
    <row r="2650" spans="1:6" x14ac:dyDescent="0.2">
      <c r="A2650" s="36" t="s">
        <v>4162</v>
      </c>
      <c r="B2650" s="31" t="s">
        <v>4161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5254</v>
      </c>
    </row>
    <row r="2652" spans="1:6" x14ac:dyDescent="0.2">
      <c r="A2652" s="36" t="s">
        <v>4164</v>
      </c>
      <c r="B2652" s="31" t="s">
        <v>4163</v>
      </c>
      <c r="C2652" s="39">
        <v>0</v>
      </c>
      <c r="D2652" s="31" t="s">
        <v>149</v>
      </c>
      <c r="E2652" s="37" t="s">
        <v>152</v>
      </c>
      <c r="F2652" s="37" t="s">
        <v>156</v>
      </c>
    </row>
    <row r="2653" spans="1:6" x14ac:dyDescent="0.2">
      <c r="A2653" s="36" t="s">
        <v>4166</v>
      </c>
      <c r="B2653" s="31" t="s">
        <v>4165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6" x14ac:dyDescent="0.2">
      <c r="A2654" s="36" t="s">
        <v>4168</v>
      </c>
      <c r="B2654" s="31" t="s">
        <v>4167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6" ht="15" x14ac:dyDescent="0.25">
      <c r="A2655" s="60" t="s">
        <v>5255</v>
      </c>
    </row>
    <row r="2656" spans="1:6" x14ac:dyDescent="0.2">
      <c r="A2656" s="36" t="s">
        <v>4170</v>
      </c>
      <c r="B2656" s="31" t="s">
        <v>4169</v>
      </c>
      <c r="C2656" s="37">
        <v>6</v>
      </c>
      <c r="D2656" s="31" t="s">
        <v>149</v>
      </c>
      <c r="E2656" s="37" t="s">
        <v>147</v>
      </c>
      <c r="F2656" s="37" t="s">
        <v>163</v>
      </c>
    </row>
    <row r="2657" spans="1:6" x14ac:dyDescent="0.2">
      <c r="A2657" s="36" t="s">
        <v>4172</v>
      </c>
      <c r="B2657" s="31" t="s">
        <v>4171</v>
      </c>
      <c r="C2657" s="37">
        <v>7</v>
      </c>
      <c r="D2657" s="31" t="s">
        <v>149</v>
      </c>
      <c r="E2657" s="37" t="s">
        <v>147</v>
      </c>
      <c r="F2657" s="37" t="s">
        <v>160</v>
      </c>
    </row>
    <row r="2658" spans="1:6" x14ac:dyDescent="0.2">
      <c r="A2658" s="36" t="s">
        <v>4173</v>
      </c>
      <c r="C2658" s="37">
        <v>6</v>
      </c>
      <c r="D2658" s="31" t="s">
        <v>149</v>
      </c>
      <c r="E2658" s="37" t="s">
        <v>147</v>
      </c>
      <c r="F2658" s="37" t="s">
        <v>962</v>
      </c>
    </row>
    <row r="2659" spans="1:6" x14ac:dyDescent="0.2">
      <c r="A2659" s="36" t="s">
        <v>4175</v>
      </c>
      <c r="B2659" s="31" t="s">
        <v>4174</v>
      </c>
      <c r="C2659" s="37">
        <v>5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4177</v>
      </c>
      <c r="B2660" s="31" t="s">
        <v>4176</v>
      </c>
      <c r="C2660" s="37">
        <v>7</v>
      </c>
      <c r="D2660" s="31" t="s">
        <v>149</v>
      </c>
      <c r="E2660" s="37" t="s">
        <v>147</v>
      </c>
      <c r="F2660" s="37" t="s">
        <v>163</v>
      </c>
    </row>
    <row r="2661" spans="1:6" ht="15" x14ac:dyDescent="0.25">
      <c r="A2661" s="60" t="s">
        <v>5256</v>
      </c>
    </row>
    <row r="2662" spans="1:6" ht="15" x14ac:dyDescent="0.25">
      <c r="A2662" s="60" t="s">
        <v>5257</v>
      </c>
    </row>
    <row r="2663" spans="1:6" x14ac:dyDescent="0.2">
      <c r="A2663" s="36" t="s">
        <v>4179</v>
      </c>
      <c r="B2663" s="31" t="s">
        <v>4178</v>
      </c>
      <c r="C2663" s="37">
        <v>5</v>
      </c>
      <c r="D2663" s="31" t="s">
        <v>149</v>
      </c>
      <c r="E2663" s="37" t="s">
        <v>147</v>
      </c>
      <c r="F2663" s="37" t="s">
        <v>222</v>
      </c>
    </row>
    <row r="2664" spans="1:6" x14ac:dyDescent="0.2">
      <c r="A2664" s="36" t="s">
        <v>4181</v>
      </c>
      <c r="B2664" s="31" t="s">
        <v>4180</v>
      </c>
      <c r="C2664" s="37">
        <v>5</v>
      </c>
      <c r="D2664" s="31" t="s">
        <v>149</v>
      </c>
      <c r="E2664" s="37" t="s">
        <v>147</v>
      </c>
      <c r="F2664" s="37" t="s">
        <v>160</v>
      </c>
    </row>
    <row r="2665" spans="1:6" x14ac:dyDescent="0.2">
      <c r="A2665" s="36" t="s">
        <v>4183</v>
      </c>
      <c r="B2665" s="31" t="s">
        <v>4182</v>
      </c>
      <c r="C2665" s="37">
        <v>5</v>
      </c>
      <c r="D2665" s="31" t="s">
        <v>149</v>
      </c>
      <c r="E2665" s="37" t="s">
        <v>147</v>
      </c>
      <c r="F2665" s="37" t="s">
        <v>208</v>
      </c>
    </row>
    <row r="2666" spans="1:6" x14ac:dyDescent="0.2">
      <c r="A2666" s="36" t="s">
        <v>4185</v>
      </c>
      <c r="B2666" s="31" t="s">
        <v>4184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4187</v>
      </c>
      <c r="B2667" s="31" t="s">
        <v>4186</v>
      </c>
      <c r="C2667" s="37">
        <v>4</v>
      </c>
      <c r="D2667" s="31" t="s">
        <v>149</v>
      </c>
      <c r="E2667" s="37" t="s">
        <v>147</v>
      </c>
      <c r="F2667" s="37" t="s">
        <v>160</v>
      </c>
    </row>
    <row r="2668" spans="1:6" ht="15" x14ac:dyDescent="0.25">
      <c r="A2668" s="60" t="s">
        <v>5258</v>
      </c>
    </row>
    <row r="2669" spans="1:6" x14ac:dyDescent="0.2">
      <c r="A2669" s="36" t="s">
        <v>4189</v>
      </c>
      <c r="B2669" s="31" t="s">
        <v>4188</v>
      </c>
      <c r="C2669" s="37">
        <v>4</v>
      </c>
      <c r="D2669" s="31" t="s">
        <v>1243</v>
      </c>
      <c r="E2669" s="37" t="s">
        <v>147</v>
      </c>
      <c r="F2669" s="37" t="s">
        <v>173</v>
      </c>
    </row>
    <row r="2670" spans="1:6" x14ac:dyDescent="0.2">
      <c r="A2670" s="36" t="s">
        <v>4191</v>
      </c>
      <c r="B2670" s="31" t="s">
        <v>4190</v>
      </c>
      <c r="C2670" s="39">
        <v>0</v>
      </c>
      <c r="D2670" s="31" t="s">
        <v>149</v>
      </c>
      <c r="E2670" s="37" t="s">
        <v>152</v>
      </c>
      <c r="F2670" s="37" t="s">
        <v>481</v>
      </c>
    </row>
    <row r="2671" spans="1:6" x14ac:dyDescent="0.2">
      <c r="A2671" s="36" t="s">
        <v>4193</v>
      </c>
      <c r="B2671" s="31" t="s">
        <v>4192</v>
      </c>
      <c r="C2671" s="39">
        <v>0</v>
      </c>
      <c r="D2671" s="31" t="s">
        <v>149</v>
      </c>
      <c r="E2671" s="37" t="s">
        <v>152</v>
      </c>
      <c r="F2671" s="37" t="s">
        <v>173</v>
      </c>
    </row>
    <row r="2672" spans="1:6" x14ac:dyDescent="0.2">
      <c r="A2672" s="36" t="s">
        <v>4194</v>
      </c>
      <c r="D2672" s="31" t="s">
        <v>149</v>
      </c>
      <c r="E2672" s="37"/>
      <c r="F2672" s="37"/>
    </row>
    <row r="2673" spans="1:6" x14ac:dyDescent="0.2">
      <c r="A2673" s="36" t="s">
        <v>4196</v>
      </c>
      <c r="B2673" s="31" t="s">
        <v>4195</v>
      </c>
      <c r="D2673" s="31" t="s">
        <v>149</v>
      </c>
      <c r="E2673" s="37"/>
      <c r="F2673" s="37"/>
    </row>
    <row r="2674" spans="1:6" s="126" customFormat="1" x14ac:dyDescent="0.2">
      <c r="A2674" s="36" t="s">
        <v>5419</v>
      </c>
      <c r="B2674" s="126" t="s">
        <v>4195</v>
      </c>
      <c r="C2674" s="126">
        <v>1</v>
      </c>
      <c r="D2674" s="126" t="s">
        <v>149</v>
      </c>
      <c r="E2674" s="37" t="s">
        <v>147</v>
      </c>
      <c r="F2674" s="37"/>
    </row>
    <row r="2675" spans="1:6" x14ac:dyDescent="0.2">
      <c r="A2675" s="36" t="s">
        <v>4198</v>
      </c>
      <c r="B2675" s="31" t="s">
        <v>4197</v>
      </c>
      <c r="C2675" s="37">
        <v>0</v>
      </c>
      <c r="D2675" s="31" t="s">
        <v>149</v>
      </c>
      <c r="E2675" s="37" t="s">
        <v>152</v>
      </c>
      <c r="F2675" s="37" t="s">
        <v>160</v>
      </c>
    </row>
    <row r="2676" spans="1:6" ht="15" x14ac:dyDescent="0.25">
      <c r="A2676" s="60" t="s">
        <v>5259</v>
      </c>
    </row>
    <row r="2677" spans="1:6" x14ac:dyDescent="0.2">
      <c r="A2677" s="36" t="s">
        <v>4200</v>
      </c>
      <c r="B2677" s="31" t="s">
        <v>4199</v>
      </c>
      <c r="D2677" s="31" t="s">
        <v>149</v>
      </c>
      <c r="E2677" s="37"/>
      <c r="F2677" s="37"/>
    </row>
    <row r="2678" spans="1:6" x14ac:dyDescent="0.2">
      <c r="A2678" s="36" t="s">
        <v>4202</v>
      </c>
      <c r="B2678" s="31" t="s">
        <v>4201</v>
      </c>
      <c r="C2678" s="37">
        <v>1</v>
      </c>
      <c r="D2678" s="31" t="s">
        <v>149</v>
      </c>
      <c r="E2678" s="37" t="s">
        <v>147</v>
      </c>
      <c r="F2678" s="37" t="s">
        <v>156</v>
      </c>
    </row>
    <row r="2679" spans="1:6" x14ac:dyDescent="0.2">
      <c r="A2679" s="36" t="s">
        <v>4203</v>
      </c>
      <c r="B2679" s="31" t="s">
        <v>4201</v>
      </c>
      <c r="C2679" s="37"/>
      <c r="D2679" s="31" t="s">
        <v>149</v>
      </c>
      <c r="E2679" s="37" t="s">
        <v>147</v>
      </c>
      <c r="F2679" s="37" t="s">
        <v>160</v>
      </c>
    </row>
    <row r="2680" spans="1:6" x14ac:dyDescent="0.2">
      <c r="A2680" s="36" t="s">
        <v>4204</v>
      </c>
      <c r="B2680" s="31" t="s">
        <v>4201</v>
      </c>
      <c r="C2680" s="37"/>
      <c r="D2680" s="31" t="s">
        <v>149</v>
      </c>
      <c r="E2680" s="37"/>
      <c r="F2680" s="37"/>
    </row>
    <row r="2681" spans="1:6" x14ac:dyDescent="0.2">
      <c r="A2681" s="36" t="s">
        <v>5403</v>
      </c>
      <c r="B2681" s="31" t="s">
        <v>4205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4206</v>
      </c>
      <c r="B2682" s="31" t="s">
        <v>4205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4207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4209</v>
      </c>
      <c r="B2684" s="31" t="s">
        <v>4208</v>
      </c>
      <c r="C2684" s="37">
        <v>5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4211</v>
      </c>
      <c r="B2685" s="31" t="s">
        <v>4210</v>
      </c>
      <c r="C2685" s="37">
        <v>3</v>
      </c>
      <c r="D2685" s="31" t="s">
        <v>149</v>
      </c>
      <c r="E2685" s="37" t="s">
        <v>147</v>
      </c>
      <c r="F2685" s="37" t="s">
        <v>148</v>
      </c>
    </row>
    <row r="2686" spans="1:6" x14ac:dyDescent="0.2">
      <c r="A2686" s="36" t="s">
        <v>4213</v>
      </c>
      <c r="B2686" s="31" t="s">
        <v>4212</v>
      </c>
      <c r="C2686" s="37">
        <v>6</v>
      </c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4215</v>
      </c>
      <c r="B2687" s="31" t="s">
        <v>4214</v>
      </c>
      <c r="C2687" s="37">
        <v>4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4217</v>
      </c>
      <c r="B2688" s="31" t="s">
        <v>4216</v>
      </c>
      <c r="C2688" s="37">
        <v>7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4219</v>
      </c>
      <c r="B2689" s="31" t="s">
        <v>4218</v>
      </c>
      <c r="C2689" s="37">
        <v>0</v>
      </c>
      <c r="D2689" s="31" t="s">
        <v>149</v>
      </c>
      <c r="E2689" s="37" t="s">
        <v>152</v>
      </c>
      <c r="F2689" s="37" t="s">
        <v>160</v>
      </c>
      <c r="G2689" s="31" t="s">
        <v>203</v>
      </c>
    </row>
    <row r="2690" spans="1:7" x14ac:dyDescent="0.2">
      <c r="A2690" s="36" t="s">
        <v>4221</v>
      </c>
      <c r="B2690" s="31" t="s">
        <v>4220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4222</v>
      </c>
      <c r="B2691" s="31" t="s">
        <v>4220</v>
      </c>
      <c r="C2691" s="37"/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4223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4225</v>
      </c>
      <c r="B2693" s="31" t="s">
        <v>4224</v>
      </c>
      <c r="C2693" s="37">
        <v>8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4227</v>
      </c>
      <c r="B2694" s="31" t="s">
        <v>4226</v>
      </c>
      <c r="C2694" s="37">
        <v>8</v>
      </c>
      <c r="D2694" s="31" t="s">
        <v>149</v>
      </c>
      <c r="E2694" s="37" t="s">
        <v>147</v>
      </c>
      <c r="F2694" s="37" t="s">
        <v>195</v>
      </c>
    </row>
    <row r="2695" spans="1:7" x14ac:dyDescent="0.2">
      <c r="A2695" s="36" t="s">
        <v>4229</v>
      </c>
      <c r="B2695" s="31" t="s">
        <v>4228</v>
      </c>
      <c r="C2695" s="37">
        <v>5</v>
      </c>
      <c r="D2695" s="31" t="s">
        <v>149</v>
      </c>
      <c r="E2695" s="37" t="s">
        <v>147</v>
      </c>
      <c r="F2695" s="37" t="s">
        <v>156</v>
      </c>
    </row>
    <row r="2696" spans="1:7" x14ac:dyDescent="0.2">
      <c r="A2696" s="36" t="s">
        <v>4230</v>
      </c>
      <c r="B2696" s="31" t="s">
        <v>4228</v>
      </c>
      <c r="C2696" s="37">
        <v>4</v>
      </c>
      <c r="D2696" s="31" t="s">
        <v>149</v>
      </c>
      <c r="E2696" s="37" t="s">
        <v>147</v>
      </c>
      <c r="F2696" s="37" t="s">
        <v>481</v>
      </c>
    </row>
    <row r="2697" spans="1:7" x14ac:dyDescent="0.2">
      <c r="A2697" s="36" t="s">
        <v>4231</v>
      </c>
      <c r="B2697" s="31" t="s">
        <v>4228</v>
      </c>
      <c r="C2697" s="37"/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4233</v>
      </c>
      <c r="B2698" s="31" t="s">
        <v>4232</v>
      </c>
      <c r="C2698" s="37">
        <v>8</v>
      </c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4235</v>
      </c>
      <c r="B2699" s="31" t="s">
        <v>4234</v>
      </c>
      <c r="C2699" s="37">
        <v>5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4236</v>
      </c>
      <c r="B2700" s="31" t="s">
        <v>4234</v>
      </c>
      <c r="C2700" s="37"/>
      <c r="D2700" s="31" t="s">
        <v>149</v>
      </c>
      <c r="E2700" s="37"/>
      <c r="F2700" s="37"/>
    </row>
    <row r="2701" spans="1:7" x14ac:dyDescent="0.2">
      <c r="A2701" s="36" t="s">
        <v>4237</v>
      </c>
      <c r="B2701" s="31" t="s">
        <v>4234</v>
      </c>
      <c r="C2701" s="37"/>
      <c r="D2701" s="31" t="s">
        <v>149</v>
      </c>
      <c r="E2701" s="37"/>
      <c r="F2701" s="37"/>
    </row>
    <row r="2702" spans="1:7" ht="15" x14ac:dyDescent="0.25">
      <c r="A2702" s="60" t="s">
        <v>5260</v>
      </c>
    </row>
    <row r="2703" spans="1:7" x14ac:dyDescent="0.2">
      <c r="A2703" s="36" t="s">
        <v>4239</v>
      </c>
      <c r="B2703" s="31" t="s">
        <v>4238</v>
      </c>
      <c r="C2703" s="37">
        <v>9</v>
      </c>
      <c r="D2703" s="31" t="s">
        <v>149</v>
      </c>
      <c r="E2703" s="37" t="s">
        <v>147</v>
      </c>
      <c r="F2703" s="37" t="s">
        <v>195</v>
      </c>
    </row>
    <row r="2704" spans="1:7" x14ac:dyDescent="0.2">
      <c r="A2704" s="36" t="s">
        <v>4240</v>
      </c>
      <c r="C2704" s="37">
        <v>5</v>
      </c>
      <c r="D2704" s="40" t="s">
        <v>149</v>
      </c>
      <c r="E2704" s="37" t="s">
        <v>147</v>
      </c>
      <c r="F2704" s="37" t="s">
        <v>160</v>
      </c>
    </row>
    <row r="2705" spans="1:6" x14ac:dyDescent="0.2">
      <c r="A2705" s="36" t="s">
        <v>4242</v>
      </c>
      <c r="B2705" s="31" t="s">
        <v>4241</v>
      </c>
      <c r="C2705" s="37">
        <v>5</v>
      </c>
      <c r="D2705" s="31" t="s">
        <v>149</v>
      </c>
      <c r="E2705" s="37" t="s">
        <v>147</v>
      </c>
      <c r="F2705" s="37" t="s">
        <v>160</v>
      </c>
    </row>
    <row r="2706" spans="1:6" x14ac:dyDescent="0.2">
      <c r="A2706" s="36" t="s">
        <v>4244</v>
      </c>
      <c r="B2706" s="31" t="s">
        <v>4243</v>
      </c>
      <c r="C2706" s="37"/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4246</v>
      </c>
      <c r="B2707" s="31" t="s">
        <v>4245</v>
      </c>
      <c r="C2707" s="39">
        <v>0</v>
      </c>
      <c r="D2707" s="31" t="s">
        <v>149</v>
      </c>
      <c r="E2707" s="37" t="s">
        <v>152</v>
      </c>
      <c r="F2707" s="37" t="s">
        <v>202</v>
      </c>
    </row>
    <row r="2708" spans="1:6" x14ac:dyDescent="0.2">
      <c r="A2708" s="36" t="s">
        <v>4247</v>
      </c>
      <c r="B2708" s="31" t="s">
        <v>4245</v>
      </c>
      <c r="C2708" s="37">
        <v>0</v>
      </c>
      <c r="D2708" s="31" t="s">
        <v>149</v>
      </c>
      <c r="E2708" s="37" t="s">
        <v>152</v>
      </c>
      <c r="F2708" s="37" t="s">
        <v>160</v>
      </c>
    </row>
    <row r="2709" spans="1:6" x14ac:dyDescent="0.2">
      <c r="A2709" s="36" t="s">
        <v>4248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4250</v>
      </c>
      <c r="B2710" s="31" t="s">
        <v>4249</v>
      </c>
      <c r="C2710" s="39">
        <v>0</v>
      </c>
      <c r="D2710" s="31" t="s">
        <v>149</v>
      </c>
      <c r="E2710" s="37" t="s">
        <v>152</v>
      </c>
      <c r="F2710" s="37" t="s">
        <v>208</v>
      </c>
    </row>
    <row r="2711" spans="1:6" x14ac:dyDescent="0.2">
      <c r="A2711" s="36" t="s">
        <v>4252</v>
      </c>
      <c r="B2711" s="31" t="s">
        <v>4251</v>
      </c>
      <c r="C2711" s="31">
        <v>0</v>
      </c>
      <c r="D2711" s="31" t="s">
        <v>149</v>
      </c>
      <c r="E2711" s="37" t="s">
        <v>152</v>
      </c>
      <c r="F2711" s="37" t="s">
        <v>156</v>
      </c>
    </row>
    <row r="2712" spans="1:6" ht="15" x14ac:dyDescent="0.25">
      <c r="A2712" s="60" t="s">
        <v>5261</v>
      </c>
    </row>
    <row r="2713" spans="1:6" x14ac:dyDescent="0.2">
      <c r="A2713" s="36" t="s">
        <v>4254</v>
      </c>
      <c r="B2713" s="31" t="s">
        <v>4253</v>
      </c>
      <c r="C2713" s="37">
        <v>0</v>
      </c>
      <c r="D2713" s="31" t="s">
        <v>157</v>
      </c>
      <c r="E2713" s="37" t="s">
        <v>152</v>
      </c>
      <c r="F2713" s="37" t="s">
        <v>160</v>
      </c>
    </row>
    <row r="2714" spans="1:6" ht="15" x14ac:dyDescent="0.25">
      <c r="A2714" s="60" t="s">
        <v>5262</v>
      </c>
    </row>
    <row r="2715" spans="1:6" x14ac:dyDescent="0.2">
      <c r="A2715" s="36" t="s">
        <v>4256</v>
      </c>
      <c r="B2715" s="31" t="s">
        <v>4255</v>
      </c>
      <c r="C2715" s="37">
        <v>5</v>
      </c>
      <c r="D2715" s="31" t="s">
        <v>157</v>
      </c>
      <c r="E2715" s="37" t="s">
        <v>147</v>
      </c>
      <c r="F2715" s="37" t="s">
        <v>962</v>
      </c>
    </row>
    <row r="2716" spans="1:6" x14ac:dyDescent="0.2">
      <c r="A2716" s="36" t="s">
        <v>4258</v>
      </c>
      <c r="B2716" s="31" t="s">
        <v>4257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x14ac:dyDescent="0.2">
      <c r="A2717" s="36" t="s">
        <v>4260</v>
      </c>
      <c r="B2717" s="31" t="s">
        <v>4259</v>
      </c>
      <c r="C2717" s="37">
        <v>8</v>
      </c>
      <c r="D2717" s="31" t="s">
        <v>157</v>
      </c>
      <c r="E2717" s="37" t="s">
        <v>147</v>
      </c>
      <c r="F2717" s="37" t="s">
        <v>170</v>
      </c>
    </row>
    <row r="2718" spans="1:6" ht="15" x14ac:dyDescent="0.25">
      <c r="A2718" s="60" t="s">
        <v>5263</v>
      </c>
    </row>
    <row r="2719" spans="1:6" x14ac:dyDescent="0.2">
      <c r="A2719" s="36" t="s">
        <v>4262</v>
      </c>
      <c r="B2719" s="31" t="s">
        <v>4261</v>
      </c>
      <c r="C2719" s="37">
        <v>5</v>
      </c>
      <c r="D2719" s="31" t="s">
        <v>189</v>
      </c>
      <c r="E2719" s="37" t="s">
        <v>147</v>
      </c>
      <c r="F2719" s="37" t="s">
        <v>241</v>
      </c>
    </row>
    <row r="2720" spans="1:6" ht="15" x14ac:dyDescent="0.25">
      <c r="A2720" s="60" t="s">
        <v>5264</v>
      </c>
    </row>
    <row r="2721" spans="1:6" x14ac:dyDescent="0.2">
      <c r="A2721" s="36" t="s">
        <v>4264</v>
      </c>
      <c r="B2721" s="31" t="s">
        <v>4263</v>
      </c>
      <c r="C2721" s="37">
        <v>8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4266</v>
      </c>
      <c r="B2722" s="31" t="s">
        <v>4265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4268</v>
      </c>
      <c r="B2723" s="31" t="s">
        <v>4267</v>
      </c>
      <c r="C2723" s="37">
        <v>8</v>
      </c>
      <c r="D2723" s="31" t="s">
        <v>262</v>
      </c>
      <c r="E2723" s="37" t="s">
        <v>147</v>
      </c>
      <c r="F2723" s="37" t="s">
        <v>195</v>
      </c>
    </row>
    <row r="2724" spans="1:6" x14ac:dyDescent="0.2">
      <c r="A2724" s="36" t="s">
        <v>4270</v>
      </c>
      <c r="B2724" s="31" t="s">
        <v>4269</v>
      </c>
      <c r="C2724" s="37"/>
      <c r="D2724" s="31" t="s">
        <v>149</v>
      </c>
      <c r="E2724" s="37"/>
      <c r="F2724" s="37"/>
    </row>
    <row r="2725" spans="1:6" x14ac:dyDescent="0.2">
      <c r="A2725" s="36" t="s">
        <v>4272</v>
      </c>
      <c r="B2725" s="31" t="s">
        <v>4271</v>
      </c>
      <c r="C2725" s="37">
        <v>5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4274</v>
      </c>
      <c r="B2726" s="31" t="s">
        <v>4273</v>
      </c>
      <c r="C2726" s="37">
        <v>8</v>
      </c>
      <c r="D2726" s="31" t="s">
        <v>664</v>
      </c>
      <c r="E2726" s="37" t="s">
        <v>147</v>
      </c>
      <c r="F2726" s="37" t="s">
        <v>222</v>
      </c>
    </row>
    <row r="2727" spans="1:6" x14ac:dyDescent="0.2">
      <c r="A2727" s="36" t="s">
        <v>4276</v>
      </c>
      <c r="B2727" s="31" t="s">
        <v>4275</v>
      </c>
      <c r="C2727" s="37">
        <v>7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4278</v>
      </c>
      <c r="B2728" s="31" t="s">
        <v>4277</v>
      </c>
      <c r="C2728" s="37">
        <v>9</v>
      </c>
      <c r="D2728" s="31" t="s">
        <v>262</v>
      </c>
      <c r="E2728" s="37" t="s">
        <v>147</v>
      </c>
      <c r="F2728" s="37" t="s">
        <v>195</v>
      </c>
    </row>
    <row r="2729" spans="1:6" ht="15" x14ac:dyDescent="0.25">
      <c r="A2729" s="60" t="s">
        <v>5265</v>
      </c>
    </row>
    <row r="2730" spans="1:6" x14ac:dyDescent="0.2">
      <c r="A2730" s="36" t="s">
        <v>4280</v>
      </c>
      <c r="B2730" s="31" t="s">
        <v>4279</v>
      </c>
      <c r="C2730" s="37"/>
      <c r="D2730" s="31" t="s">
        <v>189</v>
      </c>
      <c r="E2730" s="37"/>
      <c r="F2730" s="37"/>
    </row>
    <row r="2731" spans="1:6" x14ac:dyDescent="0.2">
      <c r="A2731" s="36" t="s">
        <v>4282</v>
      </c>
      <c r="B2731" s="31" t="s">
        <v>4281</v>
      </c>
      <c r="C2731" s="37">
        <v>5</v>
      </c>
      <c r="D2731" s="31" t="s">
        <v>189</v>
      </c>
      <c r="E2731" s="37" t="s">
        <v>147</v>
      </c>
      <c r="F2731" s="37" t="s">
        <v>355</v>
      </c>
    </row>
    <row r="2732" spans="1:6" ht="15" x14ac:dyDescent="0.25">
      <c r="A2732" s="60" t="s">
        <v>5266</v>
      </c>
    </row>
    <row r="2733" spans="1:6" x14ac:dyDescent="0.2">
      <c r="A2733" s="36" t="s">
        <v>4284</v>
      </c>
      <c r="B2733" s="31" t="s">
        <v>4283</v>
      </c>
      <c r="C2733" s="37">
        <v>0</v>
      </c>
      <c r="D2733" s="31" t="s">
        <v>149</v>
      </c>
      <c r="E2733" s="37" t="s">
        <v>152</v>
      </c>
      <c r="F2733" s="37" t="s">
        <v>160</v>
      </c>
    </row>
    <row r="2734" spans="1:6" ht="15" x14ac:dyDescent="0.25">
      <c r="A2734" s="60" t="s">
        <v>5267</v>
      </c>
    </row>
    <row r="2735" spans="1:6" x14ac:dyDescent="0.2">
      <c r="A2735" s="36" t="s">
        <v>4286</v>
      </c>
      <c r="B2735" s="31" t="s">
        <v>4285</v>
      </c>
      <c r="C2735" s="39">
        <v>0</v>
      </c>
      <c r="D2735" s="31" t="s">
        <v>149</v>
      </c>
      <c r="E2735" s="37" t="s">
        <v>152</v>
      </c>
      <c r="F2735" s="37" t="s">
        <v>156</v>
      </c>
    </row>
    <row r="2736" spans="1:6" ht="15" x14ac:dyDescent="0.25">
      <c r="A2736" s="60" t="s">
        <v>5268</v>
      </c>
    </row>
    <row r="2737" spans="1:7" x14ac:dyDescent="0.2">
      <c r="A2737" s="36" t="s">
        <v>4288</v>
      </c>
      <c r="B2737" s="31" t="s">
        <v>4287</v>
      </c>
      <c r="C2737" s="37"/>
      <c r="D2737" s="31" t="s">
        <v>149</v>
      </c>
      <c r="E2737" s="37"/>
      <c r="F2737" s="37"/>
    </row>
    <row r="2738" spans="1:7" ht="15" x14ac:dyDescent="0.25">
      <c r="A2738" s="60" t="s">
        <v>5269</v>
      </c>
    </row>
    <row r="2739" spans="1:7" x14ac:dyDescent="0.2">
      <c r="A2739" s="36" t="s">
        <v>4290</v>
      </c>
      <c r="B2739" s="31" t="s">
        <v>4289</v>
      </c>
      <c r="C2739" s="37">
        <v>7</v>
      </c>
      <c r="D2739" s="31" t="s">
        <v>189</v>
      </c>
      <c r="E2739" s="37" t="s">
        <v>147</v>
      </c>
      <c r="F2739" s="37" t="s">
        <v>208</v>
      </c>
    </row>
    <row r="2740" spans="1:7" x14ac:dyDescent="0.2">
      <c r="A2740" s="36" t="s">
        <v>4292</v>
      </c>
      <c r="B2740" s="31" t="s">
        <v>4291</v>
      </c>
      <c r="C2740" s="37">
        <v>8</v>
      </c>
      <c r="D2740" s="31" t="s">
        <v>189</v>
      </c>
      <c r="E2740" s="37" t="s">
        <v>147</v>
      </c>
      <c r="F2740" s="37" t="s">
        <v>208</v>
      </c>
    </row>
    <row r="2741" spans="1:7" ht="15" x14ac:dyDescent="0.25">
      <c r="A2741" s="60" t="s">
        <v>5270</v>
      </c>
    </row>
    <row r="2742" spans="1:7" x14ac:dyDescent="0.2">
      <c r="A2742" s="36" t="s">
        <v>4294</v>
      </c>
      <c r="B2742" s="31" t="s">
        <v>4293</v>
      </c>
      <c r="C2742" s="37">
        <v>5</v>
      </c>
      <c r="D2742" s="31" t="s">
        <v>157</v>
      </c>
      <c r="E2742" s="37" t="s">
        <v>147</v>
      </c>
      <c r="F2742" s="37" t="s">
        <v>355</v>
      </c>
    </row>
    <row r="2743" spans="1:7" x14ac:dyDescent="0.2">
      <c r="A2743" s="36" t="s">
        <v>4295</v>
      </c>
      <c r="B2743" s="31" t="s">
        <v>4293</v>
      </c>
      <c r="C2743" s="37">
        <v>4</v>
      </c>
      <c r="D2743" s="31" t="s">
        <v>157</v>
      </c>
      <c r="E2743" s="37" t="s">
        <v>147</v>
      </c>
      <c r="F2743" s="37" t="s">
        <v>160</v>
      </c>
    </row>
    <row r="2744" spans="1:7" x14ac:dyDescent="0.2">
      <c r="A2744" s="36" t="s">
        <v>4296</v>
      </c>
      <c r="B2744" s="31" t="s">
        <v>4293</v>
      </c>
      <c r="C2744" s="37"/>
      <c r="D2744" s="31" t="s">
        <v>157</v>
      </c>
      <c r="E2744" s="37"/>
      <c r="F2744" s="37"/>
    </row>
    <row r="2745" spans="1:7" ht="15" x14ac:dyDescent="0.25">
      <c r="A2745" s="60" t="s">
        <v>5271</v>
      </c>
    </row>
    <row r="2746" spans="1:7" x14ac:dyDescent="0.2">
      <c r="A2746" s="36" t="s">
        <v>4297</v>
      </c>
      <c r="C2746" s="37">
        <v>6</v>
      </c>
      <c r="D2746" s="40" t="s">
        <v>157</v>
      </c>
      <c r="E2746" s="37" t="s">
        <v>147</v>
      </c>
      <c r="F2746" s="37" t="s">
        <v>148</v>
      </c>
    </row>
    <row r="2747" spans="1:7" x14ac:dyDescent="0.2">
      <c r="A2747" s="36" t="s">
        <v>4299</v>
      </c>
      <c r="B2747" s="31" t="s">
        <v>4298</v>
      </c>
      <c r="C2747" s="37">
        <v>7</v>
      </c>
      <c r="D2747" s="31" t="s">
        <v>157</v>
      </c>
      <c r="E2747" s="37" t="s">
        <v>147</v>
      </c>
      <c r="F2747" s="37" t="s">
        <v>253</v>
      </c>
    </row>
    <row r="2748" spans="1:7" x14ac:dyDescent="0.2">
      <c r="A2748" s="36" t="s">
        <v>4300</v>
      </c>
      <c r="C2748" s="37">
        <v>8</v>
      </c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4302</v>
      </c>
      <c r="B2749" s="31" t="s">
        <v>4301</v>
      </c>
      <c r="C2749" s="37">
        <v>9</v>
      </c>
      <c r="D2749" s="31" t="s">
        <v>149</v>
      </c>
      <c r="E2749" s="37" t="s">
        <v>147</v>
      </c>
      <c r="F2749" s="37" t="s">
        <v>160</v>
      </c>
      <c r="G2749" s="31" t="s">
        <v>182</v>
      </c>
    </row>
    <row r="2750" spans="1:7" x14ac:dyDescent="0.2">
      <c r="A2750" s="36" t="s">
        <v>4304</v>
      </c>
      <c r="B2750" s="31" t="s">
        <v>4303</v>
      </c>
      <c r="C2750" s="37">
        <v>5</v>
      </c>
      <c r="D2750" s="31" t="s">
        <v>149</v>
      </c>
      <c r="E2750" s="37" t="s">
        <v>147</v>
      </c>
      <c r="F2750" s="37" t="s">
        <v>163</v>
      </c>
    </row>
    <row r="2751" spans="1:7" x14ac:dyDescent="0.2">
      <c r="A2751" s="36" t="s">
        <v>4306</v>
      </c>
      <c r="B2751" s="31" t="s">
        <v>4305</v>
      </c>
      <c r="C2751" s="37">
        <v>7</v>
      </c>
      <c r="D2751" s="31" t="s">
        <v>149</v>
      </c>
      <c r="E2751" s="37" t="s">
        <v>147</v>
      </c>
      <c r="F2751" s="37" t="s">
        <v>962</v>
      </c>
    </row>
    <row r="2752" spans="1:7" x14ac:dyDescent="0.2">
      <c r="A2752" s="36" t="s">
        <v>4307</v>
      </c>
      <c r="B2752" s="31" t="s">
        <v>4305</v>
      </c>
      <c r="C2752" s="37"/>
      <c r="D2752" s="31" t="s">
        <v>149</v>
      </c>
      <c r="E2752" s="37" t="s">
        <v>147</v>
      </c>
      <c r="F2752" s="37" t="s">
        <v>160</v>
      </c>
    </row>
    <row r="2753" spans="1:6" x14ac:dyDescent="0.2">
      <c r="A2753" s="36" t="s">
        <v>4308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4310</v>
      </c>
      <c r="B2754" s="31" t="s">
        <v>4309</v>
      </c>
      <c r="C2754" s="37">
        <v>8</v>
      </c>
      <c r="D2754" s="31" t="s">
        <v>149</v>
      </c>
      <c r="E2754" s="37" t="s">
        <v>147</v>
      </c>
      <c r="F2754" s="37" t="s">
        <v>208</v>
      </c>
    </row>
    <row r="2755" spans="1:6" x14ac:dyDescent="0.2">
      <c r="A2755" s="36" t="s">
        <v>4312</v>
      </c>
      <c r="B2755" s="31" t="s">
        <v>4311</v>
      </c>
      <c r="C2755" s="37">
        <v>9</v>
      </c>
      <c r="D2755" s="31" t="s">
        <v>149</v>
      </c>
      <c r="E2755" s="37" t="s">
        <v>147</v>
      </c>
      <c r="F2755" s="37" t="s">
        <v>355</v>
      </c>
    </row>
    <row r="2756" spans="1:6" ht="15" x14ac:dyDescent="0.25">
      <c r="A2756" s="60" t="s">
        <v>5272</v>
      </c>
    </row>
    <row r="2757" spans="1:6" x14ac:dyDescent="0.2">
      <c r="A2757" s="36" t="s">
        <v>4314</v>
      </c>
      <c r="B2757" s="31" t="s">
        <v>4313</v>
      </c>
      <c r="C2757" s="37">
        <v>5</v>
      </c>
      <c r="D2757" s="31" t="s">
        <v>768</v>
      </c>
      <c r="E2757" s="37" t="s">
        <v>147</v>
      </c>
      <c r="F2757" s="37" t="s">
        <v>195</v>
      </c>
    </row>
    <row r="2758" spans="1:6" ht="15" x14ac:dyDescent="0.25">
      <c r="A2758" s="60" t="s">
        <v>5273</v>
      </c>
    </row>
    <row r="2759" spans="1:6" x14ac:dyDescent="0.2">
      <c r="A2759" s="36" t="s">
        <v>4315</v>
      </c>
      <c r="C2759" s="37">
        <v>2</v>
      </c>
      <c r="D2759" s="40" t="s">
        <v>189</v>
      </c>
      <c r="E2759" s="37" t="s">
        <v>147</v>
      </c>
      <c r="F2759" s="37" t="s">
        <v>160</v>
      </c>
    </row>
    <row r="2760" spans="1:6" x14ac:dyDescent="0.2">
      <c r="A2760" s="36" t="s">
        <v>4317</v>
      </c>
      <c r="B2760" s="31" t="s">
        <v>4316</v>
      </c>
      <c r="C2760" s="37">
        <v>2</v>
      </c>
      <c r="D2760" s="31" t="s">
        <v>189</v>
      </c>
      <c r="E2760" s="37" t="s">
        <v>147</v>
      </c>
      <c r="F2760" s="37" t="s">
        <v>160</v>
      </c>
    </row>
    <row r="2761" spans="1:6" x14ac:dyDescent="0.2">
      <c r="A2761" s="36" t="s">
        <v>4319</v>
      </c>
      <c r="B2761" s="31" t="s">
        <v>4318</v>
      </c>
      <c r="C2761" s="37">
        <v>7</v>
      </c>
      <c r="D2761" s="31" t="s">
        <v>189</v>
      </c>
      <c r="E2761" s="37" t="s">
        <v>147</v>
      </c>
      <c r="F2761" s="37" t="s">
        <v>153</v>
      </c>
    </row>
    <row r="2762" spans="1:6" x14ac:dyDescent="0.2">
      <c r="A2762" s="36" t="s">
        <v>4321</v>
      </c>
      <c r="B2762" s="31" t="s">
        <v>4320</v>
      </c>
      <c r="C2762" s="37">
        <v>9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4323</v>
      </c>
      <c r="B2763" s="31" t="s">
        <v>4322</v>
      </c>
      <c r="C2763" s="37">
        <v>2</v>
      </c>
      <c r="D2763" s="31" t="s">
        <v>189</v>
      </c>
      <c r="E2763" s="37" t="s">
        <v>147</v>
      </c>
      <c r="F2763" s="37" t="s">
        <v>170</v>
      </c>
    </row>
    <row r="2764" spans="1:6" ht="15" x14ac:dyDescent="0.25">
      <c r="A2764" s="60" t="s">
        <v>5274</v>
      </c>
    </row>
    <row r="2765" spans="1:6" x14ac:dyDescent="0.2">
      <c r="A2765" s="36" t="s">
        <v>4324</v>
      </c>
      <c r="C2765" s="37">
        <v>1</v>
      </c>
      <c r="D2765" s="40" t="s">
        <v>189</v>
      </c>
      <c r="E2765" s="37" t="s">
        <v>147</v>
      </c>
      <c r="F2765" s="37" t="s">
        <v>160</v>
      </c>
    </row>
    <row r="2766" spans="1:6" x14ac:dyDescent="0.2">
      <c r="A2766" s="36" t="s">
        <v>4326</v>
      </c>
      <c r="B2766" s="31" t="s">
        <v>4325</v>
      </c>
      <c r="C2766" s="37">
        <v>1</v>
      </c>
      <c r="D2766" s="31" t="s">
        <v>189</v>
      </c>
      <c r="E2766" s="37" t="s">
        <v>147</v>
      </c>
      <c r="F2766" s="37" t="s">
        <v>160</v>
      </c>
    </row>
    <row r="2767" spans="1:6" x14ac:dyDescent="0.2">
      <c r="A2767" s="36" t="s">
        <v>4328</v>
      </c>
      <c r="B2767" s="31" t="s">
        <v>4327</v>
      </c>
      <c r="C2767" s="37"/>
      <c r="D2767" s="31" t="s">
        <v>149</v>
      </c>
      <c r="E2767" s="37"/>
      <c r="F2767" s="37"/>
    </row>
    <row r="2768" spans="1:6" x14ac:dyDescent="0.2">
      <c r="A2768" s="36" t="s">
        <v>4330</v>
      </c>
      <c r="B2768" s="31" t="s">
        <v>4329</v>
      </c>
      <c r="C2768" s="37">
        <v>4</v>
      </c>
      <c r="D2768" s="31" t="s">
        <v>149</v>
      </c>
      <c r="E2768" s="37" t="s">
        <v>147</v>
      </c>
      <c r="F2768" s="37" t="s">
        <v>222</v>
      </c>
    </row>
    <row r="2769" spans="1:7" x14ac:dyDescent="0.2">
      <c r="A2769" s="36" t="s">
        <v>4331</v>
      </c>
      <c r="B2769" s="31" t="s">
        <v>4329</v>
      </c>
      <c r="C2769" s="37"/>
      <c r="D2769" s="31" t="s">
        <v>149</v>
      </c>
      <c r="E2769" s="37"/>
      <c r="F2769" s="37"/>
    </row>
    <row r="2770" spans="1:7" x14ac:dyDescent="0.2">
      <c r="A2770" s="36" t="s">
        <v>4332</v>
      </c>
      <c r="B2770" s="31" t="s">
        <v>4329</v>
      </c>
      <c r="C2770" s="37"/>
      <c r="D2770" s="31" t="s">
        <v>149</v>
      </c>
      <c r="E2770" s="37"/>
      <c r="F2770" s="37"/>
    </row>
    <row r="2771" spans="1:7" ht="15" x14ac:dyDescent="0.25">
      <c r="A2771" s="60" t="s">
        <v>5275</v>
      </c>
    </row>
    <row r="2772" spans="1:7" x14ac:dyDescent="0.2">
      <c r="A2772" s="36" t="s">
        <v>4334</v>
      </c>
      <c r="B2772" s="31" t="s">
        <v>4333</v>
      </c>
      <c r="C2772" s="37">
        <v>5</v>
      </c>
      <c r="D2772" s="31" t="s">
        <v>149</v>
      </c>
      <c r="E2772" s="37" t="s">
        <v>147</v>
      </c>
      <c r="F2772" s="37" t="s">
        <v>222</v>
      </c>
    </row>
    <row r="2773" spans="1:7" ht="15" x14ac:dyDescent="0.25">
      <c r="A2773" s="60" t="s">
        <v>5276</v>
      </c>
    </row>
    <row r="2774" spans="1:7" x14ac:dyDescent="0.2">
      <c r="A2774" s="36" t="s">
        <v>4336</v>
      </c>
      <c r="B2774" s="31" t="s">
        <v>4335</v>
      </c>
      <c r="C2774" s="37">
        <v>6</v>
      </c>
      <c r="D2774" s="31" t="s">
        <v>157</v>
      </c>
      <c r="E2774" s="37" t="s">
        <v>147</v>
      </c>
      <c r="F2774" s="37" t="s">
        <v>208</v>
      </c>
    </row>
    <row r="2775" spans="1:7" x14ac:dyDescent="0.2">
      <c r="A2775" s="36" t="s">
        <v>4338</v>
      </c>
      <c r="B2775" s="31" t="s">
        <v>4337</v>
      </c>
      <c r="C2775" s="37"/>
      <c r="D2775" s="31" t="s">
        <v>149</v>
      </c>
      <c r="E2775" s="37"/>
      <c r="F2775" s="37"/>
    </row>
    <row r="2776" spans="1:7" x14ac:dyDescent="0.2">
      <c r="A2776" s="36" t="s">
        <v>4339</v>
      </c>
      <c r="C2776" s="37">
        <v>10</v>
      </c>
      <c r="D2776" s="31" t="s">
        <v>149</v>
      </c>
      <c r="E2776" s="37" t="s">
        <v>147</v>
      </c>
      <c r="F2776" s="37" t="s">
        <v>222</v>
      </c>
    </row>
    <row r="2777" spans="1:7" x14ac:dyDescent="0.2">
      <c r="A2777" s="36" t="s">
        <v>4341</v>
      </c>
      <c r="B2777" s="31" t="s">
        <v>4340</v>
      </c>
      <c r="C2777" s="37">
        <v>10</v>
      </c>
      <c r="D2777" s="31" t="s">
        <v>149</v>
      </c>
      <c r="E2777" s="37" t="s">
        <v>147</v>
      </c>
      <c r="F2777" s="37" t="s">
        <v>160</v>
      </c>
    </row>
    <row r="2778" spans="1:7" x14ac:dyDescent="0.2">
      <c r="A2778" s="36" t="s">
        <v>4343</v>
      </c>
      <c r="B2778" s="31" t="s">
        <v>4342</v>
      </c>
      <c r="C2778" s="37">
        <v>10</v>
      </c>
      <c r="D2778" s="31" t="s">
        <v>149</v>
      </c>
      <c r="E2778" s="37" t="s">
        <v>147</v>
      </c>
      <c r="F2778" s="37" t="s">
        <v>148</v>
      </c>
    </row>
    <row r="2779" spans="1:7" x14ac:dyDescent="0.2">
      <c r="A2779" s="36" t="s">
        <v>4345</v>
      </c>
      <c r="B2779" s="31" t="s">
        <v>4344</v>
      </c>
      <c r="C2779" s="37">
        <v>0</v>
      </c>
      <c r="D2779" s="31" t="s">
        <v>149</v>
      </c>
      <c r="E2779" s="37" t="s">
        <v>152</v>
      </c>
      <c r="F2779" s="37" t="s">
        <v>170</v>
      </c>
    </row>
    <row r="2780" spans="1:7" x14ac:dyDescent="0.2">
      <c r="A2780" s="36" t="s">
        <v>4347</v>
      </c>
      <c r="B2780" s="31" t="s">
        <v>4346</v>
      </c>
      <c r="C2780" s="37">
        <v>6</v>
      </c>
      <c r="D2780" s="31" t="s">
        <v>149</v>
      </c>
      <c r="E2780" s="37" t="s">
        <v>147</v>
      </c>
      <c r="F2780" s="37" t="s">
        <v>355</v>
      </c>
    </row>
    <row r="2781" spans="1:7" x14ac:dyDescent="0.2">
      <c r="A2781" s="36" t="s">
        <v>4348</v>
      </c>
      <c r="C2781" s="37">
        <v>9</v>
      </c>
      <c r="D2781" s="31" t="s">
        <v>149</v>
      </c>
      <c r="E2781" s="37" t="s">
        <v>147</v>
      </c>
      <c r="F2781" s="37" t="s">
        <v>222</v>
      </c>
    </row>
    <row r="2782" spans="1:7" x14ac:dyDescent="0.2">
      <c r="A2782" s="36" t="s">
        <v>4350</v>
      </c>
      <c r="B2782" s="31" t="s">
        <v>4349</v>
      </c>
      <c r="C2782" s="37"/>
      <c r="D2782" s="31" t="s">
        <v>149</v>
      </c>
      <c r="E2782" s="37"/>
      <c r="F2782" s="37"/>
      <c r="G2782" s="31" t="s">
        <v>203</v>
      </c>
    </row>
    <row r="2783" spans="1:7" x14ac:dyDescent="0.2">
      <c r="A2783" s="36" t="s">
        <v>4352</v>
      </c>
      <c r="B2783" s="31" t="s">
        <v>4351</v>
      </c>
      <c r="C2783" s="39">
        <v>0</v>
      </c>
      <c r="D2783" s="31" t="s">
        <v>149</v>
      </c>
      <c r="E2783" s="37" t="s">
        <v>152</v>
      </c>
      <c r="F2783" s="37" t="s">
        <v>178</v>
      </c>
    </row>
    <row r="2784" spans="1:7" ht="15" x14ac:dyDescent="0.25">
      <c r="A2784" s="60" t="s">
        <v>5277</v>
      </c>
    </row>
    <row r="2785" spans="1:7" x14ac:dyDescent="0.2">
      <c r="A2785" s="36" t="s">
        <v>4354</v>
      </c>
      <c r="B2785" s="31" t="s">
        <v>4353</v>
      </c>
      <c r="C2785" s="37">
        <v>10</v>
      </c>
      <c r="D2785" s="31" t="s">
        <v>149</v>
      </c>
      <c r="E2785" s="37" t="s">
        <v>147</v>
      </c>
      <c r="F2785" s="37" t="s">
        <v>278</v>
      </c>
    </row>
    <row r="2786" spans="1:7" x14ac:dyDescent="0.2">
      <c r="A2786" s="36" t="s">
        <v>4356</v>
      </c>
      <c r="B2786" s="31" t="s">
        <v>4355</v>
      </c>
      <c r="C2786" s="37">
        <v>7</v>
      </c>
      <c r="D2786" s="31" t="s">
        <v>149</v>
      </c>
      <c r="E2786" s="37" t="s">
        <v>147</v>
      </c>
      <c r="F2786" s="37" t="s">
        <v>173</v>
      </c>
    </row>
    <row r="2787" spans="1:7" ht="15" x14ac:dyDescent="0.25">
      <c r="A2787" s="60" t="s">
        <v>5278</v>
      </c>
    </row>
    <row r="2788" spans="1:7" x14ac:dyDescent="0.2">
      <c r="A2788" s="36" t="s">
        <v>4357</v>
      </c>
      <c r="C2788" s="37">
        <v>4</v>
      </c>
      <c r="D2788" s="31" t="s">
        <v>149</v>
      </c>
      <c r="E2788" s="37" t="s">
        <v>147</v>
      </c>
      <c r="F2788" s="37" t="s">
        <v>962</v>
      </c>
    </row>
    <row r="2789" spans="1:7" x14ac:dyDescent="0.2">
      <c r="A2789" s="36" t="s">
        <v>4359</v>
      </c>
      <c r="B2789" s="31" t="s">
        <v>4358</v>
      </c>
      <c r="C2789" s="37">
        <v>5</v>
      </c>
      <c r="D2789" s="31" t="s">
        <v>149</v>
      </c>
      <c r="E2789" s="37" t="s">
        <v>147</v>
      </c>
      <c r="F2789" s="37" t="s">
        <v>160</v>
      </c>
    </row>
    <row r="2790" spans="1:7" ht="15" x14ac:dyDescent="0.25">
      <c r="A2790" s="60" t="s">
        <v>5279</v>
      </c>
    </row>
    <row r="2791" spans="1:7" x14ac:dyDescent="0.2">
      <c r="A2791" s="36" t="s">
        <v>4361</v>
      </c>
      <c r="B2791" s="31" t="s">
        <v>4360</v>
      </c>
      <c r="C2791" s="37">
        <v>8</v>
      </c>
      <c r="D2791" s="31" t="s">
        <v>262</v>
      </c>
      <c r="E2791" s="37" t="s">
        <v>147</v>
      </c>
      <c r="F2791" s="37" t="s">
        <v>195</v>
      </c>
    </row>
    <row r="2792" spans="1:7" x14ac:dyDescent="0.2">
      <c r="A2792" s="36" t="s">
        <v>4362</v>
      </c>
      <c r="B2792" s="31" t="s">
        <v>4360</v>
      </c>
      <c r="C2792" s="37"/>
      <c r="D2792" s="31" t="s">
        <v>262</v>
      </c>
      <c r="E2792" s="37" t="s">
        <v>147</v>
      </c>
      <c r="F2792" s="37" t="s">
        <v>160</v>
      </c>
    </row>
    <row r="2793" spans="1:7" x14ac:dyDescent="0.2">
      <c r="A2793" s="36" t="s">
        <v>4363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4365</v>
      </c>
      <c r="B2794" s="31" t="s">
        <v>4364</v>
      </c>
      <c r="C2794" s="37">
        <v>3</v>
      </c>
      <c r="D2794" s="31" t="s">
        <v>262</v>
      </c>
      <c r="E2794" s="37" t="s">
        <v>147</v>
      </c>
      <c r="F2794" s="37" t="s">
        <v>195</v>
      </c>
    </row>
    <row r="2795" spans="1:7" ht="15" x14ac:dyDescent="0.25">
      <c r="A2795" s="60" t="s">
        <v>5280</v>
      </c>
    </row>
    <row r="2796" spans="1:7" x14ac:dyDescent="0.2">
      <c r="A2796" s="36" t="s">
        <v>4367</v>
      </c>
      <c r="B2796" s="31" t="s">
        <v>4366</v>
      </c>
      <c r="C2796" s="37">
        <v>9</v>
      </c>
      <c r="D2796" s="31" t="s">
        <v>262</v>
      </c>
      <c r="E2796" s="37" t="s">
        <v>147</v>
      </c>
      <c r="F2796" s="37" t="s">
        <v>195</v>
      </c>
      <c r="G2796" s="31" t="s">
        <v>144</v>
      </c>
    </row>
    <row r="2797" spans="1:7" x14ac:dyDescent="0.2">
      <c r="A2797" s="36" t="s">
        <v>4369</v>
      </c>
      <c r="B2797" s="31" t="s">
        <v>4368</v>
      </c>
      <c r="C2797" s="37">
        <v>2</v>
      </c>
      <c r="D2797" s="31" t="s">
        <v>149</v>
      </c>
      <c r="E2797" s="37" t="s">
        <v>147</v>
      </c>
      <c r="F2797" s="37" t="s">
        <v>253</v>
      </c>
    </row>
    <row r="2798" spans="1:7" ht="15" x14ac:dyDescent="0.25">
      <c r="A2798" s="60" t="s">
        <v>5281</v>
      </c>
    </row>
    <row r="2799" spans="1:7" x14ac:dyDescent="0.2">
      <c r="A2799" s="36" t="s">
        <v>4370</v>
      </c>
      <c r="C2799" s="37">
        <v>10</v>
      </c>
      <c r="D2799" s="31" t="s">
        <v>149</v>
      </c>
      <c r="E2799" s="37" t="s">
        <v>147</v>
      </c>
      <c r="F2799" s="37" t="s">
        <v>195</v>
      </c>
    </row>
    <row r="2800" spans="1:7" x14ac:dyDescent="0.2">
      <c r="A2800" s="36" t="s">
        <v>4372</v>
      </c>
      <c r="B2800" s="31" t="s">
        <v>4371</v>
      </c>
      <c r="D2800" s="31" t="s">
        <v>149</v>
      </c>
      <c r="E2800" s="37"/>
      <c r="F2800" s="37"/>
      <c r="G2800" s="31" t="s">
        <v>182</v>
      </c>
    </row>
    <row r="2801" spans="1:7" ht="15" x14ac:dyDescent="0.25">
      <c r="A2801" s="60" t="s">
        <v>5282</v>
      </c>
    </row>
    <row r="2802" spans="1:7" ht="15" x14ac:dyDescent="0.25">
      <c r="A2802" s="60" t="s">
        <v>5283</v>
      </c>
    </row>
    <row r="2803" spans="1:7" x14ac:dyDescent="0.2">
      <c r="A2803" s="36" t="s">
        <v>4374</v>
      </c>
      <c r="B2803" s="31" t="s">
        <v>4373</v>
      </c>
      <c r="C2803" s="37">
        <v>10</v>
      </c>
      <c r="D2803" s="31" t="s">
        <v>149</v>
      </c>
      <c r="E2803" s="37" t="s">
        <v>147</v>
      </c>
      <c r="F2803" s="37" t="s">
        <v>160</v>
      </c>
      <c r="G2803" s="31" t="s">
        <v>182</v>
      </c>
    </row>
    <row r="2804" spans="1:7" x14ac:dyDescent="0.2">
      <c r="A2804" s="36" t="s">
        <v>4376</v>
      </c>
      <c r="B2804" s="31" t="s">
        <v>4375</v>
      </c>
      <c r="C2804" s="37">
        <v>6</v>
      </c>
      <c r="D2804" s="31" t="s">
        <v>157</v>
      </c>
      <c r="E2804" s="37" t="s">
        <v>147</v>
      </c>
      <c r="F2804" s="37" t="s">
        <v>481</v>
      </c>
    </row>
    <row r="2805" spans="1:7" x14ac:dyDescent="0.2">
      <c r="A2805" s="36" t="s">
        <v>4378</v>
      </c>
      <c r="B2805" s="31" t="s">
        <v>4377</v>
      </c>
      <c r="C2805" s="37">
        <v>5</v>
      </c>
      <c r="D2805" s="31" t="s">
        <v>157</v>
      </c>
      <c r="E2805" s="37" t="s">
        <v>147</v>
      </c>
      <c r="F2805" s="37" t="s">
        <v>170</v>
      </c>
    </row>
    <row r="2806" spans="1:7" ht="15" x14ac:dyDescent="0.25">
      <c r="A2806" s="60" t="s">
        <v>5284</v>
      </c>
    </row>
    <row r="2807" spans="1:7" x14ac:dyDescent="0.2">
      <c r="A2807" s="36" t="s">
        <v>4380</v>
      </c>
      <c r="B2807" s="31" t="s">
        <v>4379</v>
      </c>
      <c r="C2807" s="37">
        <v>9</v>
      </c>
      <c r="D2807" s="31" t="s">
        <v>149</v>
      </c>
      <c r="E2807" s="37" t="s">
        <v>147</v>
      </c>
      <c r="F2807" s="37" t="s">
        <v>195</v>
      </c>
    </row>
    <row r="2808" spans="1:7" x14ac:dyDescent="0.2">
      <c r="A2808" s="36" t="s">
        <v>4382</v>
      </c>
      <c r="B2808" s="31" t="s">
        <v>4381</v>
      </c>
      <c r="C2808" s="37">
        <v>2</v>
      </c>
      <c r="D2808" s="31" t="s">
        <v>149</v>
      </c>
      <c r="E2808" s="37" t="s">
        <v>147</v>
      </c>
      <c r="F2808" s="37" t="s">
        <v>173</v>
      </c>
    </row>
    <row r="2809" spans="1:7" x14ac:dyDescent="0.2">
      <c r="A2809" s="36" t="s">
        <v>4384</v>
      </c>
      <c r="B2809" s="31" t="s">
        <v>4383</v>
      </c>
      <c r="C2809" s="37">
        <v>4</v>
      </c>
      <c r="D2809" s="31" t="s">
        <v>149</v>
      </c>
      <c r="E2809" s="37" t="s">
        <v>147</v>
      </c>
      <c r="F2809" s="37" t="s">
        <v>160</v>
      </c>
    </row>
    <row r="2810" spans="1:7" x14ac:dyDescent="0.2">
      <c r="A2810" s="36" t="s">
        <v>4386</v>
      </c>
      <c r="B2810" s="31" t="s">
        <v>4385</v>
      </c>
      <c r="C2810" s="37">
        <v>6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4389</v>
      </c>
      <c r="B2812" s="31" t="s">
        <v>4388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4391</v>
      </c>
      <c r="B2813" s="31" t="s">
        <v>4390</v>
      </c>
      <c r="C2813" s="37">
        <v>4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4392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4393</v>
      </c>
      <c r="B2815" s="31" t="s">
        <v>4390</v>
      </c>
      <c r="D2815" s="31" t="s">
        <v>149</v>
      </c>
      <c r="E2815" s="37"/>
      <c r="F2815" s="37"/>
    </row>
    <row r="2816" spans="1:7" x14ac:dyDescent="0.2">
      <c r="A2816" s="36" t="s">
        <v>4395</v>
      </c>
      <c r="B2816" s="31" t="s">
        <v>4394</v>
      </c>
      <c r="C2816" s="37">
        <v>5</v>
      </c>
      <c r="D2816" s="31" t="s">
        <v>149</v>
      </c>
      <c r="E2816" s="37" t="s">
        <v>147</v>
      </c>
      <c r="F2816" s="37" t="s">
        <v>208</v>
      </c>
    </row>
    <row r="2817" spans="1:7" x14ac:dyDescent="0.2">
      <c r="A2817" s="36" t="s">
        <v>4397</v>
      </c>
      <c r="B2817" s="31" t="s">
        <v>4396</v>
      </c>
      <c r="C2817" s="37">
        <v>6</v>
      </c>
      <c r="D2817" s="31" t="s">
        <v>149</v>
      </c>
      <c r="E2817" s="37" t="s">
        <v>147</v>
      </c>
      <c r="F2817" s="37" t="s">
        <v>378</v>
      </c>
    </row>
    <row r="2818" spans="1:7" x14ac:dyDescent="0.2">
      <c r="A2818" s="36" t="s">
        <v>4399</v>
      </c>
      <c r="B2818" s="31" t="s">
        <v>4398</v>
      </c>
      <c r="C2818" s="37">
        <v>6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4401</v>
      </c>
      <c r="B2819" s="31" t="s">
        <v>4400</v>
      </c>
      <c r="C2819" s="37">
        <v>6</v>
      </c>
      <c r="D2819" s="31" t="s">
        <v>149</v>
      </c>
      <c r="E2819" s="37" t="s">
        <v>147</v>
      </c>
      <c r="F2819" s="37" t="s">
        <v>156</v>
      </c>
    </row>
    <row r="2820" spans="1:7" x14ac:dyDescent="0.2">
      <c r="A2820" s="36" t="s">
        <v>4403</v>
      </c>
      <c r="B2820" s="31" t="s">
        <v>4402</v>
      </c>
      <c r="C2820" s="37"/>
      <c r="D2820" s="31" t="s">
        <v>149</v>
      </c>
      <c r="E2820" s="37"/>
      <c r="F2820" s="37"/>
      <c r="G2820" s="31" t="s">
        <v>149</v>
      </c>
    </row>
    <row r="2821" spans="1:7" x14ac:dyDescent="0.2">
      <c r="A2821" s="36" t="s">
        <v>4404</v>
      </c>
      <c r="B2821" s="31" t="s">
        <v>4402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4406</v>
      </c>
      <c r="B2822" s="31" t="s">
        <v>4405</v>
      </c>
      <c r="C2822" s="37">
        <v>5</v>
      </c>
      <c r="D2822" s="31" t="s">
        <v>149</v>
      </c>
      <c r="E2822" s="37" t="s">
        <v>147</v>
      </c>
      <c r="F2822" s="37" t="s">
        <v>253</v>
      </c>
    </row>
    <row r="2823" spans="1:7" x14ac:dyDescent="0.2">
      <c r="A2823" s="36" t="s">
        <v>4408</v>
      </c>
      <c r="B2823" s="31" t="s">
        <v>4407</v>
      </c>
      <c r="C2823" s="37">
        <v>5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4409</v>
      </c>
      <c r="C2824" s="37"/>
      <c r="D2824" s="31" t="s">
        <v>149</v>
      </c>
      <c r="E2824" s="37"/>
      <c r="F2824" s="37"/>
    </row>
    <row r="2825" spans="1:7" x14ac:dyDescent="0.2">
      <c r="A2825" s="36" t="s">
        <v>4411</v>
      </c>
      <c r="B2825" s="31" t="s">
        <v>4410</v>
      </c>
      <c r="C2825" s="37"/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4412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4414</v>
      </c>
      <c r="B2827" s="31" t="s">
        <v>4413</v>
      </c>
      <c r="C2827" s="37">
        <v>4</v>
      </c>
      <c r="D2827" s="31" t="s">
        <v>149</v>
      </c>
      <c r="E2827" s="37" t="s">
        <v>147</v>
      </c>
      <c r="F2827" s="37" t="s">
        <v>500</v>
      </c>
    </row>
    <row r="2828" spans="1:7" x14ac:dyDescent="0.2">
      <c r="A2828" s="36" t="s">
        <v>4416</v>
      </c>
      <c r="B2828" s="31" t="s">
        <v>4415</v>
      </c>
      <c r="C2828" s="37">
        <v>3</v>
      </c>
      <c r="D2828" s="31" t="s">
        <v>149</v>
      </c>
      <c r="E2828" s="37" t="s">
        <v>147</v>
      </c>
      <c r="F2828" s="37" t="s">
        <v>253</v>
      </c>
    </row>
    <row r="2829" spans="1:7" x14ac:dyDescent="0.2">
      <c r="A2829" s="36" t="s">
        <v>4418</v>
      </c>
      <c r="B2829" s="31" t="s">
        <v>4417</v>
      </c>
      <c r="C2829" s="37">
        <v>6</v>
      </c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4419</v>
      </c>
      <c r="C2830" s="37">
        <v>6</v>
      </c>
      <c r="D2830" s="31" t="s">
        <v>149</v>
      </c>
      <c r="E2830" s="37" t="s">
        <v>147</v>
      </c>
      <c r="F2830" s="37" t="s">
        <v>208</v>
      </c>
    </row>
    <row r="2831" spans="1:7" x14ac:dyDescent="0.2">
      <c r="A2831" s="36" t="s">
        <v>4421</v>
      </c>
      <c r="B2831" s="31" t="s">
        <v>4420</v>
      </c>
      <c r="C2831" s="37">
        <v>5</v>
      </c>
      <c r="D2831" s="31" t="s">
        <v>149</v>
      </c>
      <c r="E2831" s="37" t="s">
        <v>147</v>
      </c>
      <c r="F2831" s="37" t="s">
        <v>173</v>
      </c>
    </row>
    <row r="2832" spans="1:7" x14ac:dyDescent="0.2">
      <c r="A2832" s="36" t="s">
        <v>4423</v>
      </c>
      <c r="B2832" s="31" t="s">
        <v>4422</v>
      </c>
      <c r="C2832" s="37">
        <v>5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4425</v>
      </c>
      <c r="B2833" s="31" t="s">
        <v>4424</v>
      </c>
      <c r="C2833" s="37">
        <v>1</v>
      </c>
      <c r="D2833" s="31" t="s">
        <v>149</v>
      </c>
      <c r="E2833" s="37" t="s">
        <v>147</v>
      </c>
      <c r="F2833" s="37" t="s">
        <v>156</v>
      </c>
      <c r="G2833" s="31" t="s">
        <v>223</v>
      </c>
    </row>
    <row r="2834" spans="1:7" x14ac:dyDescent="0.2">
      <c r="A2834" s="36" t="s">
        <v>4426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192</v>
      </c>
      <c r="G2834" s="31" t="s">
        <v>223</v>
      </c>
    </row>
    <row r="2835" spans="1:7" x14ac:dyDescent="0.2">
      <c r="A2835" s="36" t="s">
        <v>4427</v>
      </c>
      <c r="B2835" s="31" t="s">
        <v>4424</v>
      </c>
      <c r="C2835" s="37"/>
      <c r="D2835" s="31" t="s">
        <v>149</v>
      </c>
      <c r="E2835" s="37" t="s">
        <v>147</v>
      </c>
      <c r="F2835" s="37" t="s">
        <v>160</v>
      </c>
      <c r="G2835" s="31" t="s">
        <v>223</v>
      </c>
    </row>
    <row r="2836" spans="1:7" x14ac:dyDescent="0.2">
      <c r="A2836" s="36" t="s">
        <v>4429</v>
      </c>
      <c r="B2836" s="31" t="s">
        <v>4428</v>
      </c>
      <c r="C2836" s="37">
        <v>6</v>
      </c>
      <c r="D2836" s="31" t="s">
        <v>149</v>
      </c>
      <c r="E2836" s="37" t="s">
        <v>147</v>
      </c>
      <c r="F2836" s="37" t="s">
        <v>253</v>
      </c>
    </row>
    <row r="2837" spans="1:7" x14ac:dyDescent="0.2">
      <c r="A2837" s="36" t="s">
        <v>4431</v>
      </c>
      <c r="B2837" s="31" t="s">
        <v>4430</v>
      </c>
      <c r="C2837" s="37">
        <v>8</v>
      </c>
      <c r="D2837" s="31" t="s">
        <v>149</v>
      </c>
      <c r="E2837" s="37" t="s">
        <v>147</v>
      </c>
      <c r="F2837" s="37" t="s">
        <v>173</v>
      </c>
    </row>
    <row r="2838" spans="1:7" x14ac:dyDescent="0.2">
      <c r="A2838" s="36" t="s">
        <v>4432</v>
      </c>
      <c r="C2838" s="37">
        <v>6</v>
      </c>
      <c r="D2838" s="31" t="s">
        <v>149</v>
      </c>
      <c r="E2838" s="37" t="s">
        <v>147</v>
      </c>
      <c r="F2838" s="37" t="s">
        <v>195</v>
      </c>
    </row>
    <row r="2839" spans="1:7" x14ac:dyDescent="0.2">
      <c r="A2839" s="36" t="s">
        <v>4434</v>
      </c>
      <c r="B2839" s="31" t="s">
        <v>4433</v>
      </c>
      <c r="C2839" s="31">
        <v>5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4436</v>
      </c>
      <c r="B2840" s="31" t="s">
        <v>4435</v>
      </c>
      <c r="C2840" s="37">
        <v>8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4438</v>
      </c>
      <c r="B2841" s="31" t="s">
        <v>4437</v>
      </c>
      <c r="C2841" s="37">
        <v>7</v>
      </c>
      <c r="D2841" s="31" t="s">
        <v>149</v>
      </c>
      <c r="E2841" s="37" t="s">
        <v>147</v>
      </c>
      <c r="F2841" s="37" t="s">
        <v>160</v>
      </c>
      <c r="G2841" s="31" t="s">
        <v>203</v>
      </c>
    </row>
    <row r="2842" spans="1:7" ht="15" x14ac:dyDescent="0.25">
      <c r="A2842" s="135" t="s">
        <v>5449</v>
      </c>
      <c r="C2842" s="39">
        <v>1</v>
      </c>
      <c r="D2842" s="117" t="s">
        <v>149</v>
      </c>
      <c r="E2842" s="136" t="s">
        <v>147</v>
      </c>
    </row>
    <row r="2843" spans="1:7" x14ac:dyDescent="0.2">
      <c r="A2843" s="36" t="s">
        <v>4440</v>
      </c>
      <c r="B2843" s="31" t="s">
        <v>4439</v>
      </c>
      <c r="C2843" s="37">
        <v>3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4442</v>
      </c>
      <c r="B2844" s="31" t="s">
        <v>4441</v>
      </c>
      <c r="C2844" s="37">
        <v>6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4444</v>
      </c>
      <c r="B2845" s="31" t="s">
        <v>4443</v>
      </c>
      <c r="C2845" s="37"/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4446</v>
      </c>
      <c r="B2846" s="31" t="s">
        <v>4445</v>
      </c>
      <c r="C2846" s="37">
        <v>0</v>
      </c>
      <c r="D2846" s="31" t="s">
        <v>149</v>
      </c>
      <c r="E2846" s="37" t="s">
        <v>152</v>
      </c>
      <c r="F2846" s="37" t="s">
        <v>160</v>
      </c>
    </row>
    <row r="2847" spans="1:7" ht="15" x14ac:dyDescent="0.25">
      <c r="A2847" s="60" t="s">
        <v>5285</v>
      </c>
    </row>
    <row r="2848" spans="1:7" x14ac:dyDescent="0.2">
      <c r="A2848" s="36" t="s">
        <v>4448</v>
      </c>
      <c r="B2848" s="31" t="s">
        <v>4447</v>
      </c>
      <c r="C2848" s="37">
        <v>8</v>
      </c>
      <c r="D2848" s="31" t="s">
        <v>149</v>
      </c>
      <c r="E2848" s="37" t="s">
        <v>147</v>
      </c>
      <c r="F2848" s="37" t="s">
        <v>222</v>
      </c>
    </row>
    <row r="2849" spans="1:7" ht="15" x14ac:dyDescent="0.25">
      <c r="A2849" s="60" t="s">
        <v>5286</v>
      </c>
    </row>
    <row r="2850" spans="1:7" x14ac:dyDescent="0.2">
      <c r="A2850" s="36" t="s">
        <v>4450</v>
      </c>
      <c r="B2850" s="31" t="s">
        <v>4449</v>
      </c>
      <c r="C2850" s="37">
        <v>7</v>
      </c>
      <c r="D2850" s="31" t="s">
        <v>149</v>
      </c>
      <c r="E2850" s="37" t="s">
        <v>147</v>
      </c>
      <c r="F2850" s="37" t="s">
        <v>160</v>
      </c>
      <c r="G2850" s="31" t="s">
        <v>203</v>
      </c>
    </row>
    <row r="2851" spans="1:7" ht="15" x14ac:dyDescent="0.25">
      <c r="A2851" s="60" t="s">
        <v>5287</v>
      </c>
    </row>
    <row r="2852" spans="1:7" x14ac:dyDescent="0.2">
      <c r="A2852" s="36" t="s">
        <v>4452</v>
      </c>
      <c r="B2852" s="31" t="s">
        <v>4451</v>
      </c>
      <c r="C2852" s="31">
        <v>0</v>
      </c>
      <c r="D2852" s="31" t="s">
        <v>149</v>
      </c>
      <c r="E2852" s="37" t="s">
        <v>152</v>
      </c>
      <c r="F2852" s="37" t="s">
        <v>160</v>
      </c>
    </row>
    <row r="2853" spans="1:7" ht="15" x14ac:dyDescent="0.25">
      <c r="A2853" s="60" t="s">
        <v>5288</v>
      </c>
    </row>
    <row r="2854" spans="1:7" x14ac:dyDescent="0.2">
      <c r="A2854" s="36" t="s">
        <v>4454</v>
      </c>
      <c r="B2854" s="31" t="s">
        <v>4453</v>
      </c>
      <c r="C2854" s="31">
        <v>0</v>
      </c>
      <c r="D2854" s="31" t="s">
        <v>149</v>
      </c>
      <c r="E2854" s="37" t="s">
        <v>152</v>
      </c>
      <c r="F2854" s="37" t="s">
        <v>170</v>
      </c>
    </row>
    <row r="2855" spans="1:7" x14ac:dyDescent="0.2">
      <c r="A2855" s="36" t="s">
        <v>4456</v>
      </c>
      <c r="B2855" s="31" t="s">
        <v>4455</v>
      </c>
      <c r="C2855" s="37">
        <v>0</v>
      </c>
      <c r="D2855" s="31" t="s">
        <v>149</v>
      </c>
      <c r="E2855" s="37" t="s">
        <v>152</v>
      </c>
      <c r="F2855" s="37" t="s">
        <v>160</v>
      </c>
    </row>
    <row r="2856" spans="1:7" x14ac:dyDescent="0.2">
      <c r="A2856" s="36" t="s">
        <v>4458</v>
      </c>
      <c r="B2856" s="31" t="s">
        <v>4457</v>
      </c>
      <c r="C2856" s="39">
        <v>0</v>
      </c>
      <c r="D2856" s="31" t="s">
        <v>149</v>
      </c>
      <c r="E2856" s="37" t="s">
        <v>152</v>
      </c>
      <c r="F2856" s="37" t="s">
        <v>156</v>
      </c>
    </row>
    <row r="2857" spans="1:7" ht="15" x14ac:dyDescent="0.25">
      <c r="A2857" s="60" t="s">
        <v>5289</v>
      </c>
    </row>
    <row r="2858" spans="1:7" x14ac:dyDescent="0.2">
      <c r="A2858" s="36" t="s">
        <v>4460</v>
      </c>
      <c r="B2858" s="31" t="s">
        <v>4459</v>
      </c>
      <c r="C2858" s="37">
        <v>8</v>
      </c>
      <c r="D2858" s="31" t="s">
        <v>144</v>
      </c>
      <c r="E2858" s="37" t="s">
        <v>147</v>
      </c>
      <c r="F2858" s="37" t="s">
        <v>156</v>
      </c>
    </row>
    <row r="2859" spans="1:7" ht="15" x14ac:dyDescent="0.25">
      <c r="A2859" s="60" t="s">
        <v>5290</v>
      </c>
    </row>
    <row r="2860" spans="1:7" x14ac:dyDescent="0.2">
      <c r="A2860" s="36" t="s">
        <v>4462</v>
      </c>
      <c r="B2860" s="31" t="s">
        <v>4461</v>
      </c>
      <c r="C2860" s="37">
        <v>3</v>
      </c>
      <c r="D2860" s="31" t="s">
        <v>149</v>
      </c>
      <c r="E2860" s="37" t="s">
        <v>147</v>
      </c>
      <c r="F2860" s="37" t="s">
        <v>355</v>
      </c>
    </row>
    <row r="2861" spans="1:7" ht="15" x14ac:dyDescent="0.25">
      <c r="A2861" s="60" t="s">
        <v>5291</v>
      </c>
    </row>
    <row r="2862" spans="1:7" ht="15" x14ac:dyDescent="0.25">
      <c r="A2862" s="60" t="s">
        <v>5292</v>
      </c>
    </row>
    <row r="2863" spans="1:7" x14ac:dyDescent="0.2">
      <c r="A2863" s="36" t="s">
        <v>4464</v>
      </c>
      <c r="B2863" s="31" t="s">
        <v>4463</v>
      </c>
      <c r="C2863" s="37">
        <v>6</v>
      </c>
      <c r="D2863" s="31" t="s">
        <v>149</v>
      </c>
      <c r="E2863" s="37" t="s">
        <v>147</v>
      </c>
      <c r="F2863" s="37" t="s">
        <v>160</v>
      </c>
      <c r="G2863" s="31" t="s">
        <v>203</v>
      </c>
    </row>
    <row r="2864" spans="1:7" x14ac:dyDescent="0.2">
      <c r="A2864" s="36" t="s">
        <v>4466</v>
      </c>
      <c r="B2864" s="31" t="s">
        <v>4465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4467</v>
      </c>
      <c r="B2865" s="31" t="s">
        <v>4465</v>
      </c>
      <c r="C2865" s="37"/>
      <c r="D2865" s="31" t="s">
        <v>149</v>
      </c>
      <c r="E2865" s="37" t="s">
        <v>147</v>
      </c>
      <c r="F2865" s="37" t="s">
        <v>160</v>
      </c>
    </row>
    <row r="2866" spans="1:7" x14ac:dyDescent="0.2">
      <c r="A2866" s="36" t="s">
        <v>4468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ht="15" x14ac:dyDescent="0.25">
      <c r="A2867" s="60" t="s">
        <v>5293</v>
      </c>
    </row>
    <row r="2868" spans="1:7" x14ac:dyDescent="0.2">
      <c r="A2868" s="36" t="s">
        <v>4470</v>
      </c>
      <c r="B2868" s="31" t="s">
        <v>4469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4472</v>
      </c>
      <c r="B2869" s="31" t="s">
        <v>4471</v>
      </c>
      <c r="C2869" s="37">
        <v>5</v>
      </c>
      <c r="D2869" s="31" t="s">
        <v>149</v>
      </c>
      <c r="E2869" s="37" t="s">
        <v>147</v>
      </c>
      <c r="F2869" s="37" t="s">
        <v>241</v>
      </c>
    </row>
    <row r="2870" spans="1:7" x14ac:dyDescent="0.2">
      <c r="A2870" s="36" t="s">
        <v>4474</v>
      </c>
      <c r="B2870" s="31" t="s">
        <v>4473</v>
      </c>
      <c r="C2870" s="37">
        <v>5</v>
      </c>
      <c r="D2870" s="31" t="s">
        <v>149</v>
      </c>
      <c r="E2870" s="37" t="s">
        <v>147</v>
      </c>
      <c r="F2870" s="37" t="s">
        <v>208</v>
      </c>
      <c r="G2870" s="31" t="s">
        <v>223</v>
      </c>
    </row>
    <row r="2871" spans="1:7" ht="15" x14ac:dyDescent="0.25">
      <c r="A2871" s="60" t="s">
        <v>5294</v>
      </c>
    </row>
    <row r="2872" spans="1:7" x14ac:dyDescent="0.2">
      <c r="A2872" s="36" t="s">
        <v>4476</v>
      </c>
      <c r="B2872" s="31" t="s">
        <v>4475</v>
      </c>
      <c r="C2872" s="37">
        <v>7</v>
      </c>
      <c r="D2872" s="31" t="s">
        <v>149</v>
      </c>
      <c r="E2872" s="37" t="s">
        <v>147</v>
      </c>
      <c r="F2872" s="37" t="s">
        <v>156</v>
      </c>
    </row>
    <row r="2873" spans="1:7" x14ac:dyDescent="0.2">
      <c r="A2873" s="36" t="s">
        <v>4478</v>
      </c>
      <c r="B2873" s="31" t="s">
        <v>4477</v>
      </c>
      <c r="C2873" s="37">
        <v>8</v>
      </c>
      <c r="D2873" s="31" t="s">
        <v>149</v>
      </c>
      <c r="E2873" s="37" t="s">
        <v>147</v>
      </c>
      <c r="F2873" s="37" t="s">
        <v>396</v>
      </c>
    </row>
    <row r="2874" spans="1:7" x14ac:dyDescent="0.2">
      <c r="A2874" s="36" t="s">
        <v>4480</v>
      </c>
      <c r="B2874" s="31" t="s">
        <v>4479</v>
      </c>
      <c r="C2874" s="37"/>
      <c r="D2874" s="31" t="s">
        <v>149</v>
      </c>
      <c r="E2874" s="37"/>
      <c r="F2874" s="37"/>
      <c r="G2874" s="31" t="s">
        <v>203</v>
      </c>
    </row>
    <row r="2875" spans="1:7" ht="15" x14ac:dyDescent="0.25">
      <c r="A2875" s="60" t="s">
        <v>5295</v>
      </c>
    </row>
    <row r="2876" spans="1:7" x14ac:dyDescent="0.2">
      <c r="A2876" s="36" t="s">
        <v>4481</v>
      </c>
      <c r="C2876" s="37">
        <v>7</v>
      </c>
      <c r="D2876" s="31" t="s">
        <v>149</v>
      </c>
      <c r="E2876" s="37" t="s">
        <v>147</v>
      </c>
      <c r="F2876" s="37" t="s">
        <v>222</v>
      </c>
    </row>
    <row r="2877" spans="1:7" x14ac:dyDescent="0.2">
      <c r="A2877" s="36" t="s">
        <v>4483</v>
      </c>
      <c r="B2877" s="31" t="s">
        <v>4482</v>
      </c>
      <c r="C2877" s="37">
        <v>7</v>
      </c>
      <c r="D2877" s="31" t="s">
        <v>149</v>
      </c>
      <c r="E2877" s="37" t="s">
        <v>147</v>
      </c>
      <c r="F2877" s="37" t="s">
        <v>818</v>
      </c>
    </row>
    <row r="2878" spans="1:7" ht="15" x14ac:dyDescent="0.25">
      <c r="A2878" s="60" t="s">
        <v>5296</v>
      </c>
    </row>
    <row r="2879" spans="1:7" x14ac:dyDescent="0.2">
      <c r="A2879" s="36" t="s">
        <v>4485</v>
      </c>
      <c r="B2879" s="31" t="s">
        <v>4484</v>
      </c>
      <c r="C2879" s="37">
        <v>0</v>
      </c>
      <c r="D2879" s="31" t="s">
        <v>149</v>
      </c>
      <c r="E2879" s="37" t="s">
        <v>152</v>
      </c>
      <c r="F2879" s="37" t="s">
        <v>156</v>
      </c>
    </row>
    <row r="2880" spans="1:7" ht="15" x14ac:dyDescent="0.25">
      <c r="A2880" s="60" t="s">
        <v>5297</v>
      </c>
    </row>
    <row r="2881" spans="1:7" x14ac:dyDescent="0.2">
      <c r="A2881" s="36" t="s">
        <v>4487</v>
      </c>
      <c r="B2881" s="31" t="s">
        <v>4486</v>
      </c>
      <c r="C2881" s="37">
        <v>7</v>
      </c>
      <c r="D2881" s="31" t="s">
        <v>144</v>
      </c>
      <c r="E2881" s="37" t="s">
        <v>147</v>
      </c>
      <c r="F2881" s="37" t="s">
        <v>148</v>
      </c>
    </row>
    <row r="2882" spans="1:7" ht="15" x14ac:dyDescent="0.25">
      <c r="A2882" s="60" t="s">
        <v>5298</v>
      </c>
    </row>
    <row r="2883" spans="1:7" x14ac:dyDescent="0.2">
      <c r="A2883" s="37" t="s">
        <v>4489</v>
      </c>
      <c r="B2883" s="40" t="s">
        <v>4488</v>
      </c>
      <c r="C2883" s="39">
        <v>0</v>
      </c>
      <c r="D2883" s="40" t="s">
        <v>149</v>
      </c>
      <c r="E2883" s="37" t="s">
        <v>152</v>
      </c>
      <c r="F2883" s="37" t="s">
        <v>378</v>
      </c>
    </row>
    <row r="2884" spans="1:7" ht="15" x14ac:dyDescent="0.25">
      <c r="A2884" s="60" t="s">
        <v>5299</v>
      </c>
    </row>
    <row r="2885" spans="1:7" x14ac:dyDescent="0.2">
      <c r="A2885" s="36" t="s">
        <v>4491</v>
      </c>
      <c r="B2885" s="31" t="s">
        <v>4490</v>
      </c>
      <c r="C2885" s="37">
        <v>5</v>
      </c>
      <c r="D2885" s="31" t="s">
        <v>157</v>
      </c>
      <c r="E2885" s="37" t="s">
        <v>147</v>
      </c>
      <c r="F2885" s="37" t="s">
        <v>178</v>
      </c>
    </row>
    <row r="2886" spans="1:7" ht="15" x14ac:dyDescent="0.25">
      <c r="A2886" s="60" t="s">
        <v>5300</v>
      </c>
    </row>
    <row r="2887" spans="1:7" x14ac:dyDescent="0.2">
      <c r="A2887" s="36" t="s">
        <v>4493</v>
      </c>
      <c r="B2887" s="31" t="s">
        <v>4492</v>
      </c>
      <c r="C2887" s="37">
        <v>10</v>
      </c>
      <c r="D2887" s="31" t="s">
        <v>149</v>
      </c>
      <c r="E2887" s="37" t="s">
        <v>147</v>
      </c>
      <c r="F2887" s="37" t="s">
        <v>355</v>
      </c>
      <c r="G2887" s="31" t="s">
        <v>144</v>
      </c>
    </row>
    <row r="2888" spans="1:7" ht="15" x14ac:dyDescent="0.25">
      <c r="A2888" s="60" t="s">
        <v>5301</v>
      </c>
    </row>
    <row r="2889" spans="1:7" x14ac:dyDescent="0.2">
      <c r="A2889" s="36" t="s">
        <v>4495</v>
      </c>
      <c r="B2889" s="31" t="s">
        <v>4494</v>
      </c>
      <c r="C2889" s="37"/>
      <c r="D2889" s="31" t="s">
        <v>1297</v>
      </c>
      <c r="E2889" s="37"/>
      <c r="F2889" s="37"/>
    </row>
    <row r="2890" spans="1:7" x14ac:dyDescent="0.2">
      <c r="A2890" s="36" t="s">
        <v>4496</v>
      </c>
      <c r="B2890" s="31" t="s">
        <v>4494</v>
      </c>
      <c r="C2890" s="37"/>
      <c r="D2890" s="31" t="s">
        <v>1289</v>
      </c>
      <c r="E2890" s="37"/>
      <c r="F2890" s="37"/>
    </row>
    <row r="2891" spans="1:7" x14ac:dyDescent="0.2">
      <c r="A2891" s="36" t="s">
        <v>4497</v>
      </c>
      <c r="B2891" s="31" t="s">
        <v>4494</v>
      </c>
      <c r="C2891" s="37"/>
      <c r="D2891" s="31" t="s">
        <v>1297</v>
      </c>
      <c r="E2891" s="37"/>
      <c r="F2891" s="37"/>
    </row>
    <row r="2892" spans="1:7" ht="15" x14ac:dyDescent="0.25">
      <c r="A2892" s="60" t="s">
        <v>5302</v>
      </c>
    </row>
    <row r="2893" spans="1:7" x14ac:dyDescent="0.2">
      <c r="A2893" s="36" t="s">
        <v>4499</v>
      </c>
      <c r="B2893" s="31" t="s">
        <v>4498</v>
      </c>
      <c r="C2893" s="37">
        <v>0</v>
      </c>
      <c r="D2893" s="31" t="s">
        <v>149</v>
      </c>
      <c r="E2893" s="37" t="s">
        <v>152</v>
      </c>
      <c r="F2893" s="37" t="s">
        <v>160</v>
      </c>
    </row>
    <row r="2894" spans="1:7" ht="15" x14ac:dyDescent="0.25">
      <c r="A2894" s="60" t="s">
        <v>5303</v>
      </c>
    </row>
    <row r="2895" spans="1:7" x14ac:dyDescent="0.2">
      <c r="A2895" s="36" t="s">
        <v>4501</v>
      </c>
      <c r="B2895" s="31" t="s">
        <v>4500</v>
      </c>
      <c r="C2895" s="37">
        <v>8</v>
      </c>
      <c r="D2895" s="31" t="s">
        <v>189</v>
      </c>
      <c r="E2895" s="37" t="s">
        <v>147</v>
      </c>
      <c r="F2895" s="37" t="s">
        <v>195</v>
      </c>
      <c r="G2895" s="31" t="s">
        <v>203</v>
      </c>
    </row>
    <row r="2896" spans="1:7" x14ac:dyDescent="0.2">
      <c r="A2896" s="36" t="s">
        <v>4502</v>
      </c>
      <c r="B2896" s="31" t="s">
        <v>4500</v>
      </c>
      <c r="D2896" s="31" t="s">
        <v>189</v>
      </c>
      <c r="E2896" s="37"/>
      <c r="F2896" s="37"/>
      <c r="G2896" s="31" t="s">
        <v>203</v>
      </c>
    </row>
    <row r="2897" spans="1:7" x14ac:dyDescent="0.2">
      <c r="A2897" s="36" t="s">
        <v>4503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ht="15" x14ac:dyDescent="0.25">
      <c r="A2898" s="60" t="s">
        <v>5304</v>
      </c>
    </row>
    <row r="2899" spans="1:7" x14ac:dyDescent="0.2">
      <c r="A2899" s="36" t="s">
        <v>4504</v>
      </c>
      <c r="C2899" s="37">
        <v>4</v>
      </c>
      <c r="D2899" s="31" t="s">
        <v>1243</v>
      </c>
      <c r="E2899" s="37" t="s">
        <v>147</v>
      </c>
      <c r="F2899" s="37" t="s">
        <v>208</v>
      </c>
    </row>
    <row r="2900" spans="1:7" x14ac:dyDescent="0.2">
      <c r="A2900" s="36" t="s">
        <v>4505</v>
      </c>
      <c r="C2900" s="37">
        <v>7</v>
      </c>
      <c r="D2900" s="31" t="s">
        <v>157</v>
      </c>
      <c r="E2900" s="37" t="s">
        <v>147</v>
      </c>
      <c r="F2900" s="37" t="s">
        <v>278</v>
      </c>
    </row>
    <row r="2901" spans="1:7" x14ac:dyDescent="0.2">
      <c r="A2901" s="36" t="s">
        <v>4507</v>
      </c>
      <c r="B2901" s="31" t="s">
        <v>4506</v>
      </c>
      <c r="C2901" s="37">
        <v>1</v>
      </c>
      <c r="D2901" s="31" t="s">
        <v>157</v>
      </c>
      <c r="E2901" s="37" t="s">
        <v>147</v>
      </c>
      <c r="F2901" s="37" t="s">
        <v>208</v>
      </c>
    </row>
    <row r="2902" spans="1:7" ht="15" x14ac:dyDescent="0.25">
      <c r="A2902" s="60" t="s">
        <v>5305</v>
      </c>
    </row>
    <row r="2903" spans="1:7" x14ac:dyDescent="0.2">
      <c r="A2903" s="36" t="s">
        <v>4509</v>
      </c>
      <c r="B2903" s="31" t="s">
        <v>4508</v>
      </c>
      <c r="C2903" s="37">
        <v>7</v>
      </c>
      <c r="D2903" s="31" t="s">
        <v>157</v>
      </c>
      <c r="E2903" s="37" t="s">
        <v>147</v>
      </c>
      <c r="F2903" s="37" t="s">
        <v>222</v>
      </c>
    </row>
    <row r="2904" spans="1:7" x14ac:dyDescent="0.2">
      <c r="A2904" s="36" t="s">
        <v>4511</v>
      </c>
      <c r="B2904" s="31" t="s">
        <v>4510</v>
      </c>
      <c r="C2904" s="37">
        <v>7</v>
      </c>
      <c r="D2904" s="31" t="s">
        <v>149</v>
      </c>
      <c r="E2904" s="37" t="s">
        <v>147</v>
      </c>
      <c r="F2904" s="37" t="s">
        <v>153</v>
      </c>
    </row>
    <row r="2905" spans="1:7" x14ac:dyDescent="0.2">
      <c r="A2905" s="36" t="s">
        <v>4512</v>
      </c>
      <c r="C2905" s="37">
        <v>5</v>
      </c>
      <c r="D2905" s="40" t="s">
        <v>149</v>
      </c>
      <c r="E2905" s="37" t="s">
        <v>147</v>
      </c>
      <c r="F2905" s="37" t="s">
        <v>170</v>
      </c>
    </row>
    <row r="2906" spans="1:7" x14ac:dyDescent="0.2">
      <c r="A2906" s="36" t="s">
        <v>4514</v>
      </c>
      <c r="B2906" s="31" t="s">
        <v>4513</v>
      </c>
      <c r="C2906" s="37">
        <v>5</v>
      </c>
      <c r="D2906" s="31" t="s">
        <v>149</v>
      </c>
      <c r="E2906" s="37" t="s">
        <v>147</v>
      </c>
      <c r="F2906" s="37" t="s">
        <v>160</v>
      </c>
    </row>
    <row r="2907" spans="1:7" x14ac:dyDescent="0.2">
      <c r="A2907" s="36" t="s">
        <v>4516</v>
      </c>
      <c r="B2907" s="31" t="s">
        <v>4515</v>
      </c>
      <c r="C2907" s="37">
        <v>6</v>
      </c>
      <c r="D2907" s="31" t="s">
        <v>149</v>
      </c>
      <c r="E2907" s="37" t="s">
        <v>147</v>
      </c>
      <c r="F2907" s="37" t="s">
        <v>241</v>
      </c>
    </row>
    <row r="2908" spans="1:7" ht="15" x14ac:dyDescent="0.25">
      <c r="A2908" s="60" t="s">
        <v>5306</v>
      </c>
    </row>
    <row r="2909" spans="1:7" x14ac:dyDescent="0.2">
      <c r="A2909" s="36" t="s">
        <v>4518</v>
      </c>
      <c r="B2909" s="31" t="s">
        <v>4517</v>
      </c>
      <c r="C2909" s="37">
        <v>0</v>
      </c>
      <c r="D2909" s="31" t="s">
        <v>149</v>
      </c>
      <c r="E2909" s="37" t="s">
        <v>152</v>
      </c>
      <c r="F2909" s="37" t="s">
        <v>160</v>
      </c>
    </row>
    <row r="2910" spans="1:7" x14ac:dyDescent="0.2">
      <c r="A2910" s="36" t="s">
        <v>4520</v>
      </c>
      <c r="B2910" s="31" t="s">
        <v>4519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ht="15" x14ac:dyDescent="0.25">
      <c r="A2911" s="60" t="s">
        <v>5307</v>
      </c>
    </row>
    <row r="2912" spans="1:7" x14ac:dyDescent="0.2">
      <c r="A2912" s="36" t="s">
        <v>4522</v>
      </c>
      <c r="B2912" s="31" t="s">
        <v>4521</v>
      </c>
      <c r="C2912" s="37">
        <v>6</v>
      </c>
      <c r="D2912" s="31" t="s">
        <v>149</v>
      </c>
      <c r="E2912" s="37" t="s">
        <v>147</v>
      </c>
      <c r="F2912" s="37" t="s">
        <v>222</v>
      </c>
    </row>
    <row r="2913" spans="1:7" ht="15" x14ac:dyDescent="0.25">
      <c r="A2913" s="60" t="s">
        <v>5308</v>
      </c>
    </row>
    <row r="2914" spans="1:7" x14ac:dyDescent="0.2">
      <c r="A2914" s="36" t="s">
        <v>4524</v>
      </c>
      <c r="B2914" s="31" t="s">
        <v>4523</v>
      </c>
      <c r="C2914" s="37">
        <v>9</v>
      </c>
      <c r="D2914" s="31" t="s">
        <v>149</v>
      </c>
      <c r="E2914" s="37" t="s">
        <v>147</v>
      </c>
      <c r="F2914" s="37" t="s">
        <v>195</v>
      </c>
    </row>
    <row r="2915" spans="1:7" ht="15" x14ac:dyDescent="0.25">
      <c r="A2915" s="60" t="s">
        <v>5309</v>
      </c>
    </row>
    <row r="2916" spans="1:7" ht="15" x14ac:dyDescent="0.25">
      <c r="A2916" s="60" t="s">
        <v>5310</v>
      </c>
    </row>
    <row r="2917" spans="1:7" x14ac:dyDescent="0.2">
      <c r="A2917" s="36" t="s">
        <v>4526</v>
      </c>
      <c r="B2917" s="31" t="s">
        <v>4525</v>
      </c>
      <c r="C2917" s="31">
        <v>0</v>
      </c>
      <c r="D2917" s="31" t="s">
        <v>149</v>
      </c>
      <c r="E2917" s="31" t="s">
        <v>152</v>
      </c>
      <c r="F2917" s="31" t="s">
        <v>160</v>
      </c>
    </row>
    <row r="2918" spans="1:7" x14ac:dyDescent="0.2">
      <c r="A2918" s="36" t="s">
        <v>4528</v>
      </c>
      <c r="B2918" s="31" t="s">
        <v>4527</v>
      </c>
      <c r="C2918" s="37">
        <v>10</v>
      </c>
      <c r="D2918" s="31" t="s">
        <v>189</v>
      </c>
      <c r="E2918" s="37" t="s">
        <v>147</v>
      </c>
      <c r="F2918" s="37" t="s">
        <v>195</v>
      </c>
    </row>
    <row r="2919" spans="1:7" x14ac:dyDescent="0.2">
      <c r="A2919" s="36" t="s">
        <v>4530</v>
      </c>
      <c r="B2919" s="31" t="s">
        <v>4529</v>
      </c>
      <c r="C2919" s="37">
        <v>9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4532</v>
      </c>
      <c r="B2920" s="31" t="s">
        <v>4531</v>
      </c>
      <c r="C2920" s="37">
        <v>9</v>
      </c>
      <c r="D2920" s="31" t="s">
        <v>189</v>
      </c>
      <c r="E2920" s="37" t="s">
        <v>147</v>
      </c>
      <c r="F2920" s="37" t="s">
        <v>481</v>
      </c>
      <c r="G2920" s="31" t="s">
        <v>182</v>
      </c>
    </row>
    <row r="2921" spans="1:7" ht="15" x14ac:dyDescent="0.25">
      <c r="A2921" s="60" t="s">
        <v>5311</v>
      </c>
    </row>
    <row r="2922" spans="1:7" x14ac:dyDescent="0.2">
      <c r="A2922" s="36" t="s">
        <v>4534</v>
      </c>
      <c r="B2922" s="31" t="s">
        <v>4533</v>
      </c>
      <c r="C2922" s="37">
        <v>6</v>
      </c>
      <c r="D2922" s="31" t="s">
        <v>149</v>
      </c>
      <c r="E2922" s="37" t="s">
        <v>147</v>
      </c>
      <c r="F2922" s="37" t="s">
        <v>278</v>
      </c>
    </row>
    <row r="2923" spans="1:7" ht="15" x14ac:dyDescent="0.25">
      <c r="A2923" s="60" t="s">
        <v>5312</v>
      </c>
    </row>
    <row r="2924" spans="1:7" x14ac:dyDescent="0.2">
      <c r="A2924" s="36" t="s">
        <v>4536</v>
      </c>
      <c r="B2924" s="31" t="s">
        <v>4535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4538</v>
      </c>
      <c r="B2925" s="31" t="s">
        <v>4537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4540</v>
      </c>
      <c r="B2926" s="31" t="s">
        <v>4539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4542</v>
      </c>
      <c r="B2927" s="31" t="s">
        <v>4541</v>
      </c>
      <c r="C2927" s="39">
        <v>0</v>
      </c>
      <c r="D2927" s="31" t="s">
        <v>149</v>
      </c>
      <c r="E2927" s="37" t="s">
        <v>152</v>
      </c>
      <c r="F2927" s="37" t="s">
        <v>202</v>
      </c>
    </row>
    <row r="2928" spans="1:7" x14ac:dyDescent="0.2">
      <c r="A2928" s="36" t="s">
        <v>4544</v>
      </c>
      <c r="B2928" s="31" t="s">
        <v>4543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4546</v>
      </c>
      <c r="B2929" s="31" t="s">
        <v>4545</v>
      </c>
      <c r="C2929" s="39">
        <v>0</v>
      </c>
      <c r="D2929" s="31" t="s">
        <v>149</v>
      </c>
      <c r="E2929" s="37" t="s">
        <v>152</v>
      </c>
      <c r="F2929" s="37" t="s">
        <v>241</v>
      </c>
    </row>
    <row r="2930" spans="1:7" x14ac:dyDescent="0.2">
      <c r="A2930" s="36" t="s">
        <v>4548</v>
      </c>
      <c r="B2930" s="31" t="s">
        <v>4547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ht="15" x14ac:dyDescent="0.25">
      <c r="A2931" s="60" t="s">
        <v>5313</v>
      </c>
    </row>
    <row r="2932" spans="1:7" x14ac:dyDescent="0.2">
      <c r="A2932" s="36" t="s">
        <v>4550</v>
      </c>
      <c r="B2932" s="31" t="s">
        <v>4549</v>
      </c>
      <c r="C2932" s="37">
        <v>8</v>
      </c>
      <c r="D2932" s="31" t="s">
        <v>149</v>
      </c>
      <c r="E2932" s="37" t="s">
        <v>147</v>
      </c>
      <c r="F2932" s="37" t="s">
        <v>222</v>
      </c>
    </row>
    <row r="2933" spans="1:7" x14ac:dyDescent="0.2">
      <c r="A2933" s="36" t="s">
        <v>4552</v>
      </c>
      <c r="B2933" s="31" t="s">
        <v>4551</v>
      </c>
      <c r="C2933" s="37">
        <v>10</v>
      </c>
      <c r="D2933" s="31" t="s">
        <v>149</v>
      </c>
      <c r="E2933" s="37" t="s">
        <v>147</v>
      </c>
      <c r="F2933" s="37" t="s">
        <v>222</v>
      </c>
    </row>
    <row r="2934" spans="1:7" ht="15" x14ac:dyDescent="0.25">
      <c r="A2934" s="60" t="s">
        <v>5314</v>
      </c>
    </row>
    <row r="2935" spans="1:7" x14ac:dyDescent="0.2">
      <c r="A2935" s="36" t="s">
        <v>4554</v>
      </c>
      <c r="B2935" s="31" t="s">
        <v>4553</v>
      </c>
      <c r="C2935" s="37">
        <v>7</v>
      </c>
      <c r="D2935" s="31" t="s">
        <v>149</v>
      </c>
      <c r="E2935" s="37" t="s">
        <v>147</v>
      </c>
      <c r="F2935" s="37" t="s">
        <v>208</v>
      </c>
    </row>
    <row r="2936" spans="1:7" x14ac:dyDescent="0.2">
      <c r="A2936" s="36" t="s">
        <v>4556</v>
      </c>
      <c r="B2936" s="31" t="s">
        <v>4555</v>
      </c>
      <c r="C2936" s="37">
        <v>8</v>
      </c>
      <c r="D2936" s="31" t="s">
        <v>149</v>
      </c>
      <c r="E2936" s="37" t="s">
        <v>147</v>
      </c>
      <c r="F2936" s="37" t="s">
        <v>202</v>
      </c>
    </row>
    <row r="2937" spans="1:7" x14ac:dyDescent="0.2">
      <c r="A2937" s="36" t="s">
        <v>4558</v>
      </c>
      <c r="B2937" s="31" t="s">
        <v>4557</v>
      </c>
      <c r="C2937" s="37">
        <v>6</v>
      </c>
      <c r="D2937" s="31" t="s">
        <v>149</v>
      </c>
      <c r="E2937" s="37" t="s">
        <v>147</v>
      </c>
      <c r="F2937" s="37" t="s">
        <v>160</v>
      </c>
    </row>
    <row r="2938" spans="1:7" x14ac:dyDescent="0.2">
      <c r="A2938" s="36" t="s">
        <v>4560</v>
      </c>
      <c r="B2938" s="31" t="s">
        <v>4559</v>
      </c>
      <c r="C2938" s="37">
        <v>9</v>
      </c>
      <c r="D2938" s="31" t="s">
        <v>149</v>
      </c>
      <c r="E2938" s="37" t="s">
        <v>147</v>
      </c>
      <c r="F2938" s="37" t="s">
        <v>160</v>
      </c>
      <c r="G2938" s="31" t="s">
        <v>203</v>
      </c>
    </row>
    <row r="2939" spans="1:7" ht="15" x14ac:dyDescent="0.25">
      <c r="A2939" s="60" t="s">
        <v>5315</v>
      </c>
    </row>
    <row r="2940" spans="1:7" x14ac:dyDescent="0.2">
      <c r="A2940" s="36" t="s">
        <v>4562</v>
      </c>
      <c r="B2940" s="31" t="s">
        <v>4561</v>
      </c>
      <c r="D2940" s="31" t="s">
        <v>149</v>
      </c>
      <c r="E2940" s="37"/>
      <c r="F2940" s="37"/>
      <c r="G2940" s="31" t="s">
        <v>149</v>
      </c>
    </row>
    <row r="2941" spans="1:7" x14ac:dyDescent="0.2">
      <c r="A2941" s="36" t="s">
        <v>4564</v>
      </c>
      <c r="B2941" s="31" t="s">
        <v>4563</v>
      </c>
      <c r="C2941" s="37">
        <v>3</v>
      </c>
      <c r="D2941" s="31" t="s">
        <v>149</v>
      </c>
      <c r="E2941" s="37" t="s">
        <v>147</v>
      </c>
      <c r="F2941" s="37" t="s">
        <v>208</v>
      </c>
    </row>
    <row r="2942" spans="1:7" ht="15" x14ac:dyDescent="0.25">
      <c r="A2942" s="60" t="s">
        <v>5316</v>
      </c>
    </row>
    <row r="2943" spans="1:7" x14ac:dyDescent="0.2">
      <c r="A2943" s="36" t="s">
        <v>4566</v>
      </c>
      <c r="B2943" s="31" t="s">
        <v>4565</v>
      </c>
      <c r="C2943" s="37">
        <v>5</v>
      </c>
      <c r="D2943" s="31" t="s">
        <v>149</v>
      </c>
      <c r="E2943" s="37" t="s">
        <v>147</v>
      </c>
      <c r="F2943" s="37" t="s">
        <v>160</v>
      </c>
    </row>
    <row r="2944" spans="1:7" x14ac:dyDescent="0.2">
      <c r="A2944" s="36" t="s">
        <v>4568</v>
      </c>
      <c r="B2944" s="31" t="s">
        <v>4567</v>
      </c>
      <c r="C2944" s="37">
        <v>4</v>
      </c>
      <c r="D2944" s="31" t="s">
        <v>149</v>
      </c>
      <c r="E2944" s="37" t="s">
        <v>147</v>
      </c>
      <c r="F2944" s="37" t="s">
        <v>173</v>
      </c>
    </row>
    <row r="2945" spans="1:7" ht="15" x14ac:dyDescent="0.25">
      <c r="A2945" s="60" t="s">
        <v>5317</v>
      </c>
    </row>
    <row r="2946" spans="1:7" x14ac:dyDescent="0.2">
      <c r="A2946" s="36" t="s">
        <v>4569</v>
      </c>
      <c r="C2946" s="37">
        <v>6</v>
      </c>
      <c r="D2946" s="40" t="s">
        <v>189</v>
      </c>
      <c r="E2946" s="37" t="s">
        <v>147</v>
      </c>
      <c r="F2946" s="37" t="s">
        <v>160</v>
      </c>
    </row>
    <row r="2947" spans="1:7" x14ac:dyDescent="0.2">
      <c r="A2947" s="36" t="s">
        <v>4571</v>
      </c>
      <c r="B2947" s="31" t="s">
        <v>4570</v>
      </c>
      <c r="D2947" s="31" t="s">
        <v>189</v>
      </c>
      <c r="E2947" s="37"/>
      <c r="F2947" s="37"/>
      <c r="G2947" s="31" t="s">
        <v>203</v>
      </c>
    </row>
    <row r="2948" spans="1:7" ht="15" x14ac:dyDescent="0.25">
      <c r="A2948" s="60" t="s">
        <v>5318</v>
      </c>
    </row>
    <row r="2949" spans="1:7" x14ac:dyDescent="0.2">
      <c r="A2949" s="36" t="s">
        <v>4573</v>
      </c>
      <c r="B2949" s="31" t="s">
        <v>4572</v>
      </c>
      <c r="C2949" s="37">
        <v>0</v>
      </c>
      <c r="D2949" s="31" t="s">
        <v>149</v>
      </c>
      <c r="E2949" s="37" t="s">
        <v>152</v>
      </c>
      <c r="F2949" s="37" t="s">
        <v>160</v>
      </c>
    </row>
    <row r="2950" spans="1:7" ht="15" x14ac:dyDescent="0.25">
      <c r="A2950" s="60" t="s">
        <v>5319</v>
      </c>
    </row>
    <row r="2951" spans="1:7" x14ac:dyDescent="0.2">
      <c r="A2951" s="36" t="s">
        <v>4575</v>
      </c>
      <c r="B2951" s="31" t="s">
        <v>4574</v>
      </c>
      <c r="C2951" s="37">
        <v>9</v>
      </c>
      <c r="D2951" s="31" t="s">
        <v>189</v>
      </c>
      <c r="E2951" s="37" t="s">
        <v>147</v>
      </c>
      <c r="F2951" s="37" t="s">
        <v>202</v>
      </c>
      <c r="G2951" s="31" t="s">
        <v>203</v>
      </c>
    </row>
    <row r="2952" spans="1:7" ht="15" x14ac:dyDescent="0.25">
      <c r="A2952" s="60" t="s">
        <v>5320</v>
      </c>
    </row>
    <row r="2953" spans="1:7" x14ac:dyDescent="0.2">
      <c r="A2953" s="36" t="s">
        <v>4577</v>
      </c>
      <c r="B2953" s="31" t="s">
        <v>4576</v>
      </c>
      <c r="C2953" s="37">
        <v>10</v>
      </c>
      <c r="D2953" s="31" t="s">
        <v>144</v>
      </c>
      <c r="E2953" s="37" t="s">
        <v>147</v>
      </c>
      <c r="F2953" s="37" t="s">
        <v>156</v>
      </c>
      <c r="G2953" s="31" t="s">
        <v>144</v>
      </c>
    </row>
    <row r="2954" spans="1:7" ht="15" x14ac:dyDescent="0.25">
      <c r="A2954" s="60" t="s">
        <v>5321</v>
      </c>
    </row>
    <row r="2955" spans="1:7" x14ac:dyDescent="0.2">
      <c r="A2955" s="36" t="s">
        <v>4579</v>
      </c>
      <c r="B2955" s="31" t="s">
        <v>4578</v>
      </c>
      <c r="C2955" s="37">
        <v>5</v>
      </c>
      <c r="D2955" s="31" t="s">
        <v>149</v>
      </c>
      <c r="E2955" s="37" t="s">
        <v>147</v>
      </c>
      <c r="F2955" s="37" t="s">
        <v>160</v>
      </c>
    </row>
    <row r="2956" spans="1:7" ht="15" x14ac:dyDescent="0.25">
      <c r="A2956" s="60" t="s">
        <v>5322</v>
      </c>
    </row>
    <row r="2957" spans="1:7" x14ac:dyDescent="0.2">
      <c r="A2957" s="36" t="s">
        <v>4581</v>
      </c>
      <c r="B2957" s="31" t="s">
        <v>4580</v>
      </c>
      <c r="C2957" s="39">
        <v>0</v>
      </c>
      <c r="D2957" s="31" t="s">
        <v>149</v>
      </c>
      <c r="E2957" s="37" t="s">
        <v>152</v>
      </c>
      <c r="F2957" s="37" t="s">
        <v>222</v>
      </c>
    </row>
    <row r="2958" spans="1:7" x14ac:dyDescent="0.2">
      <c r="A2958" s="36" t="s">
        <v>4583</v>
      </c>
      <c r="B2958" s="31" t="s">
        <v>4582</v>
      </c>
      <c r="C2958" s="37">
        <v>2</v>
      </c>
      <c r="D2958" s="31" t="s">
        <v>149</v>
      </c>
      <c r="E2958" s="37" t="s">
        <v>147</v>
      </c>
      <c r="F2958" s="37" t="s">
        <v>222</v>
      </c>
    </row>
    <row r="2959" spans="1:7" ht="15" x14ac:dyDescent="0.25">
      <c r="A2959" s="60" t="s">
        <v>5323</v>
      </c>
    </row>
    <row r="2960" spans="1:7" x14ac:dyDescent="0.2">
      <c r="A2960" s="36" t="s">
        <v>4585</v>
      </c>
      <c r="B2960" s="31" t="s">
        <v>4584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4587</v>
      </c>
      <c r="B2961" s="31" t="s">
        <v>4586</v>
      </c>
      <c r="C2961" s="37">
        <v>3</v>
      </c>
      <c r="D2961" s="31" t="s">
        <v>157</v>
      </c>
      <c r="E2961" s="37" t="s">
        <v>147</v>
      </c>
      <c r="F2961" s="37" t="s">
        <v>163</v>
      </c>
    </row>
    <row r="2962" spans="1:7" x14ac:dyDescent="0.2">
      <c r="A2962" s="36" t="s">
        <v>4589</v>
      </c>
      <c r="B2962" s="31" t="s">
        <v>4588</v>
      </c>
      <c r="C2962" s="37">
        <v>0</v>
      </c>
      <c r="D2962" s="31" t="s">
        <v>157</v>
      </c>
      <c r="E2962" s="37" t="s">
        <v>152</v>
      </c>
      <c r="F2962" s="37" t="s">
        <v>170</v>
      </c>
    </row>
    <row r="2963" spans="1:7" x14ac:dyDescent="0.2">
      <c r="A2963" s="36" t="s">
        <v>4591</v>
      </c>
      <c r="B2963" s="31" t="s">
        <v>4590</v>
      </c>
      <c r="C2963" s="37">
        <v>4</v>
      </c>
      <c r="D2963" s="31" t="s">
        <v>157</v>
      </c>
      <c r="E2963" s="37" t="s">
        <v>147</v>
      </c>
      <c r="F2963" s="37" t="s">
        <v>208</v>
      </c>
    </row>
    <row r="2964" spans="1:7" ht="15" x14ac:dyDescent="0.25">
      <c r="A2964" s="60" t="s">
        <v>5324</v>
      </c>
    </row>
    <row r="2965" spans="1:7" x14ac:dyDescent="0.2">
      <c r="A2965" s="36" t="s">
        <v>4593</v>
      </c>
      <c r="B2965" s="31" t="s">
        <v>4592</v>
      </c>
      <c r="C2965" s="37">
        <v>5</v>
      </c>
      <c r="D2965" s="31" t="s">
        <v>157</v>
      </c>
      <c r="E2965" s="37" t="s">
        <v>147</v>
      </c>
      <c r="F2965" s="37" t="s">
        <v>962</v>
      </c>
    </row>
    <row r="2966" spans="1:7" x14ac:dyDescent="0.2">
      <c r="A2966" s="36" t="s">
        <v>4594</v>
      </c>
      <c r="C2966" s="37">
        <v>1</v>
      </c>
      <c r="D2966" s="31" t="s">
        <v>149</v>
      </c>
      <c r="E2966" s="37" t="s">
        <v>147</v>
      </c>
      <c r="F2966" s="37" t="s">
        <v>148</v>
      </c>
    </row>
    <row r="2967" spans="1:7" x14ac:dyDescent="0.2">
      <c r="A2967" s="36" t="s">
        <v>4596</v>
      </c>
      <c r="B2967" s="31" t="s">
        <v>4595</v>
      </c>
      <c r="C2967" s="37">
        <v>1</v>
      </c>
      <c r="D2967" s="31" t="s">
        <v>149</v>
      </c>
      <c r="E2967" s="37" t="s">
        <v>147</v>
      </c>
      <c r="F2967" s="37" t="s">
        <v>278</v>
      </c>
    </row>
    <row r="2968" spans="1:7" ht="15" x14ac:dyDescent="0.25">
      <c r="A2968" s="60" t="s">
        <v>5325</v>
      </c>
    </row>
    <row r="2969" spans="1:7" x14ac:dyDescent="0.2">
      <c r="A2969" s="36" t="s">
        <v>4598</v>
      </c>
      <c r="B2969" s="31" t="s">
        <v>4597</v>
      </c>
      <c r="C2969" s="37">
        <v>10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4600</v>
      </c>
      <c r="B2970" s="31" t="s">
        <v>4599</v>
      </c>
      <c r="C2970" s="37">
        <v>10</v>
      </c>
      <c r="D2970" s="31" t="s">
        <v>262</v>
      </c>
      <c r="E2970" s="37" t="s">
        <v>147</v>
      </c>
      <c r="F2970" s="37" t="s">
        <v>195</v>
      </c>
      <c r="G2970" s="31" t="s">
        <v>182</v>
      </c>
    </row>
    <row r="2971" spans="1:7" x14ac:dyDescent="0.2">
      <c r="A2971" s="36" t="s">
        <v>4602</v>
      </c>
      <c r="B2971" s="31" t="s">
        <v>4601</v>
      </c>
      <c r="C2971" s="37">
        <v>9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4604</v>
      </c>
      <c r="B2972" s="31" t="s">
        <v>4603</v>
      </c>
      <c r="C2972" s="37">
        <v>8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4606</v>
      </c>
      <c r="B2973" s="31" t="s">
        <v>4605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4608</v>
      </c>
      <c r="B2974" s="31" t="s">
        <v>4607</v>
      </c>
      <c r="C2974" s="37">
        <v>10</v>
      </c>
      <c r="D2974" s="31" t="s">
        <v>262</v>
      </c>
      <c r="E2974" s="37" t="s">
        <v>147</v>
      </c>
      <c r="F2974" s="37" t="s">
        <v>222</v>
      </c>
      <c r="G2974" s="31" t="s">
        <v>144</v>
      </c>
    </row>
    <row r="2975" spans="1:7" x14ac:dyDescent="0.2">
      <c r="A2975" s="36" t="s">
        <v>4610</v>
      </c>
      <c r="B2975" s="31" t="s">
        <v>4609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182</v>
      </c>
    </row>
    <row r="2976" spans="1:7" ht="15" x14ac:dyDescent="0.25">
      <c r="A2976" s="60" t="s">
        <v>5326</v>
      </c>
    </row>
    <row r="2977" spans="1:7" x14ac:dyDescent="0.2">
      <c r="A2977" s="36" t="s">
        <v>4612</v>
      </c>
      <c r="B2977" s="31" t="s">
        <v>4611</v>
      </c>
      <c r="C2977" s="37">
        <v>5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4614</v>
      </c>
      <c r="B2978" s="31" t="s">
        <v>4613</v>
      </c>
      <c r="C2978" s="37">
        <v>7</v>
      </c>
      <c r="D2978" s="31" t="s">
        <v>149</v>
      </c>
      <c r="E2978" s="37" t="s">
        <v>147</v>
      </c>
      <c r="F2978" s="37" t="s">
        <v>160</v>
      </c>
    </row>
    <row r="2979" spans="1:7" x14ac:dyDescent="0.2">
      <c r="A2979" s="36" t="s">
        <v>4616</v>
      </c>
      <c r="B2979" s="31" t="s">
        <v>4615</v>
      </c>
      <c r="C2979" s="37">
        <v>6</v>
      </c>
      <c r="D2979" s="31" t="s">
        <v>149</v>
      </c>
      <c r="E2979" s="37" t="s">
        <v>147</v>
      </c>
      <c r="F2979" s="37" t="s">
        <v>202</v>
      </c>
    </row>
    <row r="2980" spans="1:7" ht="15" x14ac:dyDescent="0.25">
      <c r="A2980" s="60" t="s">
        <v>5327</v>
      </c>
    </row>
    <row r="2981" spans="1:7" x14ac:dyDescent="0.2">
      <c r="A2981" s="36" t="s">
        <v>4618</v>
      </c>
      <c r="B2981" s="31" t="s">
        <v>4617</v>
      </c>
      <c r="C2981" s="37">
        <v>0</v>
      </c>
      <c r="D2981" s="31" t="s">
        <v>149</v>
      </c>
      <c r="E2981" s="37" t="s">
        <v>152</v>
      </c>
      <c r="F2981" s="37" t="s">
        <v>170</v>
      </c>
    </row>
    <row r="2982" spans="1:7" ht="15" x14ac:dyDescent="0.25">
      <c r="A2982" s="60" t="s">
        <v>5328</v>
      </c>
    </row>
    <row r="2983" spans="1:7" x14ac:dyDescent="0.2">
      <c r="A2983" s="36" t="s">
        <v>4620</v>
      </c>
      <c r="B2983" s="31" t="s">
        <v>4619</v>
      </c>
      <c r="C2983" s="37">
        <v>5</v>
      </c>
      <c r="D2983" s="31" t="s">
        <v>157</v>
      </c>
      <c r="E2983" s="37" t="s">
        <v>147</v>
      </c>
      <c r="F2983" s="37" t="s">
        <v>156</v>
      </c>
    </row>
    <row r="2984" spans="1:7" x14ac:dyDescent="0.2">
      <c r="A2984" s="38" t="s">
        <v>4621</v>
      </c>
      <c r="C2984" s="37">
        <v>5</v>
      </c>
      <c r="D2984" s="31" t="s">
        <v>157</v>
      </c>
      <c r="E2984" s="37" t="s">
        <v>147</v>
      </c>
      <c r="F2984" s="37" t="s">
        <v>626</v>
      </c>
    </row>
    <row r="2985" spans="1:7" x14ac:dyDescent="0.2">
      <c r="A2985" s="36" t="s">
        <v>4623</v>
      </c>
      <c r="B2985" s="31" t="s">
        <v>4622</v>
      </c>
      <c r="C2985" s="37">
        <v>9</v>
      </c>
      <c r="D2985" s="31" t="s">
        <v>368</v>
      </c>
      <c r="E2985" s="37" t="s">
        <v>147</v>
      </c>
      <c r="F2985" s="37" t="s">
        <v>222</v>
      </c>
    </row>
    <row r="2986" spans="1:7" x14ac:dyDescent="0.2">
      <c r="A2986" s="36" t="s">
        <v>4625</v>
      </c>
      <c r="B2986" s="31" t="s">
        <v>4624</v>
      </c>
      <c r="C2986" s="37">
        <v>6</v>
      </c>
      <c r="D2986" s="31" t="s">
        <v>157</v>
      </c>
      <c r="E2986" s="37" t="s">
        <v>147</v>
      </c>
      <c r="F2986" s="37" t="s">
        <v>163</v>
      </c>
    </row>
    <row r="2987" spans="1:7" x14ac:dyDescent="0.2">
      <c r="A2987" s="36" t="s">
        <v>4627</v>
      </c>
      <c r="B2987" s="31" t="s">
        <v>4626</v>
      </c>
      <c r="C2987" s="37">
        <v>8</v>
      </c>
      <c r="D2987" s="31" t="s">
        <v>368</v>
      </c>
      <c r="E2987" s="37" t="s">
        <v>147</v>
      </c>
      <c r="F2987" s="37" t="s">
        <v>222</v>
      </c>
    </row>
    <row r="2988" spans="1:7" ht="15" x14ac:dyDescent="0.25">
      <c r="A2988" s="60" t="s">
        <v>5329</v>
      </c>
    </row>
    <row r="2989" spans="1:7" x14ac:dyDescent="0.2">
      <c r="A2989" s="36" t="s">
        <v>4629</v>
      </c>
      <c r="B2989" s="31" t="s">
        <v>4628</v>
      </c>
      <c r="C2989" s="37">
        <v>10</v>
      </c>
      <c r="D2989" s="31" t="s">
        <v>157</v>
      </c>
      <c r="E2989" s="37" t="s">
        <v>147</v>
      </c>
      <c r="F2989" s="37" t="s">
        <v>491</v>
      </c>
      <c r="G2989" s="31" t="s">
        <v>144</v>
      </c>
    </row>
    <row r="2990" spans="1:7" x14ac:dyDescent="0.2">
      <c r="A2990" s="36" t="s">
        <v>4631</v>
      </c>
      <c r="B2990" s="31" t="s">
        <v>4630</v>
      </c>
      <c r="C2990" s="37">
        <v>9</v>
      </c>
      <c r="D2990" s="31" t="s">
        <v>368</v>
      </c>
      <c r="E2990" s="37" t="s">
        <v>147</v>
      </c>
      <c r="F2990" s="37" t="s">
        <v>173</v>
      </c>
    </row>
    <row r="2991" spans="1:7" x14ac:dyDescent="0.2">
      <c r="A2991" s="36" t="s">
        <v>4632</v>
      </c>
      <c r="C2991" s="37">
        <v>10</v>
      </c>
      <c r="D2991" s="31" t="s">
        <v>149</v>
      </c>
      <c r="E2991" s="37" t="s">
        <v>147</v>
      </c>
      <c r="F2991" s="37" t="s">
        <v>148</v>
      </c>
    </row>
    <row r="2992" spans="1:7" x14ac:dyDescent="0.2">
      <c r="A2992" s="36" t="s">
        <v>4634</v>
      </c>
      <c r="B2992" s="31" t="s">
        <v>4633</v>
      </c>
      <c r="C2992" s="37">
        <v>10</v>
      </c>
      <c r="D2992" s="31" t="s">
        <v>149</v>
      </c>
      <c r="E2992" s="37" t="s">
        <v>147</v>
      </c>
      <c r="F2992" s="37" t="s">
        <v>818</v>
      </c>
      <c r="G2992" s="31" t="s">
        <v>182</v>
      </c>
    </row>
    <row r="2993" spans="1:7" x14ac:dyDescent="0.2">
      <c r="A2993" s="36" t="s">
        <v>4636</v>
      </c>
      <c r="B2993" s="31" t="s">
        <v>4635</v>
      </c>
      <c r="C2993" s="37">
        <v>0</v>
      </c>
      <c r="D2993" s="31" t="s">
        <v>149</v>
      </c>
      <c r="E2993" s="37" t="s">
        <v>152</v>
      </c>
      <c r="F2993" s="37" t="s">
        <v>160</v>
      </c>
    </row>
    <row r="2994" spans="1:7" ht="15" x14ac:dyDescent="0.25">
      <c r="A2994" s="60" t="s">
        <v>5330</v>
      </c>
    </row>
    <row r="2995" spans="1:7" x14ac:dyDescent="0.2">
      <c r="A2995" s="36" t="s">
        <v>4638</v>
      </c>
      <c r="B2995" s="31" t="s">
        <v>4637</v>
      </c>
      <c r="C2995" s="37">
        <v>6</v>
      </c>
      <c r="D2995" s="31" t="s">
        <v>262</v>
      </c>
      <c r="E2995" s="37" t="s">
        <v>147</v>
      </c>
      <c r="F2995" s="37" t="s">
        <v>222</v>
      </c>
    </row>
    <row r="2996" spans="1:7" ht="15" x14ac:dyDescent="0.25">
      <c r="A2996" s="60" t="s">
        <v>5331</v>
      </c>
    </row>
    <row r="2997" spans="1:7" x14ac:dyDescent="0.2">
      <c r="A2997" s="36" t="s">
        <v>4640</v>
      </c>
      <c r="B2997" s="31" t="s">
        <v>4639</v>
      </c>
      <c r="C2997" s="37">
        <v>0</v>
      </c>
      <c r="D2997" s="31" t="s">
        <v>149</v>
      </c>
      <c r="E2997" s="37" t="s">
        <v>152</v>
      </c>
      <c r="F2997" s="37" t="s">
        <v>156</v>
      </c>
    </row>
    <row r="2998" spans="1:7" ht="15" x14ac:dyDescent="0.25">
      <c r="A2998" s="60" t="s">
        <v>5332</v>
      </c>
    </row>
    <row r="2999" spans="1:7" x14ac:dyDescent="0.2">
      <c r="A2999" s="36" t="s">
        <v>4642</v>
      </c>
      <c r="B2999" s="31" t="s">
        <v>4641</v>
      </c>
      <c r="C2999" s="37">
        <v>0</v>
      </c>
      <c r="D2999" s="31" t="s">
        <v>149</v>
      </c>
      <c r="E2999" s="37" t="s">
        <v>152</v>
      </c>
      <c r="F2999" s="37" t="s">
        <v>170</v>
      </c>
    </row>
    <row r="3000" spans="1:7" x14ac:dyDescent="0.2">
      <c r="A3000" s="36" t="s">
        <v>4644</v>
      </c>
      <c r="B3000" s="31" t="s">
        <v>4643</v>
      </c>
      <c r="C3000" s="37">
        <v>0</v>
      </c>
      <c r="D3000" s="31" t="s">
        <v>149</v>
      </c>
      <c r="E3000" s="37" t="s">
        <v>147</v>
      </c>
      <c r="F3000" s="37" t="s">
        <v>156</v>
      </c>
    </row>
    <row r="3001" spans="1:7" x14ac:dyDescent="0.2">
      <c r="A3001" s="36" t="s">
        <v>4646</v>
      </c>
      <c r="B3001" s="31" t="s">
        <v>4645</v>
      </c>
      <c r="C3001" s="37">
        <v>6</v>
      </c>
      <c r="D3001" s="31" t="s">
        <v>149</v>
      </c>
      <c r="E3001" s="37" t="s">
        <v>147</v>
      </c>
      <c r="F3001" s="37" t="s">
        <v>355</v>
      </c>
    </row>
    <row r="3002" spans="1:7" x14ac:dyDescent="0.2">
      <c r="A3002" s="36" t="s">
        <v>4648</v>
      </c>
      <c r="B3002" s="31" t="s">
        <v>4647</v>
      </c>
      <c r="C3002" s="37">
        <v>7</v>
      </c>
      <c r="D3002" s="31" t="s">
        <v>149</v>
      </c>
      <c r="E3002" s="37" t="s">
        <v>147</v>
      </c>
      <c r="F3002" s="37" t="s">
        <v>160</v>
      </c>
      <c r="G3002" s="31" t="s">
        <v>203</v>
      </c>
    </row>
    <row r="3003" spans="1:7" ht="15" x14ac:dyDescent="0.25">
      <c r="A3003" s="60" t="s">
        <v>5333</v>
      </c>
    </row>
    <row r="3004" spans="1:7" x14ac:dyDescent="0.2">
      <c r="A3004" s="36" t="s">
        <v>4650</v>
      </c>
      <c r="B3004" s="31" t="s">
        <v>4649</v>
      </c>
      <c r="C3004" s="37">
        <v>3</v>
      </c>
      <c r="D3004" s="31" t="s">
        <v>149</v>
      </c>
      <c r="E3004" s="37" t="s">
        <v>147</v>
      </c>
      <c r="F3004" s="37" t="s">
        <v>160</v>
      </c>
    </row>
    <row r="3005" spans="1:7" x14ac:dyDescent="0.2">
      <c r="A3005" s="36" t="s">
        <v>4652</v>
      </c>
      <c r="B3005" s="31" t="s">
        <v>4651</v>
      </c>
      <c r="C3005" s="37">
        <v>6</v>
      </c>
      <c r="D3005" s="31" t="s">
        <v>149</v>
      </c>
      <c r="E3005" s="37" t="s">
        <v>147</v>
      </c>
      <c r="F3005" s="37" t="s">
        <v>962</v>
      </c>
    </row>
    <row r="3006" spans="1:7" x14ac:dyDescent="0.2">
      <c r="A3006" s="36" t="s">
        <v>4654</v>
      </c>
      <c r="B3006" s="31" t="s">
        <v>4653</v>
      </c>
      <c r="C3006" s="37"/>
      <c r="D3006" s="31" t="s">
        <v>149</v>
      </c>
      <c r="E3006" s="37" t="s">
        <v>147</v>
      </c>
      <c r="F3006" s="37" t="s">
        <v>160</v>
      </c>
      <c r="G3006" s="31" t="s">
        <v>149</v>
      </c>
    </row>
    <row r="3007" spans="1:7" x14ac:dyDescent="0.2">
      <c r="A3007" s="36" t="s">
        <v>4656</v>
      </c>
      <c r="B3007" s="31" t="s">
        <v>4655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4658</v>
      </c>
      <c r="B3008" s="31" t="s">
        <v>4657</v>
      </c>
      <c r="C3008" s="37">
        <v>0</v>
      </c>
      <c r="D3008" s="31" t="s">
        <v>149</v>
      </c>
      <c r="E3008" s="37" t="s">
        <v>152</v>
      </c>
      <c r="F3008" s="37" t="s">
        <v>170</v>
      </c>
      <c r="G3008" s="31" t="s">
        <v>149</v>
      </c>
    </row>
    <row r="3009" spans="1:6" x14ac:dyDescent="0.2">
      <c r="A3009" s="36" t="s">
        <v>4660</v>
      </c>
      <c r="B3009" s="31" t="s">
        <v>4659</v>
      </c>
      <c r="C3009" s="37">
        <v>5</v>
      </c>
      <c r="D3009" s="31" t="s">
        <v>149</v>
      </c>
      <c r="E3009" s="37" t="s">
        <v>147</v>
      </c>
      <c r="F3009" s="37" t="s">
        <v>148</v>
      </c>
    </row>
    <row r="3010" spans="1:6" ht="15" x14ac:dyDescent="0.25">
      <c r="A3010" s="60" t="s">
        <v>5334</v>
      </c>
    </row>
    <row r="3011" spans="1:6" x14ac:dyDescent="0.2">
      <c r="A3011" s="36" t="s">
        <v>4662</v>
      </c>
      <c r="B3011" s="31" t="s">
        <v>4661</v>
      </c>
      <c r="C3011" s="37">
        <v>6</v>
      </c>
      <c r="D3011" s="31" t="s">
        <v>149</v>
      </c>
      <c r="E3011" s="37" t="s">
        <v>147</v>
      </c>
      <c r="F3011" s="37" t="s">
        <v>222</v>
      </c>
    </row>
    <row r="3012" spans="1:6" x14ac:dyDescent="0.2">
      <c r="A3012" s="36" t="s">
        <v>4664</v>
      </c>
      <c r="B3012" s="31" t="s">
        <v>4663</v>
      </c>
      <c r="C3012" s="37">
        <v>0</v>
      </c>
      <c r="D3012" s="31" t="s">
        <v>149</v>
      </c>
      <c r="E3012" s="37" t="s">
        <v>152</v>
      </c>
      <c r="F3012" s="37" t="s">
        <v>156</v>
      </c>
    </row>
    <row r="3013" spans="1:6" x14ac:dyDescent="0.2">
      <c r="A3013" s="36" t="s">
        <v>4666</v>
      </c>
      <c r="B3013" s="31" t="s">
        <v>4665</v>
      </c>
      <c r="C3013" s="37">
        <v>5</v>
      </c>
      <c r="D3013" s="31" t="s">
        <v>149</v>
      </c>
      <c r="E3013" s="37" t="s">
        <v>147</v>
      </c>
      <c r="F3013" s="37" t="s">
        <v>222</v>
      </c>
    </row>
    <row r="3014" spans="1:6" x14ac:dyDescent="0.2">
      <c r="A3014" s="36" t="s">
        <v>4668</v>
      </c>
      <c r="B3014" s="31" t="s">
        <v>4667</v>
      </c>
      <c r="C3014" s="37">
        <v>0</v>
      </c>
      <c r="D3014" s="31" t="s">
        <v>149</v>
      </c>
      <c r="E3014" s="37" t="s">
        <v>152</v>
      </c>
      <c r="F3014" s="37" t="s">
        <v>160</v>
      </c>
    </row>
    <row r="3015" spans="1:6" x14ac:dyDescent="0.2">
      <c r="A3015" s="36" t="s">
        <v>4670</v>
      </c>
      <c r="B3015" s="31" t="s">
        <v>4669</v>
      </c>
      <c r="C3015" s="37">
        <v>0</v>
      </c>
      <c r="D3015" s="31" t="s">
        <v>149</v>
      </c>
      <c r="E3015" s="37" t="s">
        <v>152</v>
      </c>
      <c r="F3015" s="37" t="s">
        <v>170</v>
      </c>
    </row>
    <row r="3016" spans="1:6" x14ac:dyDescent="0.2">
      <c r="A3016" s="36" t="s">
        <v>4672</v>
      </c>
      <c r="B3016" s="31" t="s">
        <v>4671</v>
      </c>
      <c r="C3016" s="37">
        <v>0</v>
      </c>
      <c r="D3016" s="31" t="s">
        <v>149</v>
      </c>
      <c r="E3016" s="37" t="s">
        <v>147</v>
      </c>
      <c r="F3016" s="37" t="s">
        <v>355</v>
      </c>
    </row>
    <row r="3017" spans="1:6" x14ac:dyDescent="0.2">
      <c r="A3017" s="36" t="s">
        <v>4673</v>
      </c>
      <c r="B3017" s="31" t="s">
        <v>4671</v>
      </c>
      <c r="C3017" s="37"/>
      <c r="D3017" s="31" t="s">
        <v>149</v>
      </c>
      <c r="E3017" s="37"/>
      <c r="F3017" s="37"/>
    </row>
    <row r="3018" spans="1:6" x14ac:dyDescent="0.2">
      <c r="A3018" s="36" t="s">
        <v>4674</v>
      </c>
      <c r="B3018" s="31" t="s">
        <v>4671</v>
      </c>
      <c r="C3018" s="37"/>
      <c r="D3018" s="31" t="s">
        <v>149</v>
      </c>
      <c r="E3018" s="37"/>
      <c r="F3018" s="37"/>
    </row>
    <row r="3019" spans="1:6" x14ac:dyDescent="0.2">
      <c r="A3019" s="36" t="s">
        <v>4676</v>
      </c>
      <c r="B3019" s="31" t="s">
        <v>4675</v>
      </c>
      <c r="C3019" s="37">
        <v>0</v>
      </c>
      <c r="D3019" s="31" t="s">
        <v>149</v>
      </c>
      <c r="E3019" s="37" t="s">
        <v>152</v>
      </c>
      <c r="F3019" s="37" t="s">
        <v>160</v>
      </c>
    </row>
    <row r="3020" spans="1:6" x14ac:dyDescent="0.2">
      <c r="A3020" s="36" t="s">
        <v>4678</v>
      </c>
      <c r="B3020" s="31" t="s">
        <v>4677</v>
      </c>
      <c r="C3020" s="37">
        <v>6</v>
      </c>
      <c r="D3020" s="31" t="s">
        <v>149</v>
      </c>
      <c r="E3020" s="37" t="s">
        <v>147</v>
      </c>
      <c r="F3020" s="37" t="s">
        <v>222</v>
      </c>
    </row>
    <row r="3021" spans="1:6" x14ac:dyDescent="0.2">
      <c r="A3021" s="36" t="s">
        <v>4680</v>
      </c>
      <c r="B3021" s="31" t="s">
        <v>4679</v>
      </c>
      <c r="C3021" s="37">
        <v>0</v>
      </c>
      <c r="D3021" s="31" t="s">
        <v>149</v>
      </c>
      <c r="E3021" s="37" t="s">
        <v>147</v>
      </c>
      <c r="F3021" s="37" t="s">
        <v>148</v>
      </c>
    </row>
    <row r="3022" spans="1:6" x14ac:dyDescent="0.2">
      <c r="A3022" s="36" t="s">
        <v>4681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253</v>
      </c>
    </row>
    <row r="3023" spans="1:6" x14ac:dyDescent="0.2">
      <c r="A3023" s="36" t="s">
        <v>4682</v>
      </c>
      <c r="B3023" s="31" t="s">
        <v>4679</v>
      </c>
      <c r="C3023" s="39">
        <v>0</v>
      </c>
      <c r="D3023" s="31" t="s">
        <v>149</v>
      </c>
      <c r="E3023" s="37" t="s">
        <v>152</v>
      </c>
      <c r="F3023" s="37" t="s">
        <v>253</v>
      </c>
    </row>
    <row r="3024" spans="1:6" ht="15" x14ac:dyDescent="0.25">
      <c r="A3024" s="60" t="s">
        <v>5335</v>
      </c>
    </row>
    <row r="3025" spans="1:6" x14ac:dyDescent="0.2">
      <c r="A3025" s="36" t="s">
        <v>4684</v>
      </c>
      <c r="B3025" s="31" t="s">
        <v>4683</v>
      </c>
      <c r="C3025" s="37">
        <v>0</v>
      </c>
      <c r="D3025" s="31" t="s">
        <v>149</v>
      </c>
      <c r="E3025" s="37" t="s">
        <v>152</v>
      </c>
      <c r="F3025" s="37" t="s">
        <v>160</v>
      </c>
    </row>
    <row r="3026" spans="1:6" ht="15" x14ac:dyDescent="0.25">
      <c r="A3026" s="60" t="s">
        <v>5336</v>
      </c>
    </row>
    <row r="3027" spans="1:6" x14ac:dyDescent="0.2">
      <c r="A3027" s="36" t="s">
        <v>4686</v>
      </c>
      <c r="B3027" s="31" t="s">
        <v>4685</v>
      </c>
      <c r="C3027" s="37">
        <v>6</v>
      </c>
      <c r="D3027" s="31" t="s">
        <v>149</v>
      </c>
      <c r="E3027" s="37" t="s">
        <v>147</v>
      </c>
      <c r="F3027" s="37" t="s">
        <v>208</v>
      </c>
    </row>
    <row r="3028" spans="1:6" x14ac:dyDescent="0.2">
      <c r="A3028" s="36" t="s">
        <v>4688</v>
      </c>
      <c r="B3028" s="31" t="s">
        <v>4687</v>
      </c>
      <c r="C3028" s="37">
        <v>7</v>
      </c>
      <c r="D3028" s="31" t="s">
        <v>157</v>
      </c>
      <c r="E3028" s="37" t="s">
        <v>147</v>
      </c>
      <c r="F3028" s="37" t="s">
        <v>148</v>
      </c>
    </row>
    <row r="3029" spans="1:6" x14ac:dyDescent="0.2">
      <c r="A3029" s="36" t="s">
        <v>4690</v>
      </c>
      <c r="B3029" s="31" t="s">
        <v>4689</v>
      </c>
      <c r="C3029" s="37">
        <v>4</v>
      </c>
      <c r="D3029" s="31" t="s">
        <v>157</v>
      </c>
      <c r="E3029" s="37" t="s">
        <v>147</v>
      </c>
      <c r="F3029" s="37" t="s">
        <v>962</v>
      </c>
    </row>
    <row r="3030" spans="1:6" x14ac:dyDescent="0.2">
      <c r="A3030" s="36" t="s">
        <v>4691</v>
      </c>
      <c r="C3030" s="37"/>
      <c r="D3030" s="31" t="s">
        <v>157</v>
      </c>
      <c r="E3030" s="37"/>
      <c r="F3030" s="37"/>
    </row>
    <row r="3031" spans="1:6" x14ac:dyDescent="0.2">
      <c r="A3031" s="36" t="s">
        <v>4692</v>
      </c>
      <c r="C3031" s="37">
        <v>5</v>
      </c>
      <c r="D3031" s="31" t="s">
        <v>157</v>
      </c>
      <c r="E3031" s="37" t="s">
        <v>147</v>
      </c>
      <c r="F3031" s="37" t="s">
        <v>253</v>
      </c>
    </row>
    <row r="3032" spans="1:6" x14ac:dyDescent="0.2">
      <c r="A3032" s="36" t="s">
        <v>4693</v>
      </c>
      <c r="C3032" s="37">
        <v>0</v>
      </c>
      <c r="D3032" s="31" t="s">
        <v>157</v>
      </c>
      <c r="E3032" s="37" t="s">
        <v>152</v>
      </c>
      <c r="F3032" s="37"/>
    </row>
    <row r="3033" spans="1:6" x14ac:dyDescent="0.2">
      <c r="A3033" s="36" t="s">
        <v>4695</v>
      </c>
      <c r="B3033" s="31" t="s">
        <v>4694</v>
      </c>
      <c r="C3033" s="37">
        <v>7</v>
      </c>
      <c r="D3033" s="31" t="s">
        <v>157</v>
      </c>
      <c r="E3033" s="37" t="s">
        <v>147</v>
      </c>
      <c r="F3033" s="37" t="s">
        <v>160</v>
      </c>
    </row>
    <row r="3034" spans="1:6" x14ac:dyDescent="0.2">
      <c r="A3034" s="36" t="s">
        <v>4696</v>
      </c>
      <c r="B3034" s="31" t="s">
        <v>4694</v>
      </c>
      <c r="C3034" s="37"/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4697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ht="15" x14ac:dyDescent="0.25">
      <c r="A3036" s="60" t="s">
        <v>5337</v>
      </c>
    </row>
    <row r="3037" spans="1:6" x14ac:dyDescent="0.2">
      <c r="A3037" s="36" t="s">
        <v>4699</v>
      </c>
      <c r="B3037" s="31" t="s">
        <v>4698</v>
      </c>
      <c r="C3037" s="37">
        <v>4</v>
      </c>
      <c r="D3037" s="31" t="s">
        <v>149</v>
      </c>
      <c r="E3037" s="37" t="s">
        <v>147</v>
      </c>
      <c r="F3037" s="37" t="s">
        <v>156</v>
      </c>
    </row>
    <row r="3038" spans="1:6" x14ac:dyDescent="0.2">
      <c r="A3038" s="36" t="s">
        <v>4700</v>
      </c>
      <c r="B3038" s="31" t="s">
        <v>4698</v>
      </c>
      <c r="C3038" s="37"/>
      <c r="D3038" s="31" t="s">
        <v>149</v>
      </c>
      <c r="E3038" s="37"/>
      <c r="F3038" s="37"/>
    </row>
    <row r="3039" spans="1:6" x14ac:dyDescent="0.2">
      <c r="A3039" s="36" t="s">
        <v>4701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4703</v>
      </c>
      <c r="B3040" s="31" t="s">
        <v>4702</v>
      </c>
      <c r="D3040" s="31" t="s">
        <v>149</v>
      </c>
      <c r="E3040" s="37"/>
      <c r="F3040" s="37"/>
    </row>
    <row r="3041" spans="1:7" x14ac:dyDescent="0.2">
      <c r="A3041" s="36" t="s">
        <v>4705</v>
      </c>
      <c r="B3041" s="31" t="s">
        <v>4704</v>
      </c>
      <c r="C3041" s="37">
        <v>0</v>
      </c>
      <c r="D3041" s="31" t="s">
        <v>149</v>
      </c>
      <c r="E3041" s="37" t="s">
        <v>152</v>
      </c>
      <c r="F3041" s="37" t="s">
        <v>160</v>
      </c>
    </row>
    <row r="3042" spans="1:7" x14ac:dyDescent="0.2">
      <c r="A3042" s="36" t="s">
        <v>4707</v>
      </c>
      <c r="B3042" s="31" t="s">
        <v>4706</v>
      </c>
      <c r="C3042" s="31">
        <v>0</v>
      </c>
      <c r="D3042" s="31" t="s">
        <v>149</v>
      </c>
      <c r="E3042" s="37" t="s">
        <v>152</v>
      </c>
      <c r="F3042" s="37" t="s">
        <v>153</v>
      </c>
    </row>
    <row r="3043" spans="1:7" ht="15" x14ac:dyDescent="0.25">
      <c r="A3043" s="60" t="s">
        <v>5338</v>
      </c>
    </row>
    <row r="3044" spans="1:7" x14ac:dyDescent="0.2">
      <c r="A3044" s="36" t="s">
        <v>4709</v>
      </c>
      <c r="B3044" s="31" t="s">
        <v>4708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s="111" customFormat="1" x14ac:dyDescent="0.2">
      <c r="A3045" s="36" t="s">
        <v>5408</v>
      </c>
      <c r="B3045" s="111" t="s">
        <v>5409</v>
      </c>
      <c r="C3045" s="37">
        <v>0</v>
      </c>
      <c r="D3045" s="111" t="s">
        <v>149</v>
      </c>
      <c r="E3045" s="37" t="s">
        <v>152</v>
      </c>
      <c r="F3045" s="37"/>
    </row>
    <row r="3046" spans="1:7" x14ac:dyDescent="0.2">
      <c r="A3046" s="36" t="s">
        <v>4711</v>
      </c>
      <c r="B3046" s="31" t="s">
        <v>4710</v>
      </c>
      <c r="C3046" s="37">
        <v>4</v>
      </c>
      <c r="D3046" s="31" t="s">
        <v>149</v>
      </c>
      <c r="E3046" s="37" t="s">
        <v>147</v>
      </c>
      <c r="F3046" s="37" t="s">
        <v>148</v>
      </c>
    </row>
    <row r="3047" spans="1:7" x14ac:dyDescent="0.2">
      <c r="A3047" s="36" t="s">
        <v>4713</v>
      </c>
      <c r="B3047" s="31" t="s">
        <v>4712</v>
      </c>
      <c r="C3047" s="37">
        <v>6</v>
      </c>
      <c r="D3047" s="31" t="s">
        <v>149</v>
      </c>
      <c r="E3047" s="37" t="s">
        <v>147</v>
      </c>
      <c r="F3047" s="37" t="s">
        <v>163</v>
      </c>
    </row>
    <row r="3048" spans="1:7" x14ac:dyDescent="0.2">
      <c r="A3048" s="36" t="s">
        <v>4714</v>
      </c>
      <c r="C3048" s="37">
        <v>7</v>
      </c>
      <c r="D3048" s="31" t="s">
        <v>149</v>
      </c>
      <c r="E3048" s="37" t="s">
        <v>147</v>
      </c>
      <c r="F3048" s="37" t="s">
        <v>156</v>
      </c>
    </row>
    <row r="3049" spans="1:7" x14ac:dyDescent="0.2">
      <c r="A3049" s="36" t="s">
        <v>4716</v>
      </c>
      <c r="B3049" s="31" t="s">
        <v>4715</v>
      </c>
      <c r="C3049" s="37"/>
      <c r="D3049" s="31" t="s">
        <v>149</v>
      </c>
      <c r="E3049" s="37" t="s">
        <v>147</v>
      </c>
      <c r="F3049" s="37" t="s">
        <v>160</v>
      </c>
    </row>
    <row r="3050" spans="1:7" x14ac:dyDescent="0.2">
      <c r="A3050" s="36" t="s">
        <v>4718</v>
      </c>
      <c r="B3050" s="31" t="s">
        <v>4717</v>
      </c>
      <c r="C3050" s="37">
        <v>5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4720</v>
      </c>
      <c r="B3051" s="31" t="s">
        <v>4719</v>
      </c>
      <c r="C3051" s="37">
        <v>6</v>
      </c>
      <c r="D3051" s="31" t="s">
        <v>149</v>
      </c>
      <c r="E3051" s="37" t="s">
        <v>147</v>
      </c>
      <c r="F3051" s="37" t="s">
        <v>222</v>
      </c>
    </row>
    <row r="3052" spans="1:7" x14ac:dyDescent="0.2">
      <c r="A3052" s="36" t="s">
        <v>4721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4723</v>
      </c>
      <c r="B3053" s="31" t="s">
        <v>4722</v>
      </c>
      <c r="C3053" s="37">
        <v>7</v>
      </c>
      <c r="D3053" s="31" t="s">
        <v>149</v>
      </c>
      <c r="E3053" s="37" t="s">
        <v>147</v>
      </c>
      <c r="F3053" s="37" t="s">
        <v>195</v>
      </c>
      <c r="G3053" s="31" t="s">
        <v>182</v>
      </c>
    </row>
    <row r="3054" spans="1:7" x14ac:dyDescent="0.2">
      <c r="A3054" s="36" t="s">
        <v>4724</v>
      </c>
      <c r="C3054" s="37">
        <v>7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4726</v>
      </c>
      <c r="B3055" s="31" t="s">
        <v>4725</v>
      </c>
      <c r="C3055" s="37">
        <v>7</v>
      </c>
      <c r="D3055" s="31" t="s">
        <v>149</v>
      </c>
      <c r="E3055" s="37" t="s">
        <v>147</v>
      </c>
      <c r="F3055" s="37" t="s">
        <v>195</v>
      </c>
    </row>
    <row r="3056" spans="1:7" x14ac:dyDescent="0.2">
      <c r="A3056" s="36" t="s">
        <v>4728</v>
      </c>
      <c r="B3056" s="31" t="s">
        <v>4727</v>
      </c>
      <c r="C3056" s="37">
        <v>8</v>
      </c>
      <c r="D3056" s="31" t="s">
        <v>149</v>
      </c>
      <c r="E3056" s="37" t="s">
        <v>147</v>
      </c>
      <c r="F3056" s="37" t="s">
        <v>355</v>
      </c>
    </row>
    <row r="3057" spans="1:7" x14ac:dyDescent="0.2">
      <c r="A3057" s="36" t="s">
        <v>4730</v>
      </c>
      <c r="B3057" s="31" t="s">
        <v>4729</v>
      </c>
      <c r="C3057" s="37">
        <v>6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4732</v>
      </c>
      <c r="B3058" s="31" t="s">
        <v>4731</v>
      </c>
      <c r="C3058" s="37"/>
      <c r="D3058" s="31" t="s">
        <v>149</v>
      </c>
      <c r="E3058" s="37"/>
      <c r="F3058" s="37"/>
      <c r="G3058" s="31" t="s">
        <v>182</v>
      </c>
    </row>
    <row r="3059" spans="1:7" x14ac:dyDescent="0.2">
      <c r="A3059" s="36" t="s">
        <v>4733</v>
      </c>
      <c r="C3059" s="37"/>
      <c r="D3059" s="31" t="s">
        <v>149</v>
      </c>
      <c r="E3059" s="37"/>
      <c r="F3059" s="37"/>
    </row>
    <row r="3060" spans="1:7" x14ac:dyDescent="0.2">
      <c r="A3060" s="36" t="s">
        <v>4735</v>
      </c>
      <c r="B3060" s="31" t="s">
        <v>4734</v>
      </c>
      <c r="C3060" s="37">
        <v>8</v>
      </c>
      <c r="D3060" s="31" t="s">
        <v>149</v>
      </c>
      <c r="E3060" s="37" t="s">
        <v>147</v>
      </c>
      <c r="F3060" s="37" t="s">
        <v>153</v>
      </c>
    </row>
    <row r="3061" spans="1:7" x14ac:dyDescent="0.2">
      <c r="A3061" s="36" t="s">
        <v>4737</v>
      </c>
      <c r="B3061" s="31" t="s">
        <v>4736</v>
      </c>
      <c r="C3061" s="37"/>
      <c r="D3061" s="31" t="s">
        <v>149</v>
      </c>
      <c r="E3061" s="37"/>
      <c r="F3061" s="37"/>
      <c r="G3061" s="31" t="s">
        <v>223</v>
      </c>
    </row>
    <row r="3062" spans="1:7" x14ac:dyDescent="0.2">
      <c r="A3062" s="36" t="s">
        <v>4739</v>
      </c>
      <c r="B3062" s="31" t="s">
        <v>4738</v>
      </c>
      <c r="C3062" s="37">
        <v>7</v>
      </c>
      <c r="D3062" s="31" t="s">
        <v>149</v>
      </c>
      <c r="E3062" s="37" t="s">
        <v>147</v>
      </c>
      <c r="F3062" s="37" t="s">
        <v>170</v>
      </c>
    </row>
    <row r="3063" spans="1:7" x14ac:dyDescent="0.2">
      <c r="A3063" s="36" t="s">
        <v>4740</v>
      </c>
      <c r="C3063" s="37"/>
      <c r="D3063" s="31" t="s">
        <v>149</v>
      </c>
      <c r="E3063" s="37"/>
      <c r="F3063" s="37"/>
    </row>
    <row r="3064" spans="1:7" x14ac:dyDescent="0.2">
      <c r="A3064" s="36" t="s">
        <v>4742</v>
      </c>
      <c r="B3064" s="31" t="s">
        <v>4741</v>
      </c>
      <c r="C3064" s="37">
        <v>4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4744</v>
      </c>
      <c r="B3065" s="31" t="s">
        <v>4743</v>
      </c>
      <c r="C3065" s="37">
        <v>7</v>
      </c>
      <c r="D3065" s="31" t="s">
        <v>149</v>
      </c>
      <c r="E3065" s="37" t="s">
        <v>147</v>
      </c>
      <c r="F3065" s="37" t="s">
        <v>148</v>
      </c>
    </row>
    <row r="3066" spans="1:7" x14ac:dyDescent="0.2">
      <c r="A3066" s="36" t="s">
        <v>4746</v>
      </c>
      <c r="B3066" s="31" t="s">
        <v>4745</v>
      </c>
      <c r="C3066" s="37">
        <v>6</v>
      </c>
      <c r="D3066" s="31" t="s">
        <v>149</v>
      </c>
      <c r="E3066" s="37" t="s">
        <v>147</v>
      </c>
      <c r="F3066" s="37" t="s">
        <v>500</v>
      </c>
      <c r="G3066" s="31" t="s">
        <v>223</v>
      </c>
    </row>
    <row r="3067" spans="1:7" x14ac:dyDescent="0.2">
      <c r="A3067" s="36" t="s">
        <v>4748</v>
      </c>
      <c r="B3067" s="31" t="s">
        <v>4747</v>
      </c>
      <c r="C3067" s="37">
        <v>8</v>
      </c>
      <c r="D3067" s="31" t="s">
        <v>149</v>
      </c>
      <c r="E3067" s="37" t="s">
        <v>147</v>
      </c>
      <c r="F3067" s="37" t="s">
        <v>160</v>
      </c>
    </row>
    <row r="3068" spans="1:7" x14ac:dyDescent="0.2">
      <c r="A3068" s="36" t="s">
        <v>4750</v>
      </c>
      <c r="B3068" s="31" t="s">
        <v>4749</v>
      </c>
      <c r="C3068" s="37">
        <v>4</v>
      </c>
      <c r="D3068" s="31" t="s">
        <v>149</v>
      </c>
      <c r="E3068" s="37" t="s">
        <v>147</v>
      </c>
      <c r="F3068" s="37" t="s">
        <v>202</v>
      </c>
    </row>
    <row r="3069" spans="1:7" ht="15" x14ac:dyDescent="0.25">
      <c r="A3069" s="128" t="s">
        <v>5421</v>
      </c>
      <c r="C3069" s="39">
        <v>4</v>
      </c>
      <c r="D3069" s="31" t="s">
        <v>149</v>
      </c>
      <c r="E3069" s="39" t="s">
        <v>147</v>
      </c>
    </row>
    <row r="3070" spans="1:7" s="129" customFormat="1" ht="15" x14ac:dyDescent="0.25">
      <c r="A3070" s="131" t="s">
        <v>5432</v>
      </c>
      <c r="C3070" s="39">
        <v>4</v>
      </c>
      <c r="D3070" s="129" t="s">
        <v>149</v>
      </c>
      <c r="E3070" s="39" t="s">
        <v>147</v>
      </c>
    </row>
    <row r="3071" spans="1:7" s="129" customFormat="1" ht="15" x14ac:dyDescent="0.25">
      <c r="A3071" s="131" t="s">
        <v>5433</v>
      </c>
      <c r="C3071" s="39">
        <v>7</v>
      </c>
      <c r="D3071" s="129" t="s">
        <v>149</v>
      </c>
      <c r="E3071" s="39" t="s">
        <v>147</v>
      </c>
    </row>
    <row r="3072" spans="1:7" x14ac:dyDescent="0.2">
      <c r="A3072" s="36" t="s">
        <v>4752</v>
      </c>
      <c r="B3072" s="31" t="s">
        <v>4751</v>
      </c>
      <c r="C3072" s="37">
        <v>0</v>
      </c>
      <c r="D3072" s="31" t="s">
        <v>149</v>
      </c>
      <c r="E3072" s="37" t="s">
        <v>152</v>
      </c>
      <c r="F3072" s="37" t="s">
        <v>160</v>
      </c>
    </row>
    <row r="3073" spans="1:7" x14ac:dyDescent="0.2">
      <c r="A3073" s="36" t="s">
        <v>4753</v>
      </c>
      <c r="C3073" s="37">
        <v>5</v>
      </c>
      <c r="D3073" s="31" t="s">
        <v>1243</v>
      </c>
      <c r="E3073" s="37" t="s">
        <v>147</v>
      </c>
      <c r="F3073" s="37" t="s">
        <v>156</v>
      </c>
    </row>
    <row r="3074" spans="1:7" x14ac:dyDescent="0.2">
      <c r="A3074" s="36" t="s">
        <v>4755</v>
      </c>
      <c r="B3074" s="31" t="s">
        <v>4754</v>
      </c>
      <c r="C3074" s="37">
        <v>7</v>
      </c>
      <c r="D3074" s="31" t="s">
        <v>1243</v>
      </c>
      <c r="E3074" s="37" t="s">
        <v>147</v>
      </c>
      <c r="F3074" s="37" t="s">
        <v>178</v>
      </c>
      <c r="G3074" s="31" t="s">
        <v>182</v>
      </c>
    </row>
    <row r="3075" spans="1:7" x14ac:dyDescent="0.2">
      <c r="A3075" s="36" t="s">
        <v>4757</v>
      </c>
      <c r="B3075" s="31" t="s">
        <v>4756</v>
      </c>
      <c r="C3075" s="37">
        <v>2</v>
      </c>
      <c r="D3075" s="31" t="s">
        <v>1243</v>
      </c>
      <c r="E3075" s="37" t="s">
        <v>147</v>
      </c>
      <c r="F3075" s="37" t="s">
        <v>163</v>
      </c>
    </row>
    <row r="3076" spans="1:7" ht="15" x14ac:dyDescent="0.25">
      <c r="A3076" s="60" t="s">
        <v>5339</v>
      </c>
    </row>
    <row r="3077" spans="1:7" x14ac:dyDescent="0.2">
      <c r="A3077" s="36" t="s">
        <v>4759</v>
      </c>
      <c r="B3077" s="31" t="s">
        <v>4758</v>
      </c>
      <c r="C3077" s="37"/>
      <c r="D3077" s="31" t="s">
        <v>189</v>
      </c>
      <c r="E3077" s="37"/>
      <c r="F3077" s="37"/>
    </row>
    <row r="3078" spans="1:7" x14ac:dyDescent="0.2">
      <c r="A3078" s="36" t="s">
        <v>4761</v>
      </c>
      <c r="B3078" s="31" t="s">
        <v>4760</v>
      </c>
      <c r="C3078" s="37">
        <v>3</v>
      </c>
      <c r="D3078" s="31" t="s">
        <v>189</v>
      </c>
      <c r="E3078" s="37" t="s">
        <v>147</v>
      </c>
      <c r="F3078" s="37" t="s">
        <v>3997</v>
      </c>
    </row>
    <row r="3079" spans="1:7" x14ac:dyDescent="0.2">
      <c r="A3079" s="36" t="s">
        <v>4763</v>
      </c>
      <c r="B3079" s="31" t="s">
        <v>4762</v>
      </c>
      <c r="D3079" s="31" t="s">
        <v>189</v>
      </c>
    </row>
    <row r="3080" spans="1:7" ht="15" x14ac:dyDescent="0.25">
      <c r="A3080" s="60" t="s">
        <v>5340</v>
      </c>
    </row>
    <row r="3081" spans="1:7" x14ac:dyDescent="0.2">
      <c r="A3081" s="36" t="s">
        <v>4764</v>
      </c>
      <c r="C3081" s="37"/>
      <c r="D3081" s="31" t="s">
        <v>149</v>
      </c>
      <c r="E3081" s="37"/>
      <c r="F3081" s="37"/>
    </row>
    <row r="3082" spans="1:7" x14ac:dyDescent="0.2">
      <c r="A3082" s="36" t="s">
        <v>4766</v>
      </c>
      <c r="B3082" s="31" t="s">
        <v>4765</v>
      </c>
      <c r="C3082" s="37"/>
      <c r="D3082" s="31" t="s">
        <v>149</v>
      </c>
      <c r="E3082" s="37"/>
      <c r="F3082" s="37"/>
      <c r="G3082" s="31" t="s">
        <v>203</v>
      </c>
    </row>
    <row r="3083" spans="1:7" ht="15" x14ac:dyDescent="0.25">
      <c r="A3083" s="60" t="s">
        <v>5341</v>
      </c>
    </row>
    <row r="3084" spans="1:7" x14ac:dyDescent="0.2">
      <c r="A3084" s="36" t="s">
        <v>4768</v>
      </c>
      <c r="B3084" s="31" t="s">
        <v>4767</v>
      </c>
      <c r="C3084" s="37">
        <v>5</v>
      </c>
      <c r="D3084" s="31" t="s">
        <v>768</v>
      </c>
      <c r="E3084" s="37" t="s">
        <v>147</v>
      </c>
      <c r="F3084" s="37" t="s">
        <v>195</v>
      </c>
    </row>
    <row r="3085" spans="1:7" x14ac:dyDescent="0.2">
      <c r="A3085" s="36" t="s">
        <v>4770</v>
      </c>
      <c r="B3085" s="31" t="s">
        <v>4769</v>
      </c>
      <c r="C3085" s="37">
        <v>5</v>
      </c>
      <c r="D3085" s="31" t="s">
        <v>768</v>
      </c>
      <c r="E3085" s="37" t="s">
        <v>147</v>
      </c>
      <c r="F3085" s="37" t="s">
        <v>222</v>
      </c>
    </row>
    <row r="3086" spans="1:7" ht="15" x14ac:dyDescent="0.25">
      <c r="A3086" s="60" t="s">
        <v>5342</v>
      </c>
    </row>
    <row r="3087" spans="1:7" x14ac:dyDescent="0.2">
      <c r="A3087" s="36" t="s">
        <v>4772</v>
      </c>
      <c r="B3087" s="31" t="s">
        <v>4771</v>
      </c>
      <c r="C3087" s="37"/>
      <c r="D3087" s="31" t="s">
        <v>149</v>
      </c>
      <c r="E3087" s="37"/>
      <c r="F3087" s="37"/>
      <c r="G3087" s="31" t="s">
        <v>182</v>
      </c>
    </row>
    <row r="3088" spans="1:7" x14ac:dyDescent="0.2">
      <c r="A3088" s="36" t="s">
        <v>4774</v>
      </c>
      <c r="B3088" s="31" t="s">
        <v>4773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4776</v>
      </c>
      <c r="B3089" s="31" t="s">
        <v>4775</v>
      </c>
      <c r="C3089" s="37">
        <v>9</v>
      </c>
      <c r="D3089" s="31" t="s">
        <v>149</v>
      </c>
      <c r="E3089" s="37" t="s">
        <v>147</v>
      </c>
      <c r="F3089" s="37" t="s">
        <v>160</v>
      </c>
    </row>
    <row r="3090" spans="1:7" x14ac:dyDescent="0.2">
      <c r="A3090" s="36" t="s">
        <v>4777</v>
      </c>
      <c r="C3090" s="37">
        <v>10</v>
      </c>
      <c r="D3090" s="31" t="s">
        <v>149</v>
      </c>
      <c r="E3090" s="37" t="s">
        <v>147</v>
      </c>
      <c r="F3090" s="37" t="s">
        <v>160</v>
      </c>
      <c r="G3090" s="31" t="s">
        <v>223</v>
      </c>
    </row>
    <row r="3091" spans="1:7" x14ac:dyDescent="0.2">
      <c r="A3091" s="36" t="s">
        <v>4779</v>
      </c>
      <c r="B3091" s="31" t="s">
        <v>4778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4780</v>
      </c>
      <c r="C3092" s="37">
        <v>10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4782</v>
      </c>
      <c r="B3093" s="31" t="s">
        <v>4781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203</v>
      </c>
    </row>
    <row r="3094" spans="1:7" x14ac:dyDescent="0.2">
      <c r="A3094" s="36" t="s">
        <v>4783</v>
      </c>
      <c r="C3094" s="37"/>
      <c r="D3094" s="40" t="s">
        <v>149</v>
      </c>
      <c r="E3094" s="37"/>
      <c r="F3094" s="37"/>
    </row>
    <row r="3095" spans="1:7" x14ac:dyDescent="0.2">
      <c r="A3095" s="36" t="s">
        <v>4785</v>
      </c>
      <c r="B3095" s="31" t="s">
        <v>4784</v>
      </c>
      <c r="C3095" s="37"/>
      <c r="D3095" s="31" t="s">
        <v>149</v>
      </c>
      <c r="E3095" s="37"/>
      <c r="F3095" s="37"/>
      <c r="G3095" s="31" t="s">
        <v>182</v>
      </c>
    </row>
    <row r="3096" spans="1:7" ht="15" x14ac:dyDescent="0.25">
      <c r="A3096" s="60" t="s">
        <v>5343</v>
      </c>
    </row>
    <row r="3097" spans="1:7" x14ac:dyDescent="0.2">
      <c r="A3097" s="36" t="s">
        <v>4787</v>
      </c>
      <c r="B3097" s="31" t="s">
        <v>4786</v>
      </c>
      <c r="C3097" s="37"/>
      <c r="D3097" s="31" t="s">
        <v>149</v>
      </c>
      <c r="E3097" s="37" t="s">
        <v>147</v>
      </c>
      <c r="F3097" s="37" t="s">
        <v>160</v>
      </c>
    </row>
    <row r="3098" spans="1:7" x14ac:dyDescent="0.2">
      <c r="A3098" s="36" t="s">
        <v>4789</v>
      </c>
      <c r="B3098" s="31" t="s">
        <v>4788</v>
      </c>
      <c r="C3098" s="37"/>
      <c r="D3098" s="31" t="s">
        <v>149</v>
      </c>
      <c r="E3098" s="37"/>
      <c r="F3098" s="37"/>
    </row>
    <row r="3099" spans="1:7" x14ac:dyDescent="0.2">
      <c r="A3099" s="36" t="s">
        <v>4791</v>
      </c>
      <c r="B3099" s="31" t="s">
        <v>4790</v>
      </c>
      <c r="C3099" s="37"/>
      <c r="D3099" s="31" t="s">
        <v>149</v>
      </c>
      <c r="E3099" s="37"/>
      <c r="F3099" s="37"/>
      <c r="G3099" s="31" t="s">
        <v>149</v>
      </c>
    </row>
    <row r="3100" spans="1:7" x14ac:dyDescent="0.2">
      <c r="A3100" s="36" t="s">
        <v>4793</v>
      </c>
      <c r="B3100" s="31" t="s">
        <v>4792</v>
      </c>
      <c r="C3100" s="37"/>
      <c r="D3100" s="31" t="s">
        <v>189</v>
      </c>
      <c r="E3100" s="37"/>
      <c r="F3100" s="37"/>
    </row>
    <row r="3101" spans="1:7" x14ac:dyDescent="0.2">
      <c r="A3101" s="36" t="s">
        <v>4794</v>
      </c>
      <c r="C3101" s="37"/>
      <c r="D3101" s="40" t="s">
        <v>149</v>
      </c>
      <c r="E3101" s="37"/>
      <c r="F3101" s="37"/>
    </row>
    <row r="3102" spans="1:7" x14ac:dyDescent="0.2">
      <c r="A3102" s="36" t="s">
        <v>4796</v>
      </c>
      <c r="B3102" s="31" t="s">
        <v>4795</v>
      </c>
      <c r="C3102" s="37"/>
      <c r="D3102" s="31" t="s">
        <v>149</v>
      </c>
      <c r="E3102" s="37"/>
      <c r="F3102" s="37"/>
      <c r="G3102" s="31" t="s">
        <v>203</v>
      </c>
    </row>
    <row r="3103" spans="1:7" ht="15" x14ac:dyDescent="0.25">
      <c r="A3103" s="60" t="s">
        <v>5344</v>
      </c>
    </row>
    <row r="3104" spans="1:7" ht="15" x14ac:dyDescent="0.25">
      <c r="A3104" s="60" t="s">
        <v>5345</v>
      </c>
    </row>
    <row r="3105" spans="1:7" x14ac:dyDescent="0.2">
      <c r="A3105" s="36" t="s">
        <v>4798</v>
      </c>
      <c r="B3105" s="31" t="s">
        <v>4797</v>
      </c>
      <c r="C3105" s="37">
        <v>0</v>
      </c>
      <c r="D3105" s="31" t="s">
        <v>149</v>
      </c>
      <c r="E3105" s="37" t="s">
        <v>147</v>
      </c>
      <c r="F3105" s="37" t="s">
        <v>208</v>
      </c>
    </row>
    <row r="3106" spans="1:7" x14ac:dyDescent="0.2">
      <c r="A3106" s="36" t="s">
        <v>4800</v>
      </c>
      <c r="B3106" s="31" t="s">
        <v>4799</v>
      </c>
      <c r="C3106" s="37">
        <v>10</v>
      </c>
      <c r="D3106" s="31" t="s">
        <v>149</v>
      </c>
      <c r="E3106" s="37" t="s">
        <v>147</v>
      </c>
      <c r="F3106" s="37" t="s">
        <v>222</v>
      </c>
      <c r="G3106" s="31" t="s">
        <v>203</v>
      </c>
    </row>
    <row r="3107" spans="1:7" ht="15" x14ac:dyDescent="0.25">
      <c r="A3107" s="60" t="s">
        <v>5346</v>
      </c>
    </row>
    <row r="3108" spans="1:7" x14ac:dyDescent="0.2">
      <c r="A3108" s="36" t="s">
        <v>4802</v>
      </c>
      <c r="B3108" s="31" t="s">
        <v>4801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144</v>
      </c>
    </row>
    <row r="3109" spans="1:7" x14ac:dyDescent="0.2">
      <c r="A3109" s="36" t="s">
        <v>4804</v>
      </c>
      <c r="B3109" s="31" t="s">
        <v>4803</v>
      </c>
      <c r="C3109" s="37">
        <v>7</v>
      </c>
      <c r="D3109" s="31" t="s">
        <v>262</v>
      </c>
      <c r="E3109" s="37" t="s">
        <v>147</v>
      </c>
      <c r="F3109" s="37" t="s">
        <v>222</v>
      </c>
    </row>
    <row r="3110" spans="1:7" ht="15" x14ac:dyDescent="0.25">
      <c r="A3110" s="60" t="s">
        <v>5347</v>
      </c>
    </row>
    <row r="3111" spans="1:7" x14ac:dyDescent="0.2">
      <c r="A3111" s="36" t="s">
        <v>4806</v>
      </c>
      <c r="B3111" s="31" t="s">
        <v>4805</v>
      </c>
      <c r="C3111" s="37">
        <v>3</v>
      </c>
      <c r="D3111" s="31" t="s">
        <v>157</v>
      </c>
      <c r="E3111" s="37" t="s">
        <v>147</v>
      </c>
      <c r="F3111" s="37" t="s">
        <v>156</v>
      </c>
    </row>
    <row r="3112" spans="1:7" ht="15" x14ac:dyDescent="0.25">
      <c r="A3112" s="60" t="s">
        <v>5348</v>
      </c>
    </row>
    <row r="3113" spans="1:7" x14ac:dyDescent="0.2">
      <c r="A3113" s="36" t="s">
        <v>4808</v>
      </c>
      <c r="B3113" s="31" t="s">
        <v>4807</v>
      </c>
      <c r="C3113" s="37">
        <v>9</v>
      </c>
      <c r="D3113" s="31" t="s">
        <v>149</v>
      </c>
      <c r="E3113" s="37" t="s">
        <v>147</v>
      </c>
      <c r="F3113" s="37" t="s">
        <v>378</v>
      </c>
    </row>
    <row r="3114" spans="1:7" ht="15" x14ac:dyDescent="0.25">
      <c r="A3114" s="60" t="s">
        <v>5349</v>
      </c>
    </row>
    <row r="3115" spans="1:7" x14ac:dyDescent="0.2">
      <c r="A3115" s="36" t="s">
        <v>4809</v>
      </c>
      <c r="C3115" s="37">
        <v>8</v>
      </c>
      <c r="D3115" s="40" t="s">
        <v>189</v>
      </c>
      <c r="E3115" s="37" t="s">
        <v>147</v>
      </c>
      <c r="F3115" s="37" t="s">
        <v>222</v>
      </c>
      <c r="G3115" s="31" t="s">
        <v>223</v>
      </c>
    </row>
    <row r="3116" spans="1:7" x14ac:dyDescent="0.2">
      <c r="A3116" s="36" t="s">
        <v>4811</v>
      </c>
      <c r="B3116" s="31" t="s">
        <v>4810</v>
      </c>
      <c r="C3116" s="37">
        <v>8</v>
      </c>
      <c r="D3116" s="31" t="s">
        <v>189</v>
      </c>
      <c r="E3116" s="37" t="s">
        <v>147</v>
      </c>
      <c r="F3116" s="37" t="s">
        <v>195</v>
      </c>
      <c r="G3116" s="31" t="s">
        <v>223</v>
      </c>
    </row>
    <row r="3117" spans="1:7" x14ac:dyDescent="0.2">
      <c r="A3117" s="36" t="s">
        <v>4812</v>
      </c>
      <c r="C3117" s="37">
        <v>8</v>
      </c>
      <c r="D3117" s="31" t="s">
        <v>189</v>
      </c>
      <c r="E3117" s="37" t="s">
        <v>147</v>
      </c>
      <c r="F3117" s="37" t="s">
        <v>195</v>
      </c>
    </row>
    <row r="3118" spans="1:7" x14ac:dyDescent="0.2">
      <c r="A3118" s="36" t="s">
        <v>4814</v>
      </c>
      <c r="B3118" s="31" t="s">
        <v>4813</v>
      </c>
      <c r="C3118" s="37"/>
      <c r="D3118" s="31" t="s">
        <v>189</v>
      </c>
      <c r="E3118" s="37" t="s">
        <v>147</v>
      </c>
      <c r="F3118" s="37" t="s">
        <v>160</v>
      </c>
    </row>
    <row r="3119" spans="1:7" x14ac:dyDescent="0.2">
      <c r="A3119" s="36" t="s">
        <v>4815</v>
      </c>
      <c r="B3119" s="31" t="s">
        <v>4813</v>
      </c>
      <c r="D3119" s="31" t="s">
        <v>189</v>
      </c>
      <c r="E3119" s="31" t="s">
        <v>147</v>
      </c>
      <c r="F3119" s="31" t="s">
        <v>160</v>
      </c>
    </row>
    <row r="3120" spans="1:7" ht="15" x14ac:dyDescent="0.25">
      <c r="A3120" s="60" t="s">
        <v>5350</v>
      </c>
    </row>
    <row r="3121" spans="1:6" x14ac:dyDescent="0.2">
      <c r="A3121" s="36" t="s">
        <v>4817</v>
      </c>
      <c r="B3121" s="31" t="s">
        <v>4816</v>
      </c>
      <c r="C3121" s="37">
        <v>8</v>
      </c>
      <c r="D3121" s="31" t="s">
        <v>149</v>
      </c>
      <c r="E3121" s="37" t="s">
        <v>147</v>
      </c>
      <c r="F3121" s="37" t="s">
        <v>156</v>
      </c>
    </row>
    <row r="3122" spans="1:6" x14ac:dyDescent="0.2">
      <c r="A3122" s="36" t="s">
        <v>4819</v>
      </c>
      <c r="B3122" s="31" t="s">
        <v>4818</v>
      </c>
      <c r="C3122" s="37">
        <v>6</v>
      </c>
      <c r="D3122" s="31" t="s">
        <v>149</v>
      </c>
      <c r="E3122" s="37" t="s">
        <v>147</v>
      </c>
      <c r="F3122" s="37" t="s">
        <v>962</v>
      </c>
    </row>
    <row r="3123" spans="1:6" ht="15" x14ac:dyDescent="0.25">
      <c r="A3123" s="134" t="s">
        <v>5446</v>
      </c>
      <c r="C3123" s="31">
        <v>6</v>
      </c>
      <c r="D3123" s="31" t="s">
        <v>149</v>
      </c>
      <c r="E3123" s="39" t="s">
        <v>147</v>
      </c>
    </row>
  </sheetData>
  <sortState xmlns:xlrd2="http://schemas.microsoft.com/office/spreadsheetml/2017/richdata2" ref="A2:G3213">
    <sortCondition ref="A2:A3213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9" t="s">
        <v>127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</row>
    <row r="2" spans="1:15" x14ac:dyDescent="0.2">
      <c r="A2" s="86" t="s">
        <v>138</v>
      </c>
      <c r="B2" s="103" t="s">
        <v>5455</v>
      </c>
      <c r="C2" s="46" t="str">
        <f>CONCATENATE(B2,2024)</f>
        <v>WWBW Rel2024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5398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0"/>
      <c r="C7" s="160"/>
      <c r="D7" s="160"/>
      <c r="E7" s="16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5401</v>
      </c>
      <c r="D9" s="49" t="s">
        <v>5392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5401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37" t="s">
        <v>1463</v>
      </c>
      <c r="B10" s="44" t="str">
        <f>IF(LEN(VLOOKUP(A10,'Species List'!$A:$G,2,FALSE))=0,"",VLOOKUP(A10,'Species List'!$A:$G,2,FALSE))</f>
        <v>red-osier dogwood</v>
      </c>
      <c r="C10" s="44">
        <f>IF(LEN(VLOOKUP(A10,'Species List'!$A:$G,3,FALSE))=0,"",VLOOKUP(A10,'Species List'!$A:$G,3,FALSE))</f>
        <v>3</v>
      </c>
      <c r="D10" s="98">
        <f t="shared" ref="D10:D11" si="0">VALUE(C10)</f>
        <v>3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[FACW]</v>
      </c>
      <c r="H10" s="44">
        <f>VLOOKUP(A10,'Species List'!$A:$G,7,FALSE)</f>
        <v>0</v>
      </c>
      <c r="J10" s="137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11" si="1">VALUE(L10)</f>
        <v>37.5</v>
      </c>
      <c r="N10" s="108">
        <f t="shared" ref="N10:N75" si="2">L10/$L$151</f>
        <v>0.7978723404255319</v>
      </c>
      <c r="O10" s="108">
        <f t="shared" ref="O10:O11" si="3">D10*N10</f>
        <v>2.3936170212765955</v>
      </c>
    </row>
    <row r="11" spans="1:15" x14ac:dyDescent="0.2">
      <c r="A11" s="137" t="s">
        <v>3749</v>
      </c>
      <c r="B11" s="44" t="str">
        <f>IF(LEN(VLOOKUP(A11,'Species List'!$A:$G,2,FALSE))=0,"",VLOOKUP(A11,'Species List'!$A:$G,2,FALSE))</f>
        <v>common buckthorn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37" t="s">
        <v>5385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6.3829787234042548E-2</v>
      </c>
      <c r="O11" s="108">
        <f t="shared" si="3"/>
        <v>0</v>
      </c>
    </row>
    <row r="12" spans="1:15" x14ac:dyDescent="0.2">
      <c r="A12" s="137" t="s">
        <v>4690</v>
      </c>
      <c r="B12" s="44" t="str">
        <f>IF(LEN(VLOOKUP(A12,'Species List'!$A:$G,2,FALSE))=0,"",VLOOKUP(A12,'Species List'!$A:$G,2,FALSE))</f>
        <v>nannyberry</v>
      </c>
      <c r="C12" s="44">
        <f>IF(LEN(VLOOKUP(A12,'Species List'!$A:$G,3,FALSE))=0,"",VLOOKUP(A12,'Species List'!$A:$G,3,FALSE))</f>
        <v>4</v>
      </c>
      <c r="D12" s="98">
        <f>VALUE(C12)</f>
        <v>4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FAC+</v>
      </c>
      <c r="H12" s="44">
        <f>VLOOKUP(A12,'Species List'!$A:$G,7,FALSE)</f>
        <v>0</v>
      </c>
      <c r="J12" s="137" t="s">
        <v>5385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6.3829787234042548E-2</v>
      </c>
      <c r="O12" s="85">
        <f>D12*N12</f>
        <v>0.25531914893617019</v>
      </c>
    </row>
    <row r="13" spans="1:15" x14ac:dyDescent="0.2">
      <c r="A13" s="137" t="s">
        <v>3637</v>
      </c>
      <c r="B13" s="44" t="str">
        <f>IF(LEN(VLOOKUP(A13,'Species List'!$A:$G,2,FALSE))=0,"",VLOOKUP(A13,'Species List'!$A:$G,2,FALSE))</f>
        <v>wild plum</v>
      </c>
      <c r="C13" s="44">
        <f>IF(LEN(VLOOKUP(A13,'Species List'!$A:$G,3,FALSE))=0,"",VLOOKUP(A13,'Species List'!$A:$G,3,FALSE))</f>
        <v>3</v>
      </c>
      <c r="D13" s="98">
        <f t="shared" ref="D13:D76" si="4">VALUE(C13)</f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UPL</v>
      </c>
      <c r="H13" s="44">
        <f>VLOOKUP(A13,'Species List'!$A:$G,7,FALSE)</f>
        <v>0</v>
      </c>
      <c r="J13" s="137" t="s">
        <v>5387</v>
      </c>
      <c r="K13" s="47" t="str">
        <f>VLOOKUP(J13,'Species List'!$H$1:$J$9,2,FALSE)</f>
        <v>&gt;0-1%</v>
      </c>
      <c r="L13" s="47">
        <f>VLOOKUP(K13,'Species List'!$I$1:$N$8,2,FALSE)</f>
        <v>0.5</v>
      </c>
      <c r="M13" s="99">
        <f t="shared" ref="M13:M76" si="5">VALUE(L13)</f>
        <v>0.5</v>
      </c>
      <c r="N13" s="85">
        <f t="shared" si="2"/>
        <v>1.0638297872340425E-2</v>
      </c>
      <c r="O13" s="97">
        <f t="shared" ref="O13:O76" si="6">D13*N13</f>
        <v>3.1914893617021274E-2</v>
      </c>
    </row>
    <row r="14" spans="1:15" ht="13.5" thickBot="1" x14ac:dyDescent="0.25">
      <c r="A14" s="137" t="s">
        <v>3945</v>
      </c>
      <c r="B14" s="44" t="str">
        <f>IF(LEN(VLOOKUP(A14,'Species List'!$A:$G,2,FALSE))=0,"",VLOOKUP(A14,'Species List'!$A:$G,2,FALSE))</f>
        <v>pussy willow</v>
      </c>
      <c r="C14" s="44">
        <f>IF(LEN(VLOOKUP(A14,'Species List'!$A:$G,3,FALSE))=0,"",VLOOKUP(A14,'Species List'!$A:$G,3,FALSE))</f>
        <v>3</v>
      </c>
      <c r="D14" s="98">
        <f t="shared" si="4"/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</v>
      </c>
      <c r="H14" s="44">
        <f>VLOOKUP(A14,'Species List'!$A:$G,7,FALSE)</f>
        <v>0</v>
      </c>
      <c r="J14" s="137" t="s">
        <v>5385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6.3829787234042548E-2</v>
      </c>
      <c r="O14" s="97">
        <f t="shared" si="6"/>
        <v>0.19148936170212766</v>
      </c>
    </row>
    <row r="15" spans="1:15" ht="13.5" thickBot="1" x14ac:dyDescent="0.25">
      <c r="A15" s="120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4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22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5"/>
        <v>#N/A</v>
      </c>
      <c r="N15" s="85" t="e">
        <f t="shared" si="2"/>
        <v>#N/A</v>
      </c>
      <c r="O15" s="97" t="e">
        <f t="shared" si="6"/>
        <v>#N/A</v>
      </c>
    </row>
    <row r="16" spans="1:15" ht="13.5" thickBot="1" x14ac:dyDescent="0.25">
      <c r="A16" s="120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22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5"/>
        <v>#N/A</v>
      </c>
      <c r="N16" s="85" t="e">
        <f t="shared" si="2"/>
        <v>#N/A</v>
      </c>
      <c r="O16" s="97" t="e">
        <f t="shared" si="6"/>
        <v>#N/A</v>
      </c>
    </row>
    <row r="17" spans="1:15" ht="13.5" thickBot="1" x14ac:dyDescent="0.25">
      <c r="A17" s="12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22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5"/>
        <v>#N/A</v>
      </c>
      <c r="N17" s="85" t="e">
        <f t="shared" si="2"/>
        <v>#N/A</v>
      </c>
      <c r="O17" s="97" t="e">
        <f t="shared" si="6"/>
        <v>#N/A</v>
      </c>
    </row>
    <row r="18" spans="1:15" ht="13.5" thickBot="1" x14ac:dyDescent="0.25">
      <c r="A18" s="12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22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5"/>
        <v>#N/A</v>
      </c>
      <c r="N18" s="85" t="e">
        <f t="shared" si="2"/>
        <v>#N/A</v>
      </c>
      <c r="O18" s="97" t="e">
        <f t="shared" si="6"/>
        <v>#N/A</v>
      </c>
    </row>
    <row r="19" spans="1:15" x14ac:dyDescent="0.2">
      <c r="A19" s="119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2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5"/>
        <v>#N/A</v>
      </c>
      <c r="N19" s="85" t="e">
        <f t="shared" si="2"/>
        <v>#N/A</v>
      </c>
      <c r="O19" s="97" t="e">
        <f t="shared" si="6"/>
        <v>#N/A</v>
      </c>
    </row>
    <row r="20" spans="1:15" x14ac:dyDescent="0.2">
      <c r="A20" s="119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2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85" t="e">
        <f t="shared" si="2"/>
        <v>#N/A</v>
      </c>
      <c r="O20" s="97" t="e">
        <f t="shared" si="6"/>
        <v>#N/A</v>
      </c>
    </row>
    <row r="21" spans="1:15" x14ac:dyDescent="0.2">
      <c r="A21" s="119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2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85" t="e">
        <f t="shared" si="2"/>
        <v>#N/A</v>
      </c>
      <c r="O21" s="97" t="e">
        <f t="shared" si="6"/>
        <v>#N/A</v>
      </c>
    </row>
    <row r="22" spans="1:15" ht="13.5" thickBot="1" x14ac:dyDescent="0.25">
      <c r="A22" s="119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2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ht="13.5" thickBot="1" x14ac:dyDescent="0.25">
      <c r="A23" s="12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4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2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2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2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2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1" t="s">
        <v>5354</v>
      </c>
      <c r="J151" s="162"/>
      <c r="K151" s="163"/>
      <c r="L151" s="63">
        <f>SUMIF(L10:L150,"&gt;=0")</f>
        <v>47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2A501542-FE2E-4260-964A-CBB486790BAD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4" workbookViewId="0">
      <selection activeCell="A34" sqref="A34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9" t="s">
        <v>127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5399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0"/>
      <c r="C7" s="160"/>
      <c r="D7" s="160"/>
      <c r="E7" s="16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5401</v>
      </c>
      <c r="D9" s="49" t="s">
        <v>5392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5402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37" t="s">
        <v>4202</v>
      </c>
      <c r="B10" s="44" t="str">
        <f>IF(LEN(VLOOKUP(A10,'Species List'!$A:$G,2,FALSE))=0,"",VLOOKUP(A10,'Species List'!$A:$G,2,FALSE))</f>
        <v>late goldenrod</v>
      </c>
      <c r="C10" s="44">
        <f>IF(LEN(VLOOKUP(A10,'Species List'!$A:$G,3,FALSE))=0,"",VLOOKUP(A10,'Species List'!$A:$G,3,FALSE))</f>
        <v>1</v>
      </c>
      <c r="D10" s="98">
        <f t="shared" ref="D10:D11" si="0">VALUE(C10)</f>
        <v>1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7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2" si="1">VALUE(L10)</f>
        <v>15</v>
      </c>
      <c r="N10" s="108">
        <f t="shared" ref="N10:N41" si="2">L10/$L$150</f>
        <v>8.9820359281437126E-2</v>
      </c>
      <c r="O10" s="108">
        <f t="shared" ref="O10:O11" si="3">D10*N10</f>
        <v>8.9820359281437126E-2</v>
      </c>
    </row>
    <row r="11" spans="1:15" x14ac:dyDescent="0.2">
      <c r="A11" s="137" t="s">
        <v>4211</v>
      </c>
      <c r="B11" s="44" t="str">
        <f>IF(LEN(VLOOKUP(A11,'Species List'!$A:$G,2,FALSE))=0,"",VLOOKUP(A11,'Species List'!$A:$G,2,FALSE))</f>
        <v>giant goldenrod</v>
      </c>
      <c r="C11" s="44">
        <f>IF(LEN(VLOOKUP(A11,'Species List'!$A:$G,3,FALSE))=0,"",VLOOKUP(A11,'Species List'!$A:$G,3,FALSE))</f>
        <v>3</v>
      </c>
      <c r="D11" s="98">
        <f t="shared" si="0"/>
        <v>3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</v>
      </c>
      <c r="H11" s="44">
        <f>VLOOKUP(A11,'Species List'!$A:$G,7,FALSE)</f>
        <v>0</v>
      </c>
      <c r="J11" s="137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1.7964071856287425E-2</v>
      </c>
      <c r="O11" s="108">
        <f t="shared" si="3"/>
        <v>5.389221556886227E-2</v>
      </c>
    </row>
    <row r="12" spans="1:15" x14ac:dyDescent="0.2">
      <c r="A12" s="137" t="s">
        <v>1925</v>
      </c>
      <c r="B12" s="44" t="str">
        <f>IF(LEN(VLOOKUP(A12,'Species List'!$A:$G,2,FALSE))=0,"",VLOOKUP(A12,'Species List'!$A:$G,2,FALSE))</f>
        <v>field horsetail</v>
      </c>
      <c r="C12" s="44">
        <f>IF(LEN(VLOOKUP(A12,'Species List'!$A:$G,3,FALSE))=0,"",VLOOKUP(A12,'Species List'!$A:$G,3,FALSE))</f>
        <v>1</v>
      </c>
      <c r="D12" s="98">
        <f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</v>
      </c>
      <c r="H12" s="44">
        <f>VLOOKUP(A12,'Species List'!$A:$G,7,FALSE)</f>
        <v>0</v>
      </c>
      <c r="J12" s="137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 t="shared" si="1"/>
        <v>15</v>
      </c>
      <c r="N12" s="85">
        <f t="shared" si="2"/>
        <v>8.9820359281437126E-2</v>
      </c>
      <c r="O12" s="85">
        <f>D12*N12</f>
        <v>8.9820359281437126E-2</v>
      </c>
    </row>
    <row r="13" spans="1:15" x14ac:dyDescent="0.2">
      <c r="A13" s="137" t="s">
        <v>5421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4</v>
      </c>
      <c r="D13" s="98">
        <f t="shared" ref="D13:D75" si="4">VALUE(C13)</f>
        <v>4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7" t="s">
        <v>5385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1.7964071856287425E-2</v>
      </c>
      <c r="O13" s="97">
        <f t="shared" ref="O13:O75" si="6">D13*N13</f>
        <v>7.1856287425149698E-2</v>
      </c>
    </row>
    <row r="14" spans="1:15" x14ac:dyDescent="0.2">
      <c r="A14" s="137" t="s">
        <v>4432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6</v>
      </c>
      <c r="D14" s="98">
        <f t="shared" si="4"/>
        <v>6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[OBL]</v>
      </c>
      <c r="H14" s="44">
        <f>VLOOKUP(A14,'Species List'!$A:$G,7,FALSE)</f>
        <v>0</v>
      </c>
      <c r="J14" s="137">
        <v>3</v>
      </c>
      <c r="K14" s="47" t="str">
        <f>VLOOKUP(J14,'Species List'!$H$1:$J$9,2,FALSE)</f>
        <v>&gt;25-50%</v>
      </c>
      <c r="L14" s="47">
        <f>VLOOKUP(K14,'Species List'!$I$1:$N$8,2,FALSE)</f>
        <v>37.5</v>
      </c>
      <c r="M14" s="99">
        <f t="shared" si="5"/>
        <v>37.5</v>
      </c>
      <c r="N14" s="97">
        <f t="shared" si="2"/>
        <v>0.22455089820359281</v>
      </c>
      <c r="O14" s="97">
        <f t="shared" si="6"/>
        <v>1.3473053892215567</v>
      </c>
    </row>
    <row r="15" spans="1:15" x14ac:dyDescent="0.2">
      <c r="A15" s="137" t="s">
        <v>3665</v>
      </c>
      <c r="B15" s="44" t="str">
        <f>IF(LEN(VLOOKUP(A15,'Species List'!$A:$G,2,FALSE))=0,"",VLOOKUP(A15,'Species List'!$A:$G,2,FALSE))</f>
        <v>Virginia mountain mint</v>
      </c>
      <c r="C15" s="44">
        <f>IF(LEN(VLOOKUP(A15,'Species List'!$A:$G,3,FALSE))=0,"",VLOOKUP(A15,'Species List'!$A:$G,3,FALSE))</f>
        <v>6</v>
      </c>
      <c r="D15" s="98">
        <f t="shared" si="4"/>
        <v>6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FACW+</v>
      </c>
      <c r="H15" s="44">
        <f>VLOOKUP(A15,'Species List'!$A:$G,7,FALSE)</f>
        <v>0</v>
      </c>
      <c r="J15" s="137" t="s">
        <v>5385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1.7964071856287425E-2</v>
      </c>
      <c r="O15" s="97">
        <f t="shared" si="6"/>
        <v>0.10778443113772454</v>
      </c>
    </row>
    <row r="16" spans="1:15" x14ac:dyDescent="0.2">
      <c r="A16" s="137" t="s">
        <v>2202</v>
      </c>
      <c r="B16" s="44" t="str">
        <f>IF(LEN(VLOOKUP(A16,'Species List'!$A:$G,2,FALSE))=0,"",VLOOKUP(A16,'Species List'!$A:$G,2,FALSE))</f>
        <v>bottle gentian</v>
      </c>
      <c r="C16" s="44">
        <f>IF(LEN(VLOOKUP(A16,'Species List'!$A:$G,3,FALSE))=0,"",VLOOKUP(A16,'Species List'!$A:$G,3,FALSE))</f>
        <v>6</v>
      </c>
      <c r="D16" s="98">
        <f t="shared" si="4"/>
        <v>6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</v>
      </c>
      <c r="H16" s="44">
        <f>VLOOKUP(A16,'Species List'!$A:$G,7,FALSE)</f>
        <v>0</v>
      </c>
      <c r="J16" s="137" t="s">
        <v>5385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1.7964071856287425E-2</v>
      </c>
      <c r="O16" s="97">
        <f t="shared" si="6"/>
        <v>0.10778443113772454</v>
      </c>
    </row>
    <row r="17" spans="1:15" x14ac:dyDescent="0.2">
      <c r="A17" s="137" t="s">
        <v>1314</v>
      </c>
      <c r="B17" s="44" t="str">
        <f>IF(LEN(VLOOKUP(A17,'Species List'!$A:$G,2,FALSE))=0,"",VLOOKUP(A17,'Species List'!$A:$G,2,FALSE))</f>
        <v>white turtlehead</v>
      </c>
      <c r="C17" s="44">
        <f>IF(LEN(VLOOKUP(A17,'Species List'!$A:$G,3,FALSE))=0,"",VLOOKUP(A17,'Species List'!$A:$G,3,FALSE))</f>
        <v>7</v>
      </c>
      <c r="D17" s="98">
        <f t="shared" si="4"/>
        <v>7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OBL</v>
      </c>
      <c r="H17" s="44">
        <f>VLOOKUP(A17,'Species List'!$A:$G,7,FALSE)</f>
        <v>0</v>
      </c>
      <c r="J17" s="137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1.7964071856287425E-2</v>
      </c>
      <c r="O17" s="97">
        <f t="shared" si="6"/>
        <v>0.12574850299401197</v>
      </c>
    </row>
    <row r="18" spans="1:15" x14ac:dyDescent="0.2">
      <c r="A18" s="137" t="s">
        <v>3218</v>
      </c>
      <c r="B18" s="44" t="str">
        <f>IF(LEN(VLOOKUP(A18,'Species List'!$A:$G,2,FALSE))=0,"",VLOOKUP(A18,'Species List'!$A:$G,2,FALSE))</f>
        <v>swamp lousewort</v>
      </c>
      <c r="C18" s="44">
        <f>IF(LEN(VLOOKUP(A18,'Species List'!$A:$G,3,FALSE))=0,"",VLOOKUP(A18,'Species List'!$A:$G,3,FALSE))</f>
        <v>8</v>
      </c>
      <c r="D18" s="98">
        <f t="shared" si="4"/>
        <v>8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FACW+</v>
      </c>
      <c r="H18" s="44">
        <f>VLOOKUP(A18,'Species List'!$A:$G,7,FALSE)</f>
        <v>0</v>
      </c>
      <c r="J18" s="137" t="s">
        <v>5385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1.7964071856287425E-2</v>
      </c>
      <c r="O18" s="97">
        <f t="shared" si="6"/>
        <v>0.1437125748502994</v>
      </c>
    </row>
    <row r="19" spans="1:15" x14ac:dyDescent="0.2">
      <c r="A19" s="137" t="s">
        <v>2086</v>
      </c>
      <c r="B19" s="44" t="str">
        <f>IF(LEN(VLOOKUP(A19,'Species List'!$A:$G,2,FALSE))=0,"",VLOOKUP(A19,'Species List'!$A:$G,2,FALSE))</f>
        <v>spotted Joe pye weed</v>
      </c>
      <c r="C19" s="44">
        <f>IF(LEN(VLOOKUP(A19,'Species List'!$A:$G,3,FALSE))=0,"",VLOOKUP(A19,'Species List'!$A:$G,3,FALSE))</f>
        <v>4</v>
      </c>
      <c r="D19" s="98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OBL</v>
      </c>
      <c r="H19" s="44">
        <f>VLOOKUP(A19,'Species List'!$A:$G,7,FALSE)</f>
        <v>0</v>
      </c>
      <c r="J19" s="137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99">
        <f t="shared" si="5"/>
        <v>15</v>
      </c>
      <c r="N19" s="97">
        <f t="shared" si="2"/>
        <v>8.9820359281437126E-2</v>
      </c>
      <c r="O19" s="97">
        <f t="shared" si="6"/>
        <v>0.3592814371257485</v>
      </c>
    </row>
    <row r="20" spans="1:15" x14ac:dyDescent="0.2">
      <c r="A20" s="137" t="s">
        <v>359</v>
      </c>
      <c r="B20" s="44" t="str">
        <f>IF(LEN(VLOOKUP(A20,'Species List'!$A:$G,2,FALSE))=0,"",VLOOKUP(A20,'Species List'!$A:$G,2,FALSE))</f>
        <v>hog peanut</v>
      </c>
      <c r="C20" s="44">
        <f>IF(LEN(VLOOKUP(A20,'Species List'!$A:$G,3,FALSE))=0,"",VLOOKUP(A20,'Species List'!$A:$G,3,FALSE))</f>
        <v>2</v>
      </c>
      <c r="D20" s="98">
        <f t="shared" si="4"/>
        <v>2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137" t="s">
        <v>5385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1.7964071856287425E-2</v>
      </c>
      <c r="O20" s="97">
        <f t="shared" si="6"/>
        <v>3.5928143712574849E-2</v>
      </c>
    </row>
    <row r="21" spans="1:15" x14ac:dyDescent="0.2">
      <c r="A21" s="137" t="s">
        <v>2183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4</v>
      </c>
      <c r="D21" s="98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FACU+</v>
      </c>
      <c r="H21" s="44">
        <f>VLOOKUP(A21,'Species List'!$A:$G,7,FALSE)</f>
        <v>0</v>
      </c>
      <c r="J21" s="137" t="s">
        <v>5385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1.7964071856287425E-2</v>
      </c>
      <c r="O21" s="97">
        <f t="shared" si="6"/>
        <v>7.1856287425149698E-2</v>
      </c>
    </row>
    <row r="22" spans="1:15" x14ac:dyDescent="0.2">
      <c r="A22" s="137" t="s">
        <v>2941</v>
      </c>
      <c r="B22" s="44" t="str">
        <f>IF(LEN(VLOOKUP(A22,'Species List'!$A:$G,2,FALSE))=0,"",VLOOKUP(A22,'Species List'!$A:$G,2,FALSE))</f>
        <v>wild bergamot</v>
      </c>
      <c r="C22" s="44">
        <f>IF(LEN(VLOOKUP(A22,'Species List'!$A:$G,3,FALSE))=0,"",VLOOKUP(A22,'Species List'!$A:$G,3,FALSE))</f>
        <v>3</v>
      </c>
      <c r="D22" s="98">
        <f t="shared" si="4"/>
        <v>3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37" t="s">
        <v>5385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1.7964071856287425E-2</v>
      </c>
      <c r="O22" s="97">
        <f t="shared" si="6"/>
        <v>5.389221556886227E-2</v>
      </c>
    </row>
    <row r="23" spans="1:15" x14ac:dyDescent="0.2">
      <c r="A23" s="137" t="s">
        <v>2323</v>
      </c>
      <c r="B23" s="44" t="str">
        <f>IF(LEN(VLOOKUP(A23,'Species List'!$A:$G,2,FALSE))=0,"",VLOOKUP(A23,'Species List'!$A:$G,2,FALSE))</f>
        <v>sawtooth sunflower</v>
      </c>
      <c r="C23" s="44">
        <f>IF(LEN(VLOOKUP(A23,'Species List'!$A:$G,3,FALSE))=0,"",VLOOKUP(A23,'Species List'!$A:$G,3,FALSE))</f>
        <v>3</v>
      </c>
      <c r="D23" s="98">
        <f t="shared" si="4"/>
        <v>3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FACW-</v>
      </c>
      <c r="H23" s="44">
        <f>VLOOKUP(A23,'Species List'!$A:$G,7,FALSE)</f>
        <v>0</v>
      </c>
      <c r="J23" s="137" t="s">
        <v>5385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1.7964071856287425E-2</v>
      </c>
      <c r="O23" s="97">
        <f t="shared" si="6"/>
        <v>5.389221556886227E-2</v>
      </c>
    </row>
    <row r="24" spans="1:15" x14ac:dyDescent="0.2">
      <c r="A24" s="137" t="s">
        <v>2042</v>
      </c>
      <c r="B24" s="44" t="str">
        <f>IF(LEN(VLOOKUP(A24,'Species List'!$A:$G,2,FALSE))=0,"",VLOOKUP(A24,'Species List'!$A:$G,2,FALSE))</f>
        <v>common boneset</v>
      </c>
      <c r="C24" s="44">
        <f>IF(LEN(VLOOKUP(A24,'Species List'!$A:$G,3,FALSE))=0,"",VLOOKUP(A24,'Species List'!$A:$G,3,FALSE))</f>
        <v>4</v>
      </c>
      <c r="D24" s="98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[FACW+]</v>
      </c>
      <c r="H24" s="44">
        <f>VLOOKUP(A24,'Species List'!$A:$G,7,FALSE)</f>
        <v>0</v>
      </c>
      <c r="J24" s="137" t="s">
        <v>5387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99">
        <f t="shared" si="5"/>
        <v>0.5</v>
      </c>
      <c r="N24" s="97">
        <f t="shared" si="2"/>
        <v>2.9940119760479044E-3</v>
      </c>
      <c r="O24" s="97">
        <f t="shared" si="6"/>
        <v>1.1976047904191617E-2</v>
      </c>
    </row>
    <row r="25" spans="1:15" x14ac:dyDescent="0.2">
      <c r="A25" s="137" t="s">
        <v>4819</v>
      </c>
      <c r="B25" s="44" t="str">
        <f>IF(LEN(VLOOKUP(A25,'Species List'!$A:$G,2,FALSE))=0,"",VLOOKUP(A25,'Species List'!$A:$G,2,FALSE))</f>
        <v>golden alexanders</v>
      </c>
      <c r="C25" s="44">
        <f>IF(LEN(VLOOKUP(A25,'Species List'!$A:$G,3,FALSE))=0,"",VLOOKUP(A25,'Species List'!$A:$G,3,FALSE))</f>
        <v>6</v>
      </c>
      <c r="D25" s="98">
        <f t="shared" si="4"/>
        <v>6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FAC+</v>
      </c>
      <c r="H25" s="44">
        <f>VLOOKUP(A25,'Species List'!$A:$G,7,FALSE)</f>
        <v>0</v>
      </c>
      <c r="J25" s="137" t="s">
        <v>5385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1.7964071856287425E-2</v>
      </c>
      <c r="O25" s="97">
        <f t="shared" si="6"/>
        <v>0.10778443113772454</v>
      </c>
    </row>
    <row r="26" spans="1:15" x14ac:dyDescent="0.2">
      <c r="A26" s="137" t="s">
        <v>2726</v>
      </c>
      <c r="B26" s="44" t="str">
        <f>IF(LEN(VLOOKUP(A26,'Species List'!$A:$G,2,FALSE))=0,"",VLOOKUP(A26,'Species List'!$A:$G,2,FALSE))</f>
        <v>great lobelia</v>
      </c>
      <c r="C26" s="44">
        <f>IF(LEN(VLOOKUP(A26,'Species List'!$A:$G,3,FALSE))=0,"",VLOOKUP(A26,'Species List'!$A:$G,3,FALSE))</f>
        <v>5</v>
      </c>
      <c r="D26" s="98">
        <f t="shared" si="4"/>
        <v>5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OBL</v>
      </c>
      <c r="H26" s="44">
        <f>VLOOKUP(A26,'Species List'!$A:$G,7,FALSE)</f>
        <v>0</v>
      </c>
      <c r="J26" s="137" t="s">
        <v>5385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1.7964071856287425E-2</v>
      </c>
      <c r="O26" s="97">
        <f t="shared" si="6"/>
        <v>8.9820359281437126E-2</v>
      </c>
    </row>
    <row r="27" spans="1:15" x14ac:dyDescent="0.2">
      <c r="A27" s="137" t="s">
        <v>4499</v>
      </c>
      <c r="B27" s="44" t="str">
        <f>IF(LEN(VLOOKUP(A27,'Species List'!$A:$G,2,FALSE))=0,"",VLOOKUP(A27,'Species List'!$A:$G,2,FALSE))</f>
        <v>Japanese Hedge Parsley</v>
      </c>
      <c r="C27" s="44">
        <f>IF(LEN(VLOOKUP(A27,'Species List'!$A:$G,3,FALSE))=0,"",VLOOKUP(A27,'Species List'!$A:$G,3,FALSE))</f>
        <v>0</v>
      </c>
      <c r="D27" s="98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37" t="s">
        <v>5385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1.7964071856287425E-2</v>
      </c>
      <c r="O27" s="97">
        <f t="shared" si="6"/>
        <v>0</v>
      </c>
    </row>
    <row r="28" spans="1:15" x14ac:dyDescent="0.2">
      <c r="A28" s="137" t="s">
        <v>4330</v>
      </c>
      <c r="B28" s="44" t="str">
        <f>IF(LEN(VLOOKUP(A28,'Species List'!$A:$G,2,FALSE))=0,"",VLOOKUP(A28,'Species List'!$A:$G,2,FALSE))</f>
        <v>woundwort</v>
      </c>
      <c r="C28" s="44">
        <f>IF(LEN(VLOOKUP(A28,'Species List'!$A:$G,3,FALSE))=0,"",VLOOKUP(A28,'Species List'!$A:$G,3,FALSE))</f>
        <v>4</v>
      </c>
      <c r="D28" s="98">
        <f t="shared" si="4"/>
        <v>4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OBL</v>
      </c>
      <c r="H28" s="44">
        <f>VLOOKUP(A28,'Species List'!$A:$G,7,FALSE)</f>
        <v>0</v>
      </c>
      <c r="J28" s="137" t="s">
        <v>5385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1.7964071856287425E-2</v>
      </c>
      <c r="O28" s="97">
        <f t="shared" si="6"/>
        <v>7.1856287425149698E-2</v>
      </c>
    </row>
    <row r="29" spans="1:15" x14ac:dyDescent="0.2">
      <c r="A29" s="137" t="s">
        <v>2469</v>
      </c>
      <c r="B29" s="44" t="str">
        <f>IF(LEN(VLOOKUP(A29,'Species List'!$A:$G,2,FALSE))=0,"",VLOOKUP(A29,'Species List'!$A:$G,2,FALSE))</f>
        <v>spotted touch-me-not</v>
      </c>
      <c r="C29" s="44">
        <f>IF(LEN(VLOOKUP(A29,'Species List'!$A:$G,3,FALSE))=0,"",VLOOKUP(A29,'Species List'!$A:$G,3,FALSE))</f>
        <v>2</v>
      </c>
      <c r="D29" s="98">
        <f t="shared" si="4"/>
        <v>2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FACW</v>
      </c>
      <c r="H29" s="44">
        <f>VLOOKUP(A29,'Species List'!$A:$G,7,FALSE)</f>
        <v>0</v>
      </c>
      <c r="J29" s="137" t="s">
        <v>5385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1.7964071856287425E-2</v>
      </c>
      <c r="O29" s="97">
        <f t="shared" si="6"/>
        <v>3.5928143712574849E-2</v>
      </c>
    </row>
    <row r="30" spans="1:15" x14ac:dyDescent="0.2">
      <c r="A30" s="137" t="s">
        <v>3265</v>
      </c>
      <c r="B30" s="44" t="str">
        <f>IF(LEN(VLOOKUP(A30,'Species List'!$A:$G,2,FALSE))=0,"",VLOOKUP(A30,'Species List'!$A:$G,2,FALSE))</f>
        <v>arrow-leaved tearthumb</v>
      </c>
      <c r="C30" s="44">
        <f>IF(LEN(VLOOKUP(A30,'Species List'!$A:$G,3,FALSE))=0,"",VLOOKUP(A30,'Species List'!$A:$G,3,FALSE))</f>
        <v>4</v>
      </c>
      <c r="D30" s="98">
        <f t="shared" si="4"/>
        <v>4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OBL</v>
      </c>
      <c r="H30" s="44">
        <f>VLOOKUP(A30,'Species List'!$A:$G,7,FALSE)</f>
        <v>0</v>
      </c>
      <c r="J30" s="137" t="s">
        <v>5385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1.7964071856287425E-2</v>
      </c>
      <c r="O30" s="97">
        <f t="shared" si="6"/>
        <v>7.1856287425149698E-2</v>
      </c>
    </row>
    <row r="31" spans="1:15" x14ac:dyDescent="0.2">
      <c r="A31" s="137" t="s">
        <v>3095</v>
      </c>
      <c r="B31" s="44" t="str">
        <f>IF(LEN(VLOOKUP(A31,'Species List'!$A:$G,2,FALSE))=0,"",VLOOKUP(A31,'Species List'!$A:$G,2,FALSE))</f>
        <v>sensitive fern</v>
      </c>
      <c r="C31" s="44">
        <f>IF(LEN(VLOOKUP(A31,'Species List'!$A:$G,3,FALSE))=0,"",VLOOKUP(A31,'Species List'!$A:$G,3,FALSE))</f>
        <v>4</v>
      </c>
      <c r="D31" s="98">
        <f t="shared" si="4"/>
        <v>4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</v>
      </c>
      <c r="H31" s="44">
        <f>VLOOKUP(A31,'Species List'!$A:$G,7,FALSE)</f>
        <v>0</v>
      </c>
      <c r="J31" s="137">
        <v>2</v>
      </c>
      <c r="K31" s="47" t="str">
        <f>VLOOKUP(J31,'Species List'!$H$1:$J$9,2,FALSE)</f>
        <v>&gt;5-25%</v>
      </c>
      <c r="L31" s="47">
        <f>VLOOKUP(K31,'Species List'!$I$1:$N$8,2,FALSE)</f>
        <v>15</v>
      </c>
      <c r="M31" s="99">
        <f t="shared" si="5"/>
        <v>15</v>
      </c>
      <c r="N31" s="97">
        <f t="shared" si="2"/>
        <v>8.9820359281437126E-2</v>
      </c>
      <c r="O31" s="97">
        <f t="shared" si="6"/>
        <v>0.3592814371257485</v>
      </c>
    </row>
    <row r="32" spans="1:15" x14ac:dyDescent="0.2">
      <c r="A32" s="137" t="s">
        <v>4466</v>
      </c>
      <c r="B32" s="44" t="str">
        <f>IF(LEN(VLOOKUP(A32,'Species List'!$A:$G,2,FALSE))=0,"",VLOOKUP(A32,'Species List'!$A:$G,2,FALSE))</f>
        <v>germander</v>
      </c>
      <c r="C32" s="44">
        <f>IF(LEN(VLOOKUP(A32,'Species List'!$A:$G,3,FALSE))=0,"",VLOOKUP(A32,'Species List'!$A:$G,3,FALSE))</f>
        <v>4</v>
      </c>
      <c r="D32" s="98">
        <f t="shared" si="4"/>
        <v>4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FACW-</v>
      </c>
      <c r="H32" s="44">
        <f>VLOOKUP(A32,'Species List'!$A:$G,7,FALSE)</f>
        <v>0</v>
      </c>
      <c r="J32" s="137" t="s">
        <v>5385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1.7964071856287425E-2</v>
      </c>
      <c r="O32" s="97">
        <f t="shared" si="6"/>
        <v>7.1856287425149698E-2</v>
      </c>
    </row>
    <row r="33" spans="1:15" x14ac:dyDescent="0.2">
      <c r="A33" s="137" t="s">
        <v>384</v>
      </c>
      <c r="B33" s="44" t="str">
        <f>IF(LEN(VLOOKUP(A33,'Species List'!$A:$G,2,FALSE))=0,"",VLOOKUP(A33,'Species List'!$A:$G,2,FALSE))</f>
        <v>canada anemone</v>
      </c>
      <c r="C33" s="44">
        <f>IF(LEN(VLOOKUP(A33,'Species List'!$A:$G,3,FALSE))=0,"",VLOOKUP(A33,'Species List'!$A:$G,3,FALSE))</f>
        <v>3</v>
      </c>
      <c r="D33" s="98">
        <f t="shared" si="4"/>
        <v>3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FACW</v>
      </c>
      <c r="H33" s="44">
        <f>VLOOKUP(A33,'Species List'!$A:$G,7,FALSE)</f>
        <v>0</v>
      </c>
      <c r="J33" s="137" t="s">
        <v>5385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1.7964071856287425E-2</v>
      </c>
      <c r="O33" s="97">
        <f t="shared" si="6"/>
        <v>5.389221556886227E-2</v>
      </c>
    </row>
    <row r="34" spans="1:15" x14ac:dyDescent="0.2">
      <c r="A34" s="137" t="s">
        <v>848</v>
      </c>
      <c r="B34" s="44" t="str">
        <f>IF(LEN(VLOOKUP(A34,'Species List'!$A:$G,2,FALSE))=0,"",VLOOKUP(A34,'Species List'!$A:$G,2,FALSE))</f>
        <v>hedge bindweed</v>
      </c>
      <c r="C34" s="44">
        <f>IF(LEN(VLOOKUP(A34,'Species List'!$A:$G,3,FALSE))=0,"",VLOOKUP(A34,'Species List'!$A:$G,3,FALSE))</f>
        <v>1</v>
      </c>
      <c r="D34" s="98">
        <f t="shared" si="4"/>
        <v>1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</v>
      </c>
      <c r="H34" s="44">
        <f>VLOOKUP(A34,'Species List'!$A:$G,7,FALSE)</f>
        <v>0</v>
      </c>
      <c r="J34" s="137" t="s">
        <v>5385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1.7964071856287425E-2</v>
      </c>
      <c r="O34" s="97">
        <f t="shared" si="6"/>
        <v>1.7964071856287425E-2</v>
      </c>
    </row>
    <row r="35" spans="1:15" x14ac:dyDescent="0.2">
      <c r="A35" s="137" t="s">
        <v>186</v>
      </c>
      <c r="B35" s="44" t="str">
        <f>IF(LEN(VLOOKUP(A35,'Species List'!$A:$G,2,FALSE))=0,"",VLOOKUP(A35,'Species List'!$A:$G,2,FALSE))</f>
        <v>common yarrow</v>
      </c>
      <c r="C35" s="44">
        <f>IF(LEN(VLOOKUP(A35,'Species List'!$A:$G,3,FALSE))=0,"",VLOOKUP(A35,'Species List'!$A:$G,3,FALSE))</f>
        <v>1</v>
      </c>
      <c r="D35" s="98">
        <f t="shared" si="4"/>
        <v>1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FACU</v>
      </c>
      <c r="H35" s="44">
        <f>VLOOKUP(A35,'Species List'!$A:$G,7,FALSE)</f>
        <v>0</v>
      </c>
      <c r="J35" s="137" t="s">
        <v>5385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1.7964071856287425E-2</v>
      </c>
      <c r="O35" s="97">
        <f t="shared" si="6"/>
        <v>1.7964071856287425E-2</v>
      </c>
    </row>
    <row r="36" spans="1:15" x14ac:dyDescent="0.2">
      <c r="A36" s="137" t="s">
        <v>2240</v>
      </c>
      <c r="B36" s="44" t="str">
        <f>IF(LEN(VLOOKUP(A36,'Species List'!$A:$G,2,FALSE))=0,"",VLOOKUP(A36,'Species List'!$A:$G,2,FALSE))</f>
        <v/>
      </c>
      <c r="C36" s="44">
        <f>IF(LEN(VLOOKUP(A36,'Species List'!$A:$G,3,FALSE))=0,"",VLOOKUP(A36,'Species List'!$A:$G,3,FALSE))</f>
        <v>6</v>
      </c>
      <c r="D36" s="98">
        <f t="shared" si="4"/>
        <v>6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FACW</v>
      </c>
      <c r="H36" s="44">
        <f>VLOOKUP(A36,'Species List'!$A:$G,7,FALSE)</f>
        <v>0</v>
      </c>
      <c r="J36" s="137" t="s">
        <v>5385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1.7964071856287425E-2</v>
      </c>
      <c r="O36" s="97">
        <f t="shared" si="6"/>
        <v>0.10778443113772454</v>
      </c>
    </row>
    <row r="37" spans="1:15" x14ac:dyDescent="0.2">
      <c r="A37" s="137" t="s">
        <v>243</v>
      </c>
      <c r="B37" s="44" t="str">
        <f>IF(LEN(VLOOKUP(A37,'Species List'!$A:$G,2,FALSE))=0,"",VLOOKUP(A37,'Species List'!$A:$G,2,FALSE))</f>
        <v>downy agrimony</v>
      </c>
      <c r="C37" s="44">
        <f>IF(LEN(VLOOKUP(A37,'Species List'!$A:$G,3,FALSE))=0,"",VLOOKUP(A37,'Species List'!$A:$G,3,FALSE))</f>
        <v>5</v>
      </c>
      <c r="D37" s="98">
        <f t="shared" si="4"/>
        <v>5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137" t="s">
        <v>5385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1.7964071856287425E-2</v>
      </c>
      <c r="O37" s="97">
        <f t="shared" si="6"/>
        <v>8.9820359281437126E-2</v>
      </c>
    </row>
    <row r="38" spans="1:15" x14ac:dyDescent="0.2">
      <c r="A38" s="137" t="s">
        <v>4507</v>
      </c>
      <c r="B38" s="44" t="str">
        <f>IF(LEN(VLOOKUP(A38,'Species List'!$A:$G,2,FALSE))=0,"",VLOOKUP(A38,'Species List'!$A:$G,2,FALSE))</f>
        <v>western poison ivy</v>
      </c>
      <c r="C38" s="44">
        <f>IF(LEN(VLOOKUP(A38,'Species List'!$A:$G,3,FALSE))=0,"",VLOOKUP(A38,'Species List'!$A:$G,3,FALSE))</f>
        <v>1</v>
      </c>
      <c r="D38" s="98">
        <f t="shared" si="4"/>
        <v>1</v>
      </c>
      <c r="E38" s="44" t="str">
        <f>IF(LEN(VLOOKUP(A38,'Species List'!$A:$G,4,FALSE))=0,"",VLOOKUP(A38,'Species List'!$A:$G,4,FALSE))</f>
        <v>D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</v>
      </c>
      <c r="H38" s="44">
        <f>VLOOKUP(A38,'Species List'!$A:$G,7,FALSE)</f>
        <v>0</v>
      </c>
      <c r="J38" s="137" t="s">
        <v>5385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1.7964071856287425E-2</v>
      </c>
      <c r="O38" s="97">
        <f t="shared" si="6"/>
        <v>1.7964071856287425E-2</v>
      </c>
    </row>
    <row r="39" spans="1:15" x14ac:dyDescent="0.2">
      <c r="A39" s="123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4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3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4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3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4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1" t="s">
        <v>5354</v>
      </c>
      <c r="J150" s="162"/>
      <c r="K150" s="163"/>
      <c r="L150" s="63">
        <f>SUMIF(L10:L149,"&gt;=0")</f>
        <v>167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B11" sqref="B11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9" t="s">
        <v>127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5398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0"/>
      <c r="C7" s="160"/>
      <c r="D7" s="160"/>
      <c r="E7" s="160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5401</v>
      </c>
      <c r="D9" s="49" t="s">
        <v>5392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5401</v>
      </c>
      <c r="M9" s="49" t="s">
        <v>133</v>
      </c>
      <c r="N9" s="43" t="s">
        <v>4825</v>
      </c>
      <c r="O9" s="43" t="s">
        <v>4826</v>
      </c>
    </row>
    <row r="10" spans="1:15" ht="13.5" thickTop="1" x14ac:dyDescent="0.2">
      <c r="A10" s="137" t="s">
        <v>252</v>
      </c>
      <c r="B10" s="44" t="str">
        <f>IF(LEN(VLOOKUP(A10,'Species List'!$A:$G,2,FALSE))=0,"",VLOOKUP(A10,'Species List'!$A:$G,2,FALSE))</f>
        <v>redtop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[FACW]</v>
      </c>
      <c r="H10" s="44">
        <f>VLOOKUP(A10,'Species List'!$A:$G,7,FALSE)</f>
        <v>0</v>
      </c>
      <c r="J10" s="137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76" si="1">VALUE(L10)</f>
        <v>37.5</v>
      </c>
      <c r="N10" s="108">
        <f t="shared" ref="N10:N75" si="2">L10/$L$151</f>
        <v>0.64102564102564108</v>
      </c>
      <c r="O10" s="108">
        <f t="shared" ref="O10:O76" si="3">D10*N10</f>
        <v>0</v>
      </c>
    </row>
    <row r="11" spans="1:15" x14ac:dyDescent="0.2">
      <c r="A11" s="137" t="s">
        <v>781</v>
      </c>
      <c r="B11" s="44" t="str">
        <f>IF(LEN(VLOOKUP(A11,'Species List'!$A:$G,2,FALSE))=0,"",VLOOKUP(A11,'Species List'!$A:$G,2,FALSE))</f>
        <v>fringed brome</v>
      </c>
      <c r="C11" s="44">
        <f>IF(LEN(VLOOKUP(A11,'Species List'!$A:$G,3,FALSE))=0,"",VLOOKUP(A11,'Species List'!$A:$G,3,FALSE))</f>
        <v>6</v>
      </c>
      <c r="D11" s="98">
        <f t="shared" si="0"/>
        <v>6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[FACW]</v>
      </c>
      <c r="H11" s="44">
        <f>VLOOKUP(A11,'Species List'!$A:$G,7,FALSE)</f>
        <v>0</v>
      </c>
      <c r="J11" s="137" t="s">
        <v>5385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5.128205128205128E-2</v>
      </c>
      <c r="O11" s="108">
        <f t="shared" si="3"/>
        <v>0.30769230769230771</v>
      </c>
    </row>
    <row r="12" spans="1:15" x14ac:dyDescent="0.2">
      <c r="A12" s="137" t="s">
        <v>3282</v>
      </c>
      <c r="B12" s="44" t="str">
        <f>IF(LEN(VLOOKUP(A12,'Species List'!$A:$G,2,FALSE))=0,"",VLOOKUP(A12,'Species List'!$A:$G,2,FALSE))</f>
        <v>reed canary grass</v>
      </c>
      <c r="C12" s="44">
        <f>IF(LEN(VLOOKUP(A12,'Species List'!$A:$G,3,FALSE))=0,"",VLOOKUP(A12,'Species List'!$A:$G,3,FALSE))</f>
        <v>0</v>
      </c>
      <c r="D12" s="98">
        <f t="shared" si="0"/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137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7">
        <f t="shared" si="2"/>
        <v>5.128205128205128E-2</v>
      </c>
      <c r="O12" s="107">
        <f t="shared" si="3"/>
        <v>0</v>
      </c>
    </row>
    <row r="13" spans="1:15" x14ac:dyDescent="0.2">
      <c r="A13" s="137" t="s">
        <v>5431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3</v>
      </c>
      <c r="D13" s="98">
        <f t="shared" si="0"/>
        <v>3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7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si="1"/>
        <v>15</v>
      </c>
      <c r="N13" s="97">
        <f t="shared" si="2"/>
        <v>0.25641025641025639</v>
      </c>
      <c r="O13" s="97">
        <f t="shared" si="3"/>
        <v>0.76923076923076916</v>
      </c>
    </row>
    <row r="14" spans="1:15" x14ac:dyDescent="0.2">
      <c r="A14" s="104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6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1"/>
        <v>#N/A</v>
      </c>
      <c r="N14" s="97" t="e">
        <f t="shared" si="2"/>
        <v>#N/A</v>
      </c>
      <c r="O14" s="97" t="e">
        <f t="shared" si="3"/>
        <v>#N/A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1" t="s">
        <v>5354</v>
      </c>
      <c r="J151" s="162"/>
      <c r="K151" s="163"/>
      <c r="L151" s="63">
        <f>SUMIF(L10:L150,"&gt;=0")</f>
        <v>58.5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2677-35B9-48F0-9DB5-4DCB77DB2A6A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5459</v>
      </c>
    </row>
    <row r="2" spans="1:1" x14ac:dyDescent="0.2">
      <c r="A2" t="s">
        <v>5460</v>
      </c>
    </row>
    <row r="3" spans="1:1" x14ac:dyDescent="0.2">
      <c r="A3" t="s">
        <v>5461</v>
      </c>
    </row>
    <row r="4" spans="1:1" x14ac:dyDescent="0.2">
      <c r="A4" t="s">
        <v>5462</v>
      </c>
    </row>
    <row r="5" spans="1:1" x14ac:dyDescent="0.2">
      <c r="A5" t="s">
        <v>5463</v>
      </c>
    </row>
    <row r="6" spans="1:1" x14ac:dyDescent="0.2">
      <c r="A6" t="s">
        <v>5464</v>
      </c>
    </row>
    <row r="7" spans="1:1" x14ac:dyDescent="0.2">
      <c r="A7" t="s">
        <v>5465</v>
      </c>
    </row>
    <row r="8" spans="1:1" x14ac:dyDescent="0.2">
      <c r="A8" t="s">
        <v>5466</v>
      </c>
    </row>
    <row r="9" spans="1:1" x14ac:dyDescent="0.2">
      <c r="A9" t="s">
        <v>5467</v>
      </c>
    </row>
    <row r="10" spans="1:1" x14ac:dyDescent="0.2">
      <c r="A10" t="s">
        <v>5468</v>
      </c>
    </row>
    <row r="11" spans="1:1" x14ac:dyDescent="0.2">
      <c r="A11" t="s">
        <v>5469</v>
      </c>
    </row>
    <row r="12" spans="1:1" x14ac:dyDescent="0.2">
      <c r="A12" t="s">
        <v>5470</v>
      </c>
    </row>
    <row r="13" spans="1:1" x14ac:dyDescent="0.2">
      <c r="A13" t="s">
        <v>5471</v>
      </c>
    </row>
    <row r="14" spans="1:1" x14ac:dyDescent="0.2">
      <c r="A14" t="s">
        <v>5472</v>
      </c>
    </row>
    <row r="15" spans="1:1" x14ac:dyDescent="0.2">
      <c r="A15" t="s">
        <v>5473</v>
      </c>
    </row>
    <row r="16" spans="1:1" x14ac:dyDescent="0.2">
      <c r="A16" t="s">
        <v>5474</v>
      </c>
    </row>
    <row r="17" spans="1:1" x14ac:dyDescent="0.2">
      <c r="A17" t="s">
        <v>5475</v>
      </c>
    </row>
    <row r="18" spans="1:1" x14ac:dyDescent="0.2">
      <c r="A18" t="s">
        <v>5476</v>
      </c>
    </row>
    <row r="19" spans="1:1" x14ac:dyDescent="0.2">
      <c r="A19" t="s">
        <v>5477</v>
      </c>
    </row>
    <row r="20" spans="1:1" x14ac:dyDescent="0.2">
      <c r="A20" t="s">
        <v>5478</v>
      </c>
    </row>
    <row r="21" spans="1:1" x14ac:dyDescent="0.2">
      <c r="A21" t="s">
        <v>5479</v>
      </c>
    </row>
    <row r="22" spans="1:1" x14ac:dyDescent="0.2">
      <c r="A22" t="s">
        <v>5480</v>
      </c>
    </row>
    <row r="23" spans="1:1" x14ac:dyDescent="0.2">
      <c r="A23" t="s">
        <v>5481</v>
      </c>
    </row>
    <row r="24" spans="1:1" x14ac:dyDescent="0.2">
      <c r="A24" t="s">
        <v>5482</v>
      </c>
    </row>
    <row r="25" spans="1:1" x14ac:dyDescent="0.2">
      <c r="A25" t="s">
        <v>5483</v>
      </c>
    </row>
    <row r="26" spans="1:1" x14ac:dyDescent="0.2">
      <c r="A26" t="s">
        <v>5484</v>
      </c>
    </row>
    <row r="27" spans="1:1" x14ac:dyDescent="0.2">
      <c r="A27" t="s">
        <v>5485</v>
      </c>
    </row>
    <row r="28" spans="1:1" x14ac:dyDescent="0.2">
      <c r="A28" t="s">
        <v>5456</v>
      </c>
    </row>
    <row r="29" spans="1:1" x14ac:dyDescent="0.2">
      <c r="A29" t="s">
        <v>5457</v>
      </c>
    </row>
    <row r="30" spans="1:1" x14ac:dyDescent="0.2">
      <c r="A30" t="s">
        <v>5458</v>
      </c>
    </row>
    <row r="31" spans="1:1" x14ac:dyDescent="0.2">
      <c r="A31" t="s">
        <v>5486</v>
      </c>
    </row>
    <row r="32" spans="1:1" x14ac:dyDescent="0.2">
      <c r="A32" t="s">
        <v>5487</v>
      </c>
    </row>
    <row r="33" spans="1:1" x14ac:dyDescent="0.2">
      <c r="A33" t="s">
        <v>5488</v>
      </c>
    </row>
    <row r="34" spans="1:1" x14ac:dyDescent="0.2">
      <c r="A34" t="s">
        <v>5489</v>
      </c>
    </row>
    <row r="35" spans="1:1" x14ac:dyDescent="0.2">
      <c r="A35" t="s">
        <v>5490</v>
      </c>
    </row>
    <row r="36" spans="1:1" x14ac:dyDescent="0.2">
      <c r="A36" t="s">
        <v>5491</v>
      </c>
    </row>
    <row r="37" spans="1:1" x14ac:dyDescent="0.2">
      <c r="A37" t="s">
        <v>5492</v>
      </c>
    </row>
    <row r="38" spans="1:1" x14ac:dyDescent="0.2">
      <c r="A38" t="s">
        <v>5493</v>
      </c>
    </row>
    <row r="39" spans="1:1" x14ac:dyDescent="0.2">
      <c r="A39" t="s">
        <v>5494</v>
      </c>
    </row>
    <row r="40" spans="1:1" x14ac:dyDescent="0.2">
      <c r="A40" t="s">
        <v>5495</v>
      </c>
    </row>
    <row r="41" spans="1:1" x14ac:dyDescent="0.2">
      <c r="A41" t="s">
        <v>5496</v>
      </c>
    </row>
    <row r="42" spans="1:1" x14ac:dyDescent="0.2">
      <c r="A42" t="s">
        <v>5497</v>
      </c>
    </row>
    <row r="43" spans="1:1" x14ac:dyDescent="0.2">
      <c r="A43" t="s">
        <v>5498</v>
      </c>
    </row>
    <row r="44" spans="1:1" x14ac:dyDescent="0.2">
      <c r="A44" t="s">
        <v>5499</v>
      </c>
    </row>
    <row r="45" spans="1:1" x14ac:dyDescent="0.2">
      <c r="A45" t="s">
        <v>5500</v>
      </c>
    </row>
    <row r="46" spans="1:1" x14ac:dyDescent="0.2">
      <c r="A46" t="s">
        <v>5501</v>
      </c>
    </row>
    <row r="47" spans="1:1" x14ac:dyDescent="0.2">
      <c r="A47" t="s">
        <v>5502</v>
      </c>
    </row>
    <row r="48" spans="1:1" x14ac:dyDescent="0.2">
      <c r="A48" t="s">
        <v>5503</v>
      </c>
    </row>
    <row r="49" spans="1:1" x14ac:dyDescent="0.2">
      <c r="A49" t="s">
        <v>5504</v>
      </c>
    </row>
    <row r="50" spans="1:1" x14ac:dyDescent="0.2">
      <c r="A50" t="s">
        <v>5505</v>
      </c>
    </row>
    <row r="51" spans="1:1" x14ac:dyDescent="0.2">
      <c r="A51" t="s">
        <v>5506</v>
      </c>
    </row>
    <row r="52" spans="1:1" x14ac:dyDescent="0.2">
      <c r="A52" t="s">
        <v>5507</v>
      </c>
    </row>
    <row r="53" spans="1:1" x14ac:dyDescent="0.2">
      <c r="A53" t="s">
        <v>5508</v>
      </c>
    </row>
    <row r="54" spans="1:1" x14ac:dyDescent="0.2">
      <c r="A54" t="s">
        <v>5509</v>
      </c>
    </row>
    <row r="55" spans="1:1" x14ac:dyDescent="0.2">
      <c r="A55" t="s">
        <v>5510</v>
      </c>
    </row>
    <row r="56" spans="1:1" x14ac:dyDescent="0.2">
      <c r="A56" t="s">
        <v>5455</v>
      </c>
    </row>
    <row r="57" spans="1:1" x14ac:dyDescent="0.2">
      <c r="A57" t="s">
        <v>5511</v>
      </c>
    </row>
    <row r="58" spans="1:1" x14ac:dyDescent="0.2">
      <c r="A58" t="s">
        <v>5512</v>
      </c>
    </row>
    <row r="59" spans="1:1" x14ac:dyDescent="0.2">
      <c r="A59" t="s">
        <v>5513</v>
      </c>
    </row>
    <row r="60" spans="1:1" x14ac:dyDescent="0.2">
      <c r="A60" t="s">
        <v>5514</v>
      </c>
    </row>
    <row r="61" spans="1:1" x14ac:dyDescent="0.2">
      <c r="A61" t="s">
        <v>5515</v>
      </c>
    </row>
    <row r="62" spans="1:1" x14ac:dyDescent="0.2">
      <c r="A62" t="s">
        <v>5516</v>
      </c>
    </row>
    <row r="63" spans="1:1" x14ac:dyDescent="0.2">
      <c r="A63" t="s">
        <v>5517</v>
      </c>
    </row>
    <row r="64" spans="1:1" x14ac:dyDescent="0.2">
      <c r="A64" t="s">
        <v>5518</v>
      </c>
    </row>
    <row r="65" spans="1:1" x14ac:dyDescent="0.2">
      <c r="A65" t="s">
        <v>5519</v>
      </c>
    </row>
    <row r="66" spans="1:1" x14ac:dyDescent="0.2">
      <c r="A66" t="s">
        <v>5520</v>
      </c>
    </row>
    <row r="67" spans="1:1" x14ac:dyDescent="0.2">
      <c r="A67" t="s">
        <v>5521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topLeftCell="C1"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4" t="s">
        <v>4829</v>
      </c>
      <c r="B1" s="164"/>
      <c r="C1" s="164"/>
      <c r="D1" s="164"/>
      <c r="E1" s="164"/>
      <c r="F1" s="164"/>
    </row>
    <row r="2" spans="1:6" s="31" customFormat="1" ht="24" customHeight="1" thickTop="1" thickBot="1" x14ac:dyDescent="0.4">
      <c r="A2" s="55"/>
      <c r="B2" s="56" t="s">
        <v>5397</v>
      </c>
      <c r="C2" s="56" t="s">
        <v>5393</v>
      </c>
      <c r="D2" s="56" t="s">
        <v>5394</v>
      </c>
      <c r="E2" s="56" t="s">
        <v>5395</v>
      </c>
      <c r="F2" s="56" t="s">
        <v>5396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5388</v>
      </c>
      <c r="B4" s="101">
        <f>COUNTIF(Woody!$F$10:$F$149,"Native")</f>
        <v>4</v>
      </c>
      <c r="C4" s="101">
        <f>COUNTIF(Forbs!$F$10:$F$147,"Native")</f>
        <v>28</v>
      </c>
      <c r="D4" s="101">
        <f>COUNTIF(Grasses!$F$10:$F$149,"Native")</f>
        <v>2</v>
      </c>
      <c r="E4" s="101">
        <f>AVERAGE(B4:D4)</f>
        <v>11.333333333333334</v>
      </c>
      <c r="F4" s="101">
        <f>SUM(B4:D4)</f>
        <v>34</v>
      </c>
    </row>
    <row r="5" spans="1:6" ht="18" x14ac:dyDescent="0.25">
      <c r="A5" s="53" t="s">
        <v>4834</v>
      </c>
      <c r="B5" s="101">
        <f>COUNTIF(Woody!$F10:$F199,"Introduced")</f>
        <v>1</v>
      </c>
      <c r="C5" s="101">
        <f>COUNTIF(Forbs!$F10:$F198,"Introduced")</f>
        <v>1</v>
      </c>
      <c r="D5" s="101">
        <f>COUNTIF(Grasses!$F10:$F199,"Introduced")</f>
        <v>2</v>
      </c>
      <c r="E5" s="101">
        <f t="shared" ref="E5:E6" si="0">AVERAGE(B5:D5)</f>
        <v>1.3333333333333333</v>
      </c>
      <c r="F5" s="101">
        <f>SUM(B5:D5)</f>
        <v>4</v>
      </c>
    </row>
    <row r="6" spans="1:6" s="81" customFormat="1" ht="21" x14ac:dyDescent="0.35">
      <c r="A6" s="53" t="s">
        <v>5389</v>
      </c>
      <c r="B6" s="101">
        <f>SUM(B4:B5)</f>
        <v>5</v>
      </c>
      <c r="C6" s="101">
        <f>SUM(C4:C5)</f>
        <v>29</v>
      </c>
      <c r="D6" s="101">
        <f>SUM(D4:D5)</f>
        <v>4</v>
      </c>
      <c r="E6" s="101">
        <f t="shared" si="0"/>
        <v>12.666666666666666</v>
      </c>
      <c r="F6" s="101">
        <f>SUM(B6:D6)</f>
        <v>38</v>
      </c>
    </row>
    <row r="7" spans="1:6" ht="18" x14ac:dyDescent="0.25">
      <c r="A7" s="53" t="s">
        <v>4835</v>
      </c>
      <c r="B7" s="101">
        <f>AVERAGEIF(Woody!D10:D150,"&gt;0")</f>
        <v>3.25</v>
      </c>
      <c r="C7" s="101">
        <f>AVERAGEIF(Forbs!D10:D149,"&gt;0")</f>
        <v>3.8571428571428572</v>
      </c>
      <c r="D7" s="101">
        <f>AVERAGEIF(Grasses!D10:D150,"&gt;0")</f>
        <v>4.5</v>
      </c>
      <c r="E7" s="101">
        <f>AVERAGE(B7:D7)</f>
        <v>3.8690476190476191</v>
      </c>
      <c r="F7" s="101">
        <f>(SUMIF(Woody!D10:D150,"&gt;0")+SUMIF(Forbs!D10:D149,"&gt;0")+SUMIF(Grasses!D10:D150,"&gt;0"))/(COUNTIF(Woody!D10:D150,"&gt;0")+COUNTIF(Forbs!D10:D149,"&gt;0")+COUNTIF(Grasses!D10:D150,"&gt;0"))</f>
        <v>3.8235294117647061</v>
      </c>
    </row>
    <row r="8" spans="1:6" s="31" customFormat="1" ht="21" x14ac:dyDescent="0.35">
      <c r="A8" s="53" t="s">
        <v>5390</v>
      </c>
      <c r="B8" s="101">
        <f>AVERAGEIF(Woody!D10:D150,"&gt;=0")</f>
        <v>2.6</v>
      </c>
      <c r="C8" s="101">
        <f>AVERAGEIF(Forbs!D10:D149,"&gt;=0")</f>
        <v>3.7241379310344827</v>
      </c>
      <c r="D8" s="101">
        <f>AVERAGEIF(Grasses!D10:D150,"&gt;=0")</f>
        <v>2.25</v>
      </c>
      <c r="E8" s="101">
        <f>AVERAGE(B8:D8)</f>
        <v>2.8580459770114941</v>
      </c>
      <c r="F8" s="101">
        <f>(SUMIF(Woody!D10:D150,"&gt;=0")+SUMIF(Forbs!D10:D149,"&gt;=0")+SUMIF(Grasses!D10:D150,"&gt;=0"))/(COUNTIF(Woody!D10:D150,"&gt;=0")+COUNTIF(Forbs!D10:D149,"&gt;=0")+COUNTIF(Grasses!D10:D150,"&gt;=0"))</f>
        <v>3.4210526315789473</v>
      </c>
    </row>
    <row r="9" spans="1:6" ht="18" x14ac:dyDescent="0.25">
      <c r="A9" s="53" t="s">
        <v>4828</v>
      </c>
      <c r="B9" s="101">
        <f>SQRT(B4)*B7</f>
        <v>6.5</v>
      </c>
      <c r="C9" s="101">
        <f>SQRT(C4)*C7</f>
        <v>20.410081542498272</v>
      </c>
      <c r="D9" s="101">
        <f>SQRT(D4)*D7</f>
        <v>6.3639610306789285</v>
      </c>
      <c r="E9" s="101">
        <f>SQRT(E4)*E7</f>
        <v>13.025155178443157</v>
      </c>
      <c r="F9" s="101">
        <f>SQRT(F4)*F7</f>
        <v>22.294816068526153</v>
      </c>
    </row>
    <row r="10" spans="1:6" s="82" customFormat="1" ht="21" x14ac:dyDescent="0.35">
      <c r="A10" s="53" t="s">
        <v>5391</v>
      </c>
      <c r="B10" s="101">
        <f>SQRT(B6)*B8</f>
        <v>5.8137767414994537</v>
      </c>
      <c r="C10" s="101">
        <f>SQRT(C6)*C8</f>
        <v>20.055096523121598</v>
      </c>
      <c r="D10" s="101">
        <f>SQRT(D6)*D8</f>
        <v>4.5</v>
      </c>
      <c r="E10" s="101">
        <f>SQRT(E6)*E8</f>
        <v>10.171860181485002</v>
      </c>
      <c r="F10" s="101">
        <f>SQRT(F6)*F8</f>
        <v>21.088784746999128</v>
      </c>
    </row>
    <row r="11" spans="1:6" ht="18" x14ac:dyDescent="0.25">
      <c r="A11" s="53" t="s">
        <v>4836</v>
      </c>
      <c r="B11" s="101">
        <f>SUMIF(Woody!$M$10:$M$150,"&gt;=0")</f>
        <v>47</v>
      </c>
      <c r="C11" s="101">
        <f>SUMIF(Forbs!$M$10:$M$150,"&gt;=0")</f>
        <v>167</v>
      </c>
      <c r="D11" s="101">
        <f>SUMIF(Grasses!$M$10:$M$150,"&gt;=0")</f>
        <v>58.5</v>
      </c>
      <c r="E11" s="101">
        <f>AVERAGE(B11:D11)</f>
        <v>90.833333333333329</v>
      </c>
      <c r="F11" s="101">
        <f>SUM(B11:D11)</f>
        <v>272.5</v>
      </c>
    </row>
    <row r="12" spans="1:6" ht="18" x14ac:dyDescent="0.25">
      <c r="A12" s="53" t="s">
        <v>5355</v>
      </c>
      <c r="B12" s="101">
        <f>SUMIF(Woody!$F$10:$F$150,"Introduced",Woody!$L$10:$L$150)</f>
        <v>3</v>
      </c>
      <c r="C12" s="101">
        <f>SUMIF(Forbs!$F$10:$F$150,"Introduced",Forbs!$L$10:$L$150)</f>
        <v>3</v>
      </c>
      <c r="D12" s="101">
        <f>SUMIF(Grasses!$F$10:$F$150,"Introduced",Grasses!$L$10:$L$150)</f>
        <v>40.5</v>
      </c>
      <c r="E12" s="101">
        <f>AVERAGE(B12:D12)</f>
        <v>15.5</v>
      </c>
      <c r="F12" s="101">
        <f>SUM(B12:D12)</f>
        <v>46.5</v>
      </c>
    </row>
    <row r="13" spans="1:6" ht="18.75" thickBot="1" x14ac:dyDescent="0.3">
      <c r="A13" s="54" t="s">
        <v>4837</v>
      </c>
      <c r="B13" s="102">
        <f>B12/B11</f>
        <v>6.3829787234042548E-2</v>
      </c>
      <c r="C13" s="102">
        <f>C12/C11</f>
        <v>1.7964071856287425E-2</v>
      </c>
      <c r="D13" s="102">
        <f>D12/D11</f>
        <v>0.69230769230769229</v>
      </c>
      <c r="E13" s="102">
        <f>E12/E11</f>
        <v>0.17064220183486239</v>
      </c>
      <c r="F13" s="102">
        <f>F12/F11</f>
        <v>0.17064220183486239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2.8723404255319145</v>
      </c>
      <c r="C15" s="100">
        <f>SUMIF(Forbs!$O$10:$O$149,"&gt;=0")</f>
        <v>3.8383233532934131</v>
      </c>
      <c r="D15" s="100">
        <f>SUMIF(Grasses!$O$10:$O$150,"&gt;=0")</f>
        <v>1.0769230769230769</v>
      </c>
      <c r="E15" s="100">
        <f>AVERAGE(B15:D15)</f>
        <v>2.5958622852494684</v>
      </c>
      <c r="F15" s="101">
        <f>SUM(B15:D15)</f>
        <v>7.7875868557484047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2025-11-25T03:24:16Z</dcterms:modified>
</cp:coreProperties>
</file>