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38048B4F-8733-4B4A-B5F8-9A23351F2FA0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20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20" i="9"/>
  <c r="D20" i="9"/>
  <c r="E20" i="9"/>
  <c r="F20" i="9"/>
  <c r="G20" i="9"/>
  <c r="H20" i="9"/>
  <c r="K20" i="9"/>
  <c r="L20" i="9" s="1"/>
  <c r="M20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4" i="9"/>
  <c r="O14" i="9" s="1"/>
  <c r="N20" i="9"/>
  <c r="O20" i="9" s="1"/>
  <c r="N12" i="9"/>
  <c r="O12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<sst xmlns="http://schemas.openxmlformats.org/spreadsheetml/2006/main" count="13273" uniqueCount="5524">
  <si>
    <t>a</t>
    <phoneticPr fontId="17" type="noConversion"/>
  </si>
  <si>
    <t>b</t>
    <phoneticPr fontId="17" type="noConversion"/>
  </si>
  <si>
    <t>C</t>
    <phoneticPr fontId="17" type="noConversion"/>
  </si>
  <si>
    <t>E</t>
    <phoneticPr fontId="17" type="noConversion"/>
  </si>
  <si>
    <t>0.5-2m</t>
    <phoneticPr fontId="17" type="noConversion"/>
  </si>
  <si>
    <t>0.1-0.5m</t>
    <phoneticPr fontId="17" type="noConversion"/>
  </si>
  <si>
    <t>0-0.1m</t>
    <phoneticPr fontId="17" type="noConversion"/>
  </si>
  <si>
    <t>small colonies, broken mat</t>
    <phoneticPr fontId="17" type="noConversion"/>
  </si>
  <si>
    <t>large group, many plants</t>
    <phoneticPr fontId="17" type="noConversion"/>
  </si>
  <si>
    <t>small dense clumps</t>
    <phoneticPr fontId="17" type="noConversion"/>
  </si>
  <si>
    <t>growing singly</t>
    <phoneticPr fontId="17" type="noConversion"/>
  </si>
  <si>
    <t>Thatch:</t>
    <phoneticPr fontId="17" type="noConversion"/>
  </si>
  <si>
    <t>c</t>
    <phoneticPr fontId="17" type="noConversion"/>
  </si>
  <si>
    <t>i</t>
    <phoneticPr fontId="17" type="noConversion"/>
  </si>
  <si>
    <t>p</t>
    <phoneticPr fontId="17" type="noConversion"/>
  </si>
  <si>
    <t>r</t>
    <phoneticPr fontId="17" type="noConversion"/>
  </si>
  <si>
    <t>50-75%</t>
    <phoneticPr fontId="17" type="noConversion"/>
  </si>
  <si>
    <t>25-50%</t>
    <phoneticPr fontId="17" type="noConversion"/>
  </si>
  <si>
    <t>5-25%</t>
    <phoneticPr fontId="17" type="noConversion"/>
  </si>
  <si>
    <t>1-5%</t>
    <phoneticPr fontId="17" type="noConversion"/>
  </si>
  <si>
    <t>Extensive mat</t>
    <phoneticPr fontId="17" type="noConversion"/>
  </si>
  <si>
    <t>Abundance</t>
    <phoneticPr fontId="17" type="noConversion"/>
  </si>
  <si>
    <t>Group</t>
    <phoneticPr fontId="17" type="noConversion"/>
  </si>
  <si>
    <t>B</t>
    <phoneticPr fontId="17" type="noConversion"/>
  </si>
  <si>
    <t>D</t>
    <phoneticPr fontId="17" type="noConversion"/>
  </si>
  <si>
    <t>G</t>
    <phoneticPr fontId="17" type="noConversion"/>
  </si>
  <si>
    <t>H</t>
    <phoneticPr fontId="17" type="noConversion"/>
  </si>
  <si>
    <t>L</t>
    <phoneticPr fontId="17" type="noConversion"/>
  </si>
  <si>
    <t>K</t>
    <phoneticPr fontId="17" type="noConversion"/>
  </si>
  <si>
    <t>X</t>
    <phoneticPr fontId="17" type="noConversion"/>
  </si>
  <si>
    <t>Broadleaf evergreen</t>
    <phoneticPr fontId="17" type="noConversion"/>
  </si>
  <si>
    <t>Broadleaf deciduous</t>
    <phoneticPr fontId="17" type="noConversion"/>
  </si>
  <si>
    <t>Needleleaf evergreen</t>
    <phoneticPr fontId="17" type="noConversion"/>
  </si>
  <si>
    <t>Graminoids</t>
    <phoneticPr fontId="17" type="noConversion"/>
  </si>
  <si>
    <t>Forbs</t>
    <phoneticPr fontId="17" type="noConversion"/>
  </si>
  <si>
    <t>Lichens &amp; mosses</t>
    <phoneticPr fontId="17" type="noConversion"/>
  </si>
  <si>
    <t>Climbers</t>
    <phoneticPr fontId="17" type="noConversion"/>
  </si>
  <si>
    <t>Stem succulents</t>
    <phoneticPr fontId="17" type="noConversion"/>
  </si>
  <si>
    <t>Epiphytes</t>
    <phoneticPr fontId="17" type="noConversion"/>
  </si>
  <si>
    <t xml:space="preserve"> +</t>
    <phoneticPr fontId="17" type="noConversion"/>
  </si>
  <si>
    <t>&lt;5% cover, many individuals</t>
    <phoneticPr fontId="17" type="noConversion"/>
  </si>
  <si>
    <t>&lt;5% cover, few (2-20) individuals</t>
    <phoneticPr fontId="17" type="noConversion"/>
  </si>
  <si>
    <t>&lt;5% cover, single</t>
    <phoneticPr fontId="17" type="noConversion"/>
  </si>
  <si>
    <t>Life Form</t>
    <phoneticPr fontId="17" type="noConversion"/>
  </si>
  <si>
    <t>Height</t>
    <phoneticPr fontId="17" type="noConversion"/>
  </si>
  <si>
    <t>Sociability</t>
    <phoneticPr fontId="17" type="noConversion"/>
  </si>
  <si>
    <t>&gt;35m</t>
    <phoneticPr fontId="17" type="noConversion"/>
  </si>
  <si>
    <t>20-35m</t>
    <phoneticPr fontId="17" type="noConversion"/>
  </si>
  <si>
    <t>10-20m</t>
    <phoneticPr fontId="17" type="noConversion"/>
  </si>
  <si>
    <t>5-10m</t>
    <phoneticPr fontId="17" type="noConversion"/>
  </si>
  <si>
    <t>2-5m</t>
    <phoneticPr fontId="1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</si>
  <si>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</si>
  <si>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</si>
  <si>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</si>
  <si>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</si>
  <si>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</si>
  <si>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</si>
  <si>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</si>
  <si>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</si>
  <si>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</si>
  <si>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</si>
  <si>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</si>
  <si>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</si>
  <si>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</si>
  <si>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</si>
  <si>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</si>
  <si>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</si>
  <si>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</si>
  <si>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</si>
  <si>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</si>
  <si>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</si>
  <si>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</si>
  <si>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</si>
  <si>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</si>
  <si>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</si>
  <si>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</si>
  <si>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</si>
  <si>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</si>
  <si>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</si>
  <si>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</si>
  <si>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</si>
  <si>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</si>
  <si>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</si>
  <si>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</si>
  <si>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</si>
  <si>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</si>
  <si>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</si>
  <si>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</si>
  <si>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</si>
  <si>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</si>
  <si>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</si>
  <si>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</si>
  <si>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</si>
  <si>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</si>
  <si>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</si>
  <si>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</si>
  <si>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</si>
  <si>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</si>
  <si>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</si>
  <si>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</si>
  <si>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</si>
  <si>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</si>
  <si>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</si>
  <si>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</si>
  <si>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</si>
  <si>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</si>
  <si>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</si>
  <si>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</si>
  <si>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</si>
  <si>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</si>
  <si>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</si>
  <si>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</si>
  <si>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</si>
  <si>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</si>
  <si>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</si>
  <si>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</si>
  <si>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</si>
  <si>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</si>
  <si>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</si>
  <si>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</si>
  <si>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</si>
  <si>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</si>
  <si>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</si>
  <si>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</si>
  <si>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</si>
  <si>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</si>
  <si>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</si>
  <si>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</si>
  <si>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</si>
  <si>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</si>
  <si>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</si>
  <si>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</si>
  <si>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</si>
  <si>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</si>
  <si>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</si>
  <si>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</si>
  <si>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</si>
  <si>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</si>
  <si>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</si>
  <si>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</si>
  <si>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</si>
  <si>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</si>
  <si>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</si>
  <si>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</si>
  <si>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</si>
  <si>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</si>
  <si>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</si>
  <si>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</si>
  <si>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</si>
  <si>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</si>
  <si>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</si>
  <si>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</si>
  <si>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</si>
  <si>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</si>
  <si>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</si>
  <si>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</si>
  <si>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</si>
  <si>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</si>
  <si>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</si>
  <si>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</si>
  <si>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</si>
  <si>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</si>
  <si>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</si>
  <si>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</si>
  <si>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</si>
  <si>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</si>
  <si>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</si>
  <si>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</si>
  <si>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</si>
  <si>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</si>
  <si>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</si>
  <si>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</si>
  <si>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</si>
  <si>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</si>
  <si>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</si>
  <si>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</si>
  <si>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</si>
  <si>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</si>
  <si>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</si>
  <si>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</si>
  <si>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</si>
  <si>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</si>
  <si>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</si>
  <si>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</si>
  <si>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</si>
  <si>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</si>
  <si>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</si>
  <si>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</si>
  <si>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</si>
  <si>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</si>
  <si>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</si>
  <si>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</si>
  <si>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</si>
  <si>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</si>
  <si>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</si>
  <si>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</si>
  <si>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</si>
  <si>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</si>
  <si>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</si>
  <si>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</si>
  <si>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</si>
  <si>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</si>
  <si>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</si>
  <si>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</si>
  <si>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</si>
  <si>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</si>
  <si>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</si>
  <si>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</si>
  <si>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</si>
  <si>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</si>
  <si>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</si>
  <si>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</si>
  <si>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</si>
  <si>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</si>
  <si>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</si>
  <si>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</si>
  <si>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</si>
  <si>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</si>
  <si>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</si>
  <si>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</si>
  <si>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</si>
  <si>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</si>
  <si>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</si>
  <si>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</si>
  <si>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</si>
  <si>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</si>
  <si>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</si>
  <si>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</si>
  <si>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</si>
  <si>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</si>
  <si>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</si>
  <si>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</si>
  <si>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</si>
  <si>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</si>
  <si>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</si>
  <si>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</si>
  <si>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</si>
  <si>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</si>
  <si>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</si>
  <si>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</si>
  <si>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</si>
  <si>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</si>
  <si>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</si>
  <si>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</si>
  <si>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</si>
  <si>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</si>
  <si>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</si>
  <si>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</si>
  <si>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</si>
  <si>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</si>
  <si>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</si>
  <si>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</si>
  <si>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</si>
  <si>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</si>
  <si>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</si>
  <si>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</si>
  <si>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</si>
  <si>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</si>
  <si>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</si>
  <si>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</si>
  <si>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</si>
  <si>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</si>
  <si>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</si>
  <si>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</si>
  <si>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</si>
  <si>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</si>
  <si>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</si>
  <si>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</si>
  <si>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</si>
  <si>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</si>
  <si>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</si>
  <si>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</si>
  <si>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</si>
  <si>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</si>
  <si>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</si>
  <si>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</si>
  <si>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</si>
  <si>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</si>
  <si>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</si>
  <si>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</si>
  <si>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</si>
  <si>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</si>
  <si>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</si>
  <si>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</si>
  <si>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</si>
  <si>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</si>
  <si>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</si>
  <si>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</si>
  <si>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</si>
  <si>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</si>
  <si>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</si>
  <si>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</si>
  <si>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</si>
  <si>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</si>
  <si>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</si>
  <si>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</si>
  <si>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</si>
  <si>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</si>
  <si>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</si>
  <si>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</si>
  <si>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</si>
  <si>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</si>
  <si>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</si>
  <si>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</si>
  <si>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</si>
  <si>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</si>
  <si>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</si>
  <si>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</si>
  <si>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</si>
  <si>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</si>
  <si>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</si>
  <si>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</si>
  <si>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</si>
  <si>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</si>
  <si>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</si>
  <si>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</si>
  <si>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</si>
  <si>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</si>
  <si>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</si>
  <si>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</si>
  <si>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</si>
  <si>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</si>
  <si>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</si>
  <si>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</si>
  <si>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</si>
  <si>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</si>
  <si>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</si>
  <si>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</si>
  <si>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</si>
  <si>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</si>
  <si>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</si>
  <si>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</si>
  <si>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</si>
  <si>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</si>
  <si>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</si>
  <si>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</si>
  <si>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</si>
  <si>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</si>
  <si>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</si>
  <si>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</si>
  <si>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</si>
  <si>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</si>
  <si>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</si>
  <si>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</si>
  <si>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</si>
  <si>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</si>
  <si>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</si>
  <si>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</si>
  <si>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</si>
  <si>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</si>
  <si>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</si>
  <si>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</si>
  <si>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</si>
  <si>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</si>
  <si>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</si>
  <si>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</si>
  <si>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</si>
  <si>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</si>
  <si>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</si>
  <si>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</si>
  <si>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</si>
  <si>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</si>
  <si>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</si>
  <si>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</si>
  <si>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</si>
  <si>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</si>
  <si>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</si>
  <si>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</si>
  <si>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</si>
  <si>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</si>
  <si>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</si>
  <si>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</si>
  <si>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</si>
  <si>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</si>
  <si>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</si>
  <si>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</si>
  <si>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</si>
  <si>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</si>
  <si>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</si>
  <si>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</si>
  <si>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</si>
  <si>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</si>
  <si>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</si>
  <si>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</si>
  <si>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</si>
  <si>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</si>
  <si>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</si>
  <si>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</si>
  <si>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</si>
  <si>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</si>
  <si>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</si>
  <si>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</si>
  <si>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</si>
  <si>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</si>
  <si>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</si>
  <si>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</si>
  <si>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</si>
  <si>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</si>
  <si>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</si>
  <si>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</si>
  <si>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</si>
  <si>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</si>
  <si>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</si>
  <si>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</si>
  <si>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</si>
  <si>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</si>
  <si>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</si>
  <si>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</si>
  <si>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</si>
  <si>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</si>
  <si>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</si>
  <si>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</si>
  <si>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</si>
  <si>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</si>
  <si>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</si>
  <si>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</si>
  <si>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</si>
  <si>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</si>
  <si>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</si>
  <si>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</si>
  <si>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</si>
  <si>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</si>
  <si>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</si>
  <si>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</si>
  <si>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</si>
  <si>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</si>
  <si>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</si>
  <si>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</si>
  <si>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</si>
  <si>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</si>
  <si>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</si>
  <si>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</si>
  <si>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</si>
  <si>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</si>
  <si>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</si>
  <si>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</si>
  <si>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</si>
  <si>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</si>
  <si>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</si>
  <si>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</si>
  <si>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</si>
  <si>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</si>
  <si>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</si>
  <si>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</si>
  <si>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</si>
  <si>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</si>
  <si>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</si>
  <si>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</si>
  <si>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</si>
  <si>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</si>
  <si>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</si>
  <si>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</si>
  <si>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</si>
  <si>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</si>
  <si>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</si>
  <si>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</si>
  <si>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</si>
  <si>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</si>
  <si>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</si>
  <si>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</si>
  <si>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</si>
  <si>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</si>
  <si>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</si>
  <si>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</si>
  <si>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</si>
  <si>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</si>
  <si>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</si>
  <si>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</si>
  <si>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</si>
  <si>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</si>
  <si>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</si>
  <si>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</si>
  <si>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</si>
  <si>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</si>
  <si>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</si>
  <si>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</si>
  <si>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</si>
  <si>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</si>
  <si>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</si>
  <si>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</si>
  <si>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</si>
  <si>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</si>
  <si>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</si>
  <si>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</si>
  <si>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</si>
  <si>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</si>
  <si>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</si>
  <si>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</si>
  <si>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</si>
  <si>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</si>
  <si>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</si>
  <si>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</si>
  <si>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</si>
  <si>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</si>
  <si>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</si>
  <si>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</si>
  <si>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</si>
  <si>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</si>
  <si>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</si>
  <si>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</si>
  <si>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</si>
  <si>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</si>
  <si>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</si>
  <si>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</si>
  <si>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</si>
  <si>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</si>
  <si>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</si>
  <si>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</si>
  <si>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</si>
  <si>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</si>
  <si>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</si>
  <si>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</si>
  <si>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</si>
  <si>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</si>
  <si>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</si>
  <si>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</si>
  <si>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</si>
  <si>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</si>
  <si>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</si>
  <si>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</si>
  <si>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</si>
  <si>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</si>
  <si>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</si>
  <si>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</si>
  <si>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</si>
  <si>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</si>
  <si>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</si>
  <si>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</si>
  <si>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</si>
  <si>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</si>
  <si>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</si>
  <si>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</si>
  <si>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</si>
  <si>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</si>
  <si>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</si>
  <si>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</si>
  <si>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</si>
  <si>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</si>
  <si>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</si>
  <si>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</si>
  <si>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</si>
  <si>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</si>
  <si>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</si>
  <si>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</si>
  <si>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</si>
  <si>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</si>
  <si>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</si>
  <si>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</si>
  <si>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</si>
  <si>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</si>
  <si>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</si>
  <si>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</si>
  <si>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</si>
  <si>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</si>
  <si>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</si>
  <si>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</si>
  <si>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</si>
  <si>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</si>
  <si>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</si>
  <si>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</si>
  <si>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</si>
  <si>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</si>
  <si>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</si>
  <si>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</si>
  <si>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</si>
  <si>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</si>
  <si>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</si>
  <si>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</si>
  <si>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</si>
  <si>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</si>
  <si>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</si>
  <si>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</si>
  <si>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</si>
  <si>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</si>
  <si>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</si>
  <si>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</si>
  <si>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</si>
  <si>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</si>
  <si>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</si>
  <si>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</si>
  <si>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</si>
  <si>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</si>
  <si>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</si>
  <si>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</si>
  <si>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</si>
  <si>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</si>
  <si>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</si>
  <si>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</si>
  <si>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</si>
  <si>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</si>
  <si>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</si>
  <si>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</si>
  <si>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</si>
  <si>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</si>
  <si>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</si>
  <si>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</si>
  <si>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</si>
  <si>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</si>
  <si>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</si>
  <si>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</si>
  <si>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</si>
  <si>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</si>
  <si>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</si>
  <si>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</si>
  <si>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</si>
  <si>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</si>
  <si>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</si>
  <si>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</si>
  <si>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</si>
  <si>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</si>
  <si>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</si>
  <si>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</si>
  <si>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</si>
  <si>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</si>
  <si>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</si>
  <si>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</si>
  <si>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</si>
  <si>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</si>
  <si>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</si>
  <si>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</si>
  <si>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</si>
  <si>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</si>
  <si>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</si>
  <si>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</si>
  <si>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</si>
  <si>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</si>
  <si>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</si>
  <si>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</si>
  <si>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</si>
  <si>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</si>
  <si>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</si>
  <si>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</si>
  <si>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</si>
  <si>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</si>
  <si>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</si>
  <si>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</si>
  <si>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</si>
  <si>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</si>
  <si>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</si>
  <si>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</si>
  <si>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</si>
  <si>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</si>
  <si>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</si>
  <si>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</si>
  <si>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</si>
  <si>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</si>
  <si>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</si>
  <si>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</si>
  <si>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</si>
  <si>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</si>
  <si>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</si>
  <si>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</si>
  <si>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</si>
  <si>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</si>
  <si>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</si>
  <si>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</si>
  <si>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</si>
  <si>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</si>
  <si>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</si>
  <si>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</si>
  <si>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</si>
  <si>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</si>
  <si>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</si>
  <si>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</si>
  <si>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</si>
  <si>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</si>
  <si>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</si>
  <si>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</si>
  <si>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</si>
  <si>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</si>
  <si>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</si>
  <si>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</si>
  <si>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</si>
  <si>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</si>
  <si>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</si>
  <si>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</si>
  <si>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</si>
  <si>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</si>
  <si>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</si>
  <si>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</si>
  <si>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</si>
  <si>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</si>
  <si>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</si>
  <si>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</si>
  <si>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</si>
  <si>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</si>
  <si>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</si>
  <si>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</si>
  <si>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</si>
  <si>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</si>
  <si>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</si>
  <si>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</si>
  <si>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</si>
  <si>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</si>
  <si>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</si>
  <si>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</si>
  <si>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</si>
  <si>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</si>
  <si>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</si>
  <si>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</si>
  <si>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</si>
  <si>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</si>
  <si>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</si>
  <si>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</si>
  <si>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</si>
  <si>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</si>
  <si>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</si>
  <si>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</si>
  <si>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</si>
  <si>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</si>
  <si>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</si>
  <si>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</si>
  <si>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</si>
  <si>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</si>
  <si>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</si>
  <si>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</si>
  <si>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</si>
  <si>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</si>
  <si>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</si>
  <si>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</si>
  <si>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</si>
  <si>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</si>
  <si>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</si>
  <si>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</si>
  <si>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</si>
  <si>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</si>
  <si>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</si>
  <si>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</si>
  <si>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</si>
  <si>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</si>
  <si>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</si>
  <si>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</si>
  <si>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</si>
  <si>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</si>
  <si>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</si>
  <si>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</si>
  <si>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</si>
  <si>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</si>
  <si>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</si>
  <si>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</si>
  <si>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</si>
  <si>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</si>
  <si>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</si>
  <si>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</si>
  <si>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</si>
  <si>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</si>
  <si>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</si>
  <si>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</si>
  <si>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</si>
  <si>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</si>
  <si>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</si>
  <si>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</si>
  <si>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</si>
  <si>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</si>
  <si>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</si>
  <si>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</si>
  <si>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</si>
  <si>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</si>
  <si>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</si>
  <si>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</si>
  <si>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</si>
  <si>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</si>
  <si>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</si>
  <si>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</si>
  <si>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</si>
  <si>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</si>
  <si>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</si>
  <si>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</si>
  <si>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</si>
  <si>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</si>
  <si>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</si>
  <si>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</si>
  <si>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</si>
  <si>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</si>
  <si>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</si>
  <si>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</si>
  <si>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</si>
  <si>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</si>
  <si>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</si>
  <si>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</si>
  <si>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</si>
  <si>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</si>
  <si>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</si>
  <si>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</si>
  <si>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</si>
  <si>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</si>
  <si>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</si>
  <si>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</si>
  <si>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</si>
  <si>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</si>
  <si>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</si>
  <si>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</si>
  <si>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</si>
  <si>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</si>
  <si>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</si>
  <si>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</si>
  <si>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</si>
  <si>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</si>
  <si>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</si>
  <si>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</si>
  <si>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</si>
  <si>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</si>
  <si>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</si>
  <si>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</si>
  <si>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</si>
  <si>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</si>
  <si>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</si>
  <si>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</si>
  <si>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</si>
  <si>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</si>
  <si>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</si>
  <si>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</si>
  <si>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</si>
  <si>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</si>
  <si>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</si>
  <si>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</si>
  <si>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</si>
  <si>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</si>
  <si>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</si>
  <si>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</si>
  <si>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</si>
  <si>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</si>
  <si>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</si>
  <si>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</si>
  <si>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</si>
  <si>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</si>
  <si>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</si>
  <si>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</si>
  <si>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</si>
  <si>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</si>
  <si>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</si>
  <si>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</si>
  <si>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</si>
  <si>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</si>
  <si>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</si>
  <si>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</si>
  <si>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</si>
  <si>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</si>
  <si>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</si>
  <si>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</si>
  <si>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</si>
  <si>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</si>
  <si>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</si>
  <si>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</si>
  <si>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</si>
  <si>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</si>
  <si>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</si>
  <si>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</si>
  <si>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</si>
  <si>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</si>
  <si>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</si>
  <si>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</si>
  <si>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</si>
  <si>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</si>
  <si>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</si>
  <si>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</si>
  <si>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</si>
  <si>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</si>
  <si>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</si>
  <si>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</si>
  <si>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</si>
  <si>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</si>
  <si>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</si>
  <si>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</si>
  <si>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</si>
  <si>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</si>
  <si>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</si>
  <si>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</si>
  <si>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</si>
  <si>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</si>
  <si>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</si>
  <si>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</si>
  <si>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</si>
  <si>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</si>
  <si>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</si>
  <si>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</si>
  <si>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</si>
  <si>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</si>
  <si>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</si>
  <si>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</si>
  <si>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</si>
  <si>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</si>
  <si>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</si>
  <si>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</si>
  <si>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</si>
  <si>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</si>
  <si>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</si>
  <si>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</si>
  <si>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</si>
  <si>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</si>
  <si>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</si>
  <si>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</si>
  <si>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</si>
  <si>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</si>
  <si>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</si>
  <si>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</si>
  <si>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</si>
  <si>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</si>
  <si>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</si>
  <si>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</si>
  <si>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</si>
  <si>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</si>
  <si>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</si>
  <si>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</si>
  <si>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</si>
  <si>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</si>
  <si>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</si>
  <si>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</si>
  <si>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</si>
  <si>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</si>
  <si>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</si>
  <si>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</si>
  <si>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</si>
  <si>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</si>
  <si>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</si>
  <si>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</si>
  <si>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</si>
  <si>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</si>
  <si>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</si>
  <si>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</si>
  <si>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</si>
  <si>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</si>
  <si>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</si>
  <si>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</si>
  <si>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</si>
  <si>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</si>
  <si>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</si>
  <si>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</si>
  <si>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</si>
  <si>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</si>
  <si>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</si>
  <si>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</si>
  <si>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</si>
  <si>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</si>
  <si>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</si>
  <si>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</si>
  <si>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</si>
  <si>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</si>
  <si>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</si>
  <si>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</si>
  <si>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</si>
  <si>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</si>
  <si>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</si>
  <si>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</si>
  <si>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</si>
  <si>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</si>
  <si>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</si>
  <si>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</si>
  <si>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</si>
  <si>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</si>
  <si>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</si>
  <si>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</si>
  <si>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</si>
  <si>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</si>
  <si>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</si>
  <si>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</si>
  <si>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</si>
  <si>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</si>
  <si>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</si>
  <si>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</si>
  <si>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</si>
  <si>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</si>
  <si>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</si>
  <si>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</si>
  <si>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</si>
  <si>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</si>
  <si>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</si>
  <si>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</si>
  <si>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</si>
  <si>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</si>
  <si>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</si>
  <si>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</si>
  <si>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</si>
  <si>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</si>
  <si>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</si>
  <si>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</si>
  <si>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</si>
  <si>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</si>
  <si>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</si>
  <si>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</si>
  <si>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</si>
  <si>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</si>
  <si>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</si>
  <si>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</si>
  <si>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</si>
  <si>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</si>
  <si>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</si>
  <si>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</si>
  <si>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</si>
  <si>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</si>
  <si>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</si>
  <si>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</si>
  <si>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</si>
  <si>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</si>
  <si>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</si>
  <si>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</si>
  <si>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</si>
  <si>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</si>
  <si>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</si>
  <si>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</si>
  <si>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</si>
  <si>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</si>
  <si>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</si>
  <si>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</si>
  <si>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</si>
  <si>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</si>
  <si>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</si>
  <si>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</si>
  <si>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</si>
  <si>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</si>
  <si>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</si>
  <si>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</si>
  <si>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</si>
  <si>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</si>
  <si>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</si>
  <si>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</si>
  <si>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</si>
  <si>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</si>
  <si>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</si>
  <si>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</si>
  <si>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</si>
  <si>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</si>
  <si>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</si>
  <si>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</si>
  <si>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</si>
  <si>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</si>
  <si>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</si>
  <si>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</si>
  <si>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</si>
  <si>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</si>
  <si>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</si>
  <si>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</si>
  <si>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</si>
  <si>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</si>
  <si>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</si>
  <si>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</si>
  <si>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</si>
  <si>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</si>
  <si>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</si>
  <si>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</si>
  <si>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</si>
  <si>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</si>
  <si>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</si>
  <si>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</si>
  <si>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</si>
  <si>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</si>
  <si>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</si>
  <si>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</si>
  <si>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</si>
  <si>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</si>
  <si>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</si>
  <si>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</si>
  <si>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</si>
  <si>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</si>
  <si>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</si>
  <si>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</si>
  <si>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</si>
  <si>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</si>
  <si>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</si>
  <si>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</si>
  <si>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</si>
  <si>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</si>
  <si>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</si>
  <si>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</si>
  <si>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</si>
  <si>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</si>
  <si>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</si>
  <si>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</si>
  <si>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</si>
  <si>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</si>
  <si>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</si>
  <si>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</si>
  <si>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</si>
  <si>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</si>
  <si>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</si>
  <si>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</si>
  <si>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</si>
  <si>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</si>
  <si>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</si>
  <si>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</si>
  <si>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</si>
  <si>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</si>
  <si>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</si>
  <si>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</si>
  <si>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</si>
  <si>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</si>
  <si>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</si>
  <si>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</si>
  <si>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</si>
  <si>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</si>
  <si>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</si>
  <si>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</si>
  <si>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</si>
  <si>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</si>
  <si>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</si>
  <si>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</si>
  <si>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</si>
  <si>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</si>
  <si>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</si>
  <si>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</si>
  <si>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</si>
  <si>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</si>
  <si>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</si>
  <si>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</si>
  <si>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</si>
  <si>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</si>
  <si>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</si>
  <si>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</si>
  <si>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</si>
  <si>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</si>
  <si>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</si>
  <si>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</si>
  <si>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</si>
  <si>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</si>
  <si>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</si>
  <si>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</si>
  <si>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</si>
  <si>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</si>
  <si>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</si>
  <si>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</si>
  <si>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</si>
  <si>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</si>
  <si>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</si>
  <si>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</si>
  <si>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</si>
  <si>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</si>
  <si>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</si>
  <si>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</si>
  <si>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</si>
  <si>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</si>
  <si>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</si>
  <si>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</si>
  <si>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</si>
  <si>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</si>
  <si>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</si>
  <si>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</si>
  <si>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</si>
  <si>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</si>
  <si>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</si>
  <si>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</si>
  <si>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</si>
  <si>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</si>
  <si>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</si>
  <si>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</si>
  <si>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</si>
  <si>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</si>
  <si>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</si>
  <si>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</si>
  <si>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</si>
  <si>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</si>
  <si>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</si>
  <si>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</si>
  <si>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</si>
  <si>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</si>
  <si>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</si>
  <si>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</si>
  <si>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</si>
  <si>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</si>
  <si>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</si>
  <si>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</si>
  <si>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</si>
  <si>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</si>
  <si>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</si>
  <si>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</si>
  <si>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</si>
  <si>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</si>
  <si>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</si>
  <si>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</si>
  <si>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</si>
  <si>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</si>
  <si>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</si>
  <si>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</si>
  <si>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</si>
  <si>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</si>
  <si>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</si>
  <si>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</si>
  <si>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</si>
  <si>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</si>
  <si>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</si>
  <si>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</si>
  <si>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</si>
  <si>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</si>
  <si>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</si>
  <si>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</si>
  <si>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</si>
  <si>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</si>
  <si>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</si>
  <si>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</si>
  <si>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</si>
  <si>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</si>
  <si>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</si>
  <si>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</si>
  <si>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</si>
  <si>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</si>
  <si>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</si>
  <si>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</si>
  <si>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</si>
  <si>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</si>
  <si>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</si>
  <si>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</si>
  <si>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</si>
  <si>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</si>
  <si>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</si>
  <si>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</si>
  <si>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</si>
  <si>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</si>
  <si>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</si>
  <si>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</si>
  <si>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</si>
  <si>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</si>
  <si>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</si>
  <si>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</si>
  <si>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</si>
  <si>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</si>
  <si>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</si>
  <si>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</si>
  <si>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</si>
  <si>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</si>
  <si>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</si>
  <si>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</si>
  <si>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</si>
  <si>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</si>
  <si>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</si>
  <si>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</si>
  <si>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</si>
  <si>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</si>
  <si>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</si>
  <si>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</si>
  <si>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</si>
  <si>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</si>
  <si>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</si>
  <si>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</si>
  <si>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</si>
  <si>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</si>
  <si>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</si>
  <si>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</si>
  <si>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</si>
  <si>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</si>
  <si>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</si>
  <si>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</si>
  <si>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</si>
  <si>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</si>
  <si>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</si>
  <si>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</si>
  <si>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</si>
  <si>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</si>
  <si>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</si>
  <si>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</si>
  <si>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</si>
  <si>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</si>
  <si>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</si>
  <si>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</si>
  <si>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</si>
  <si>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</si>
  <si>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</si>
  <si>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</si>
  <si>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</si>
  <si>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</si>
  <si>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</si>
  <si>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</si>
  <si>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</si>
  <si>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</si>
  <si>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</si>
  <si>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</si>
  <si>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</si>
  <si>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</si>
  <si>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</si>
  <si>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</si>
  <si>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</si>
  <si>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</si>
  <si>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</si>
  <si>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</si>
  <si>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</si>
  <si>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</si>
  <si>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</si>
  <si>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</si>
  <si>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</si>
  <si>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</si>
  <si>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</si>
  <si>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</si>
  <si>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</si>
  <si>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</si>
  <si>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</si>
  <si>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</si>
  <si>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</si>
  <si>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</si>
  <si>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</si>
  <si>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</si>
  <si>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</si>
  <si>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</si>
  <si>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</si>
  <si>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</si>
  <si>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</si>
  <si>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</si>
  <si>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</si>
  <si>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</si>
  <si>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</si>
  <si>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</si>
  <si>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</si>
  <si>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</si>
  <si>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</si>
  <si>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</si>
  <si>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</si>
  <si>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</si>
  <si>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</si>
  <si>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</si>
  <si>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</si>
  <si>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</si>
  <si>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</si>
  <si>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</si>
  <si>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</si>
  <si>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</si>
  <si>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</si>
  <si>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</si>
  <si>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</si>
  <si>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</si>
  <si>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</si>
  <si>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</si>
  <si>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</si>
  <si>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</si>
  <si>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</si>
  <si>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</si>
  <si>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</si>
  <si>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</si>
  <si>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</si>
  <si>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</si>
  <si>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</si>
  <si>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</si>
  <si>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</si>
  <si>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</si>
  <si>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</si>
  <si>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</si>
  <si>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</si>
  <si>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</si>
  <si>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</si>
  <si>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</si>
  <si>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</si>
  <si>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</si>
  <si>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</si>
  <si>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</si>
  <si>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</si>
  <si>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</si>
  <si>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</si>
  <si>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</si>
  <si>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</si>
  <si>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</si>
  <si>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</si>
  <si>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</si>
  <si>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</si>
  <si>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</si>
  <si>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</si>
  <si>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</si>
  <si>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</si>
  <si>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</si>
  <si>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</si>
  <si>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</si>
  <si>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</si>
  <si>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</si>
  <si>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</si>
  <si>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</si>
  <si>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</si>
  <si>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</si>
  <si>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</si>
  <si>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</si>
  <si>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</si>
  <si>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</si>
  <si>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</si>
  <si>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</si>
  <si>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</si>
  <si>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</si>
  <si>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</si>
  <si>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</si>
  <si>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</si>
  <si>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</si>
  <si>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</si>
  <si>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</si>
  <si>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</si>
  <si>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</si>
  <si>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</si>
  <si>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</si>
  <si>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</si>
  <si>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</si>
  <si>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</si>
  <si>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</si>
  <si>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</si>
  <si>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</si>
  <si>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</si>
  <si>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</si>
  <si>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</si>
  <si>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</si>
  <si>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</si>
  <si>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</si>
  <si>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</si>
  <si>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</si>
  <si>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</si>
  <si>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</si>
  <si>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</si>
  <si>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</si>
  <si>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</si>
  <si>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</si>
  <si>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</si>
  <si>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</si>
  <si>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</si>
  <si>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</si>
  <si>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</si>
  <si>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</si>
  <si>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</si>
  <si>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</si>
  <si>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</si>
  <si>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</si>
  <si>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</si>
  <si>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</si>
  <si>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</si>
  <si>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</si>
  <si>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</si>
  <si>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</si>
  <si>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</si>
  <si>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</si>
  <si>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</si>
  <si>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</si>
  <si>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</si>
  <si>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</si>
  <si>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</si>
  <si>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</si>
  <si>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</si>
  <si>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</si>
  <si>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</si>
  <si>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</si>
  <si>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</si>
  <si>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</si>
  <si>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</si>
  <si>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</si>
  <si>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</si>
  <si>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</si>
  <si>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</si>
  <si>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</si>
  <si>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</si>
  <si>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</si>
  <si>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</si>
  <si>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</si>
  <si>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</si>
  <si>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</si>
  <si>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</si>
  <si>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</si>
  <si>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</si>
  <si>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</si>
  <si>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</si>
  <si>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</si>
  <si>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</si>
  <si>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</si>
  <si>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</si>
  <si>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</si>
  <si>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</si>
  <si>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</si>
  <si>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</si>
  <si>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</si>
  <si>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</si>
  <si>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</si>
  <si>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</si>
  <si>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</si>
  <si>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</si>
  <si>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</si>
  <si>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</si>
  <si>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</si>
  <si>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</si>
  <si>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</si>
  <si>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</si>
  <si>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</si>
  <si>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</si>
  <si>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</si>
  <si>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</si>
  <si>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</si>
  <si>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</si>
  <si>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</si>
  <si>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</si>
  <si>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</si>
  <si>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</si>
  <si>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</si>
  <si>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</si>
  <si>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</si>
  <si>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</si>
  <si>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</si>
  <si>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</si>
  <si>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</si>
  <si>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</si>
  <si>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</si>
  <si>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</si>
  <si>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</si>
  <si>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</si>
  <si>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</si>
  <si>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</si>
  <si>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</si>
  <si>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</si>
  <si>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</si>
  <si>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</si>
  <si>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</si>
  <si>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</si>
  <si>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</si>
  <si>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</si>
  <si>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</si>
  <si>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</si>
  <si>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</si>
  <si>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</si>
  <si>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</si>
  <si>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</si>
  <si>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</si>
  <si>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</si>
  <si>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</si>
  <si>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</si>
  <si>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</si>
  <si>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</si>
  <si>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</si>
  <si>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</si>
  <si>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</si>
  <si>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</si>
  <si>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</si>
  <si>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</si>
  <si>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</si>
  <si>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</si>
  <si>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</si>
  <si>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</si>
  <si>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</si>
  <si>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</si>
  <si>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</si>
  <si>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</si>
  <si>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</si>
  <si>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</si>
  <si>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</si>
  <si>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</si>
  <si>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</si>
  <si>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</si>
  <si>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</si>
  <si>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</si>
  <si>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</si>
  <si>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</si>
  <si>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</si>
  <si>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</si>
  <si>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</si>
  <si>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</si>
  <si>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</si>
  <si>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</si>
  <si>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</si>
  <si>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</si>
  <si>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</si>
  <si>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</si>
  <si>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</si>
  <si>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</si>
  <si>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</si>
  <si>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</si>
  <si>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</si>
  <si>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</si>
  <si>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</si>
  <si>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</si>
  <si>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</si>
  <si>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</si>
  <si>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</si>
  <si>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</si>
  <si>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</si>
  <si>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</si>
  <si>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</si>
  <si>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</si>
  <si>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</si>
  <si>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</si>
  <si>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</si>
  <si>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</si>
  <si>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</si>
  <si>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</si>
  <si>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</si>
  <si>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</si>
  <si>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</si>
  <si>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</si>
  <si>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</si>
  <si>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</si>
  <si>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</si>
  <si>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</si>
  <si>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</si>
  <si>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</si>
  <si>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</si>
  <si>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</si>
  <si>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</si>
  <si>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</si>
  <si>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</si>
  <si>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</si>
  <si>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</si>
  <si>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</si>
  <si>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</si>
  <si>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</si>
  <si>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</si>
  <si>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</si>
  <si>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</si>
  <si>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</si>
  <si>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</si>
  <si>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</si>
  <si>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</si>
  <si>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</si>
  <si>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</si>
  <si>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</si>
  <si>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</si>
  <si>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</si>
  <si>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</si>
  <si>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</si>
  <si>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</si>
  <si>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</si>
  <si>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</si>
  <si>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</si>
  <si>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</si>
  <si>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</si>
  <si>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</si>
  <si>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</si>
  <si>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</si>
  <si>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</si>
  <si>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</si>
  <si>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</si>
  <si>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</si>
  <si>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</si>
  <si>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</si>
  <si>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</si>
  <si>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</si>
  <si>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</si>
  <si>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</si>
  <si>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</si>
  <si>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</si>
  <si>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</si>
  <si>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</si>
  <si>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</si>
  <si>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</si>
  <si>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</si>
  <si>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</si>
  <si>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</si>
  <si>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</si>
  <si>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</si>
  <si>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</si>
  <si>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</si>
  <si>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</si>
  <si>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</si>
  <si>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</si>
  <si>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</si>
  <si>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</si>
  <si>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</si>
  <si>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</si>
  <si>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</si>
  <si>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</si>
  <si>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</si>
  <si>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</si>
  <si>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</si>
  <si>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</si>
  <si>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</si>
  <si>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</si>
  <si>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</si>
  <si>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</si>
  <si>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</si>
  <si>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</si>
  <si>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</si>
  <si>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</si>
  <si>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</si>
  <si>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</si>
  <si>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</si>
  <si>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</si>
  <si>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</si>
  <si>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</si>
  <si>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</si>
  <si>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</si>
  <si>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</si>
  <si>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</si>
  <si>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</si>
  <si>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</si>
  <si>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</si>
  <si>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</si>
  <si>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</si>
  <si>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</si>
  <si>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</si>
  <si>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</si>
  <si>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</si>
  <si>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</si>
  <si>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</si>
  <si>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</si>
  <si>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</si>
  <si>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</si>
  <si>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</si>
  <si>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</si>
  <si>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</si>
  <si>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</si>
  <si>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</si>
  <si>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</si>
  <si>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</si>
  <si>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</si>
  <si>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</si>
  <si>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</si>
  <si>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</si>
  <si>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</si>
  <si>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</si>
  <si>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</si>
  <si>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</si>
  <si>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</si>
  <si>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</si>
  <si>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</si>
  <si>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</si>
  <si>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</si>
  <si>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</si>
  <si>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</si>
  <si>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</si>
  <si>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</si>
  <si>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</si>
  <si>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</si>
  <si>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</si>
  <si>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</si>
  <si>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</si>
  <si>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</si>
  <si>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</si>
  <si>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</si>
  <si>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</si>
  <si>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</si>
  <si>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</si>
  <si>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</si>
  <si>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</si>
  <si>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</si>
  <si>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</si>
  <si>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</si>
  <si>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</si>
  <si>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</si>
  <si>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</si>
  <si>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</si>
  <si>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</si>
  <si>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</si>
  <si>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</si>
  <si>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</si>
  <si>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</si>
  <si>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</si>
  <si>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</si>
  <si>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</si>
  <si>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</si>
  <si>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</si>
  <si>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</si>
  <si>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</si>
  <si>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</si>
  <si>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</si>
  <si>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</si>
  <si>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</si>
  <si>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</si>
  <si>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</si>
  <si>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</si>
  <si>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</si>
  <si>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</si>
  <si>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</si>
  <si>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</si>
  <si>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</si>
  <si>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</si>
  <si>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</si>
  <si>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</si>
  <si>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</si>
  <si>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</si>
  <si>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</si>
  <si>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</si>
  <si>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</si>
  <si>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</si>
  <si>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</si>
  <si>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</si>
  <si>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</si>
  <si>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</si>
  <si>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</si>
  <si>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</si>
  <si>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</si>
  <si>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</si>
  <si>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</si>
  <si>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</si>
  <si>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</si>
  <si>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</si>
  <si>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</si>
  <si>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</si>
  <si>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</si>
  <si>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</si>
  <si>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</si>
  <si>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</si>
  <si>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</si>
  <si>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</si>
  <si>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</si>
  <si>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</si>
  <si>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</si>
  <si>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</si>
  <si>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</si>
  <si>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</si>
  <si>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</si>
  <si>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</si>
  <si>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</si>
  <si>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</si>
  <si>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</si>
  <si>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</si>
  <si>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</si>
  <si>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</si>
  <si>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</si>
  <si>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</si>
  <si>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</si>
  <si>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</si>
  <si>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</si>
  <si>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</si>
  <si>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</si>
  <si>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</si>
  <si>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</si>
  <si>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</si>
  <si>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</si>
  <si>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</si>
  <si>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</si>
  <si>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</si>
  <si>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</si>
  <si>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</si>
  <si>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</si>
  <si>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</si>
  <si>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</si>
  <si>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</si>
  <si>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</si>
  <si>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</si>
  <si>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</si>
  <si>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</si>
  <si>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</si>
  <si>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</si>
  <si>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</si>
  <si>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</si>
  <si>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</si>
  <si>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</si>
  <si>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</si>
  <si>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</si>
  <si>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</si>
  <si>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</si>
  <si>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</si>
  <si>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</si>
  <si>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</si>
  <si>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</si>
  <si>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</si>
  <si>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</si>
  <si>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</si>
  <si>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</si>
  <si>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</si>
  <si>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</si>
  <si>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</si>
  <si>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</si>
  <si>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</si>
  <si>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</si>
  <si>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</si>
  <si>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</si>
  <si>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</si>
  <si>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</si>
  <si>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</si>
  <si>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</si>
  <si>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</si>
  <si>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</si>
  <si>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</si>
  <si>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</si>
  <si>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</si>
  <si>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</si>
  <si>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</si>
  <si>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</si>
  <si>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</si>
  <si>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</si>
  <si>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</si>
  <si>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</si>
  <si>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</si>
  <si>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</si>
  <si>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</si>
  <si>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</si>
  <si>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</si>
  <si>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</si>
  <si>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</si>
  <si>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</si>
  <si>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</si>
  <si>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</si>
  <si>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</si>
  <si>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</si>
  <si>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</si>
  <si>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</si>
  <si>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</si>
  <si>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</si>
  <si>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</si>
  <si>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</si>
  <si>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</si>
  <si>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</si>
  <si>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</si>
  <si>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</si>
  <si>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</si>
  <si>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</si>
  <si>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</si>
  <si>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</si>
  <si>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</si>
  <si>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</si>
  <si>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</si>
  <si>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</si>
  <si>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</si>
  <si>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</si>
  <si>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</si>
  <si>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</si>
  <si>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</si>
  <si>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</si>
  <si>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</si>
  <si>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</si>
  <si>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</si>
  <si>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</si>
  <si>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</si>
  <si>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</si>
  <si>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</si>
  <si>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</si>
  <si>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</si>
  <si>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</si>
  <si>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</si>
  <si>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</si>
  <si>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</si>
  <si>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</si>
  <si>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</si>
  <si>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</si>
  <si>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</si>
  <si>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</si>
  <si>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</si>
  <si>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</si>
  <si>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</si>
  <si>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</si>
  <si>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</si>
  <si>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</si>
  <si>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</si>
  <si>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</si>
  <si>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</si>
  <si>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</si>
  <si>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</si>
  <si>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</si>
  <si>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</si>
  <si>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</si>
  <si>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</si>
  <si>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</si>
  <si>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</si>
  <si>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</si>
  <si>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</si>
  <si>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</si>
  <si>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</si>
  <si>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</si>
  <si>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</si>
  <si>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</si>
  <si>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</si>
  <si>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</si>
  <si>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</si>
  <si>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</si>
  <si>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</si>
  <si>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</si>
  <si>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</si>
  <si>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</si>
  <si>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</si>
  <si>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</si>
  <si>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</si>
  <si>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</si>
  <si>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</si>
  <si>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</si>
  <si>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</si>
  <si>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</si>
  <si>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</si>
  <si>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</si>
  <si>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</si>
  <si>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</si>
  <si>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</si>
  <si>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</si>
  <si>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</si>
  <si>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</si>
  <si>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</si>
  <si>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</si>
  <si>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</si>
  <si>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</si>
  <si>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</si>
  <si>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</si>
  <si>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</si>
  <si>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</si>
  <si>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</si>
  <si>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</si>
  <si>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</si>
  <si>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</si>
  <si>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</si>
  <si>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</si>
  <si>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</si>
  <si>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</si>
  <si>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</si>
  <si>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</si>
  <si>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</si>
  <si>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</si>
  <si>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</si>
  <si>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</si>
  <si>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</si>
  <si>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</si>
  <si>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</si>
  <si>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</si>
  <si>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</si>
  <si>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</si>
  <si>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</si>
  <si>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</si>
  <si>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</si>
  <si>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</si>
  <si>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</si>
  <si>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</si>
  <si>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</si>
  <si>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</si>
  <si>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</si>
  <si>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</si>
  <si>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</si>
  <si>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</si>
  <si>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</si>
  <si>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</si>
  <si>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</si>
  <si>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</si>
  <si>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</si>
  <si>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</si>
  <si>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</si>
  <si>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</si>
  <si>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</si>
  <si>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</si>
  <si>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</si>
  <si>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</si>
  <si>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</si>
  <si>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</si>
  <si>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</si>
  <si>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</si>
  <si>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</si>
  <si>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</si>
  <si>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</si>
  <si>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</si>
  <si>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</si>
  <si>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</si>
  <si>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</si>
  <si>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</si>
  <si>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</si>
  <si>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</si>
  <si>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</si>
  <si>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</si>
  <si>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</si>
  <si>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</si>
  <si>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</si>
  <si>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</si>
  <si>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</si>
  <si>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</si>
  <si>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</si>
  <si>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</si>
  <si>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</si>
  <si>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</si>
  <si>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</si>
  <si>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</si>
  <si>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</si>
  <si>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</si>
  <si>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</si>
  <si>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</si>
  <si>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</si>
  <si>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</si>
  <si>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</si>
  <si>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</si>
  <si>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</si>
  <si>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</si>
  <si>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</si>
  <si>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</si>
  <si>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</si>
  <si>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</si>
  <si>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</si>
  <si>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</si>
  <si>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</si>
  <si>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</si>
  <si>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</si>
  <si>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</si>
  <si>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</si>
  <si>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</si>
  <si>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</si>
  <si>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</si>
  <si>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</si>
  <si>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</si>
  <si>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</si>
  <si>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</si>
  <si>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</si>
  <si>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</si>
  <si>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</si>
  <si>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</si>
  <si>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</si>
  <si>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</si>
  <si>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</si>
  <si>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</si>
  <si>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</si>
  <si>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</si>
  <si>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</si>
  <si>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</si>
  <si>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</si>
  <si>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</si>
  <si>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</si>
  <si>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</si>
  <si>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</si>
  <si>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</si>
  <si>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</si>
  <si>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</si>
  <si>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</si>
  <si>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</si>
  <si>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</si>
  <si>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</si>
  <si>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</si>
  <si>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</si>
  <si>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</si>
  <si>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</si>
  <si>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</si>
  <si>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</si>
  <si>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</si>
  <si>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</si>
  <si>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</si>
  <si>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</si>
  <si>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</si>
  <si>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</si>
  <si>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</si>
  <si>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</si>
  <si>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</si>
  <si>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</si>
  <si>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</si>
  <si>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</si>
  <si>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</si>
  <si>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</si>
  <si>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</si>
  <si>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</si>
  <si>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</si>
  <si>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</si>
  <si>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</si>
  <si>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</si>
  <si>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</si>
  <si>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</si>
  <si>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</si>
  <si>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</si>
  <si>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</si>
  <si>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</si>
  <si>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</si>
  <si>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</si>
  <si>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</si>
  <si>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</si>
  <si>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</si>
  <si>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</si>
  <si>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</si>
  <si>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</si>
  <si>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</si>
  <si>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</si>
  <si>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</si>
  <si>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</si>
  <si>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</si>
  <si>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</si>
  <si>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</si>
  <si>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</si>
  <si>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</si>
  <si>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</si>
  <si>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</si>
  <si>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</si>
  <si>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</si>
  <si>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</si>
  <si>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</si>
  <si>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</si>
  <si>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</si>
  <si>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</si>
  <si>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</si>
  <si>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</si>
  <si>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</si>
  <si>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</si>
  <si>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</si>
  <si>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</si>
  <si>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</si>
  <si>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</si>
  <si>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</si>
  <si>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</si>
  <si>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</si>
  <si>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</si>
  <si>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</si>
  <si>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</si>
  <si>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</si>
  <si>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</si>
  <si>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</si>
  <si>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</si>
  <si>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</si>
  <si>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</si>
  <si>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</si>
  <si>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</si>
  <si>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</si>
  <si>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</si>
  <si>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</si>
  <si>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</si>
  <si>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</si>
  <si>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</si>
  <si>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</si>
  <si>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</si>
  <si>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</si>
  <si>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</si>
  <si>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</si>
  <si>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</si>
  <si>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</si>
  <si>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</si>
  <si>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</si>
  <si>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</si>
  <si>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</si>
  <si>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</si>
  <si>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</si>
  <si>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</si>
  <si>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</si>
  <si>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</si>
  <si>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</si>
  <si>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</si>
  <si>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</si>
  <si>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</si>
  <si>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</si>
  <si>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</si>
  <si>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</si>
  <si>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</si>
  <si>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</si>
  <si>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</si>
  <si>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</si>
  <si>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</si>
  <si>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</si>
  <si>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</si>
  <si>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</si>
  <si>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</si>
  <si>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</si>
  <si>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</si>
  <si>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</si>
  <si>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</si>
  <si>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</si>
  <si>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</si>
  <si>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</si>
  <si>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</si>
  <si>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</si>
  <si>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</si>
  <si>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</si>
  <si>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</si>
  <si>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</si>
  <si>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</si>
  <si>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</si>
  <si>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</si>
  <si>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</si>
  <si>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</si>
  <si>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</si>
  <si>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</si>
  <si>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</si>
  <si>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</si>
  <si>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</si>
  <si>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</si>
  <si>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</si>
  <si>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</si>
  <si>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</si>
  <si>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</si>
  <si>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</si>
  <si>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</si>
  <si>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</si>
  <si>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</si>
  <si>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</si>
  <si>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</si>
  <si>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</si>
  <si>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</si>
  <si>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</si>
  <si>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</si>
  <si>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</si>
  <si>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</si>
  <si>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</si>
  <si>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</si>
  <si>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</si>
  <si>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</si>
  <si>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</si>
  <si>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</si>
  <si>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</si>
  <si>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</si>
  <si>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</si>
  <si>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</si>
  <si>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</si>
  <si>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</si>
  <si>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</si>
  <si>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</si>
  <si>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</si>
  <si>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</si>
  <si>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</si>
  <si>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</si>
  <si>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</si>
  <si>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</si>
  <si>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</si>
  <si>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</si>
  <si>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</si>
  <si>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</si>
  <si>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</si>
  <si>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</si>
  <si>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</si>
  <si>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</si>
  <si>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</si>
  <si>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</si>
  <si>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</si>
  <si>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</si>
  <si>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</si>
  <si>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</si>
  <si>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</si>
  <si>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</si>
  <si>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</si>
  <si>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</si>
  <si>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</si>
  <si>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</si>
  <si>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</si>
  <si>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</si>
  <si>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</si>
  <si>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</si>
  <si>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</si>
  <si>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</si>
  <si>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</si>
  <si>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</si>
  <si>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</si>
  <si>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</si>
  <si>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</si>
  <si>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</si>
  <si>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</si>
  <si>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</si>
  <si>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</si>
  <si>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</si>
  <si>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</si>
  <si>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</si>
  <si>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</si>
  <si>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</si>
  <si>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</si>
  <si>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</si>
  <si>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</si>
  <si>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</si>
  <si>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</si>
  <si>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</si>
  <si>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</si>
  <si>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</si>
  <si>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</si>
  <si>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</si>
  <si>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</si>
  <si>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</si>
  <si>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</si>
  <si>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</si>
  <si>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</si>
  <si>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</si>
  <si>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</si>
  <si>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</si>
  <si>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</si>
  <si>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</si>
  <si>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</si>
  <si>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</si>
  <si>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</si>
  <si>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</si>
  <si>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</si>
  <si>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</si>
  <si>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</si>
  <si>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</si>
  <si>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</si>
  <si>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</si>
  <si>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</si>
  <si>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</si>
  <si>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</si>
  <si>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</si>
  <si>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</si>
  <si>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</si>
  <si>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</si>
  <si>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</si>
  <si>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</si>
  <si>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</si>
  <si>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</si>
  <si>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</si>
  <si>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</si>
  <si>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</si>
  <si>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</si>
  <si>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</si>
  <si>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</si>
  <si>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</si>
  <si>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</si>
  <si>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</si>
  <si>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</si>
  <si>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</si>
  <si>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</si>
  <si>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</si>
  <si>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</si>
  <si>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</si>
  <si>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</si>
  <si>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</si>
  <si>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</si>
  <si>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</si>
  <si>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</si>
  <si>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</si>
  <si>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</si>
  <si>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</si>
  <si>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</si>
  <si>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</si>
  <si>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</si>
  <si>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</si>
  <si>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</si>
  <si>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</si>
  <si>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</si>
  <si>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</si>
  <si>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</si>
  <si>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</si>
  <si>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</si>
  <si>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</si>
  <si>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</si>
  <si>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</si>
  <si>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</si>
  <si>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</si>
  <si>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</si>
  <si>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</si>
  <si>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</si>
  <si>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</si>
  <si>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</si>
  <si>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</si>
  <si>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</si>
  <si>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</si>
  <si>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</si>
  <si>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</si>
  <si>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</si>
  <si>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</si>
  <si>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</si>
  <si>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</si>
  <si>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</si>
  <si>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</si>
  <si>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</si>
  <si>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</si>
  <si>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</si>
  <si>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</si>
  <si>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</si>
  <si>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</si>
  <si>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</si>
  <si>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</si>
  <si>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</si>
  <si>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</si>
  <si>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</si>
  <si>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</si>
  <si>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</si>
  <si>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</si>
  <si>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</si>
  <si>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</si>
  <si>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</si>
  <si>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</si>
  <si>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</si>
  <si>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</si>
  <si>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</si>
  <si>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</si>
  <si>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</si>
  <si>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</si>
  <si>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</si>
  <si>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</si>
  <si>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</si>
  <si>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</si>
  <si>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</si>
  <si>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</si>
  <si>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</si>
  <si>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</si>
  <si>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</si>
  <si>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</si>
  <si>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</si>
  <si>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</si>
  <si>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</si>
  <si>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</si>
  <si>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</si>
  <si>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</si>
  <si>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</si>
  <si>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</si>
  <si>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</si>
  <si>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</si>
  <si>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</si>
  <si>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</si>
  <si>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</si>
  <si>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</si>
  <si>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</si>
  <si>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</si>
  <si>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</si>
  <si>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</si>
  <si>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</si>
  <si>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</si>
  <si>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</si>
  <si>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</si>
  <si>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</si>
  <si>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</si>
  <si>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</si>
  <si>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</si>
  <si>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</si>
  <si>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</si>
  <si>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</si>
  <si>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</si>
  <si>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</si>
  <si>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</si>
  <si>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</si>
  <si>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</si>
  <si>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</si>
  <si>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</si>
  <si>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</si>
  <si>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</si>
  <si>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</si>
  <si>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</si>
  <si>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</si>
  <si>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</si>
  <si>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</si>
  <si>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</si>
  <si>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</si>
  <si>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</si>
  <si>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</si>
  <si>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</si>
  <si>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</si>
  <si>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</si>
  <si>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</si>
  <si>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</si>
  <si>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</si>
  <si>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</si>
  <si>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</si>
  <si>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</si>
  <si>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</si>
  <si>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</si>
  <si>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</si>
  <si>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</si>
  <si>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</si>
  <si>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</si>
  <si>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</si>
  <si>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</si>
  <si>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</si>
  <si>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</si>
  <si>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</si>
  <si>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</si>
  <si>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</si>
  <si>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</si>
  <si>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</si>
  <si>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</si>
  <si>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</si>
  <si>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</si>
  <si>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</si>
  <si>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</si>
  <si>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</si>
  <si>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</si>
  <si>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</si>
  <si>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</si>
  <si>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</si>
  <si>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</si>
  <si>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</si>
  <si>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</si>
  <si>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</si>
  <si>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</si>
  <si>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</si>
  <si>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</si>
  <si>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</si>
  <si>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</si>
  <si>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</si>
  <si>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</si>
  <si>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</si>
  <si>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</si>
  <si>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</si>
  <si>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</si>
  <si>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</si>
  <si>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</si>
  <si>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</si>
  <si>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</si>
  <si>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</si>
  <si>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</si>
  <si>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</si>
  <si>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</si>
  <si>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</si>
  <si>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</si>
  <si>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</si>
  <si>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</si>
  <si>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</si>
  <si>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</si>
  <si>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</si>
  <si>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</si>
  <si>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</si>
  <si>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</si>
  <si>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</si>
  <si>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</si>
  <si>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</si>
  <si>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</si>
  <si>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</si>
  <si>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</si>
  <si>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</si>
  <si>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</si>
  <si>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</si>
  <si>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</si>
  <si>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</si>
  <si>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</si>
  <si>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</si>
  <si>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</si>
  <si>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</si>
  <si>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</si>
  <si>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</si>
  <si>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</si>
  <si>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</si>
  <si>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</si>
  <si>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</si>
  <si>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</si>
  <si>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</si>
  <si>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</si>
  <si>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</si>
  <si>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</si>
  <si>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</si>
  <si>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</si>
  <si>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</si>
  <si>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</si>
  <si>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</si>
  <si>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</si>
  <si>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</si>
  <si>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</si>
  <si>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</si>
  <si>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</si>
  <si>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</si>
  <si>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</si>
  <si>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</si>
  <si>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</si>
  <si>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</si>
  <si>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</si>
  <si>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</si>
  <si>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</si>
  <si>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</si>
  <si>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</si>
  <si>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</si>
  <si>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</si>
  <si>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</si>
  <si>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</si>
  <si>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</si>
  <si>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</si>
  <si>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</si>
  <si>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</si>
  <si>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</si>
  <si>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</si>
  <si>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</si>
  <si>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</si>
  <si>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</si>
  <si>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</si>
  <si>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</si>
  <si>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</si>
  <si>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</si>
  <si>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</si>
  <si>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</si>
  <si>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</si>
  <si>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</si>
  <si>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</si>
  <si>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</si>
  <si>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</si>
  <si>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</si>
  <si>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</si>
  <si>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</si>
  <si>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</si>
  <si>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</si>
  <si>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</si>
  <si>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</si>
  <si>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</si>
  <si>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</si>
  <si>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</si>
  <si>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</si>
  <si>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</si>
  <si>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</si>
  <si>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</si>
  <si>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</si>
  <si>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</si>
  <si>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</si>
  <si>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</si>
  <si>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</si>
  <si>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</si>
  <si>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</si>
  <si>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</si>
  <si>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</si>
  <si>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</si>
  <si>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</si>
  <si>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</si>
  <si>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</si>
  <si>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</si>
  <si>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</si>
  <si>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</si>
  <si>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</si>
  <si>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</si>
  <si>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</si>
  <si>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</si>
  <si>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</si>
  <si>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</si>
  <si>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</si>
  <si>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</si>
  <si>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</si>
  <si>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</si>
  <si>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</si>
  <si>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</si>
  <si>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</si>
  <si>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</si>
  <si>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</si>
  <si>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</si>
  <si>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</si>
  <si>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</si>
  <si>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</si>
  <si>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</si>
  <si>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</si>
  <si>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</si>
  <si>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</si>
  <si>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</si>
  <si>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</si>
  <si>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</si>
  <si>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</si>
  <si>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</si>
  <si>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</si>
  <si>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</si>
  <si>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</si>
  <si>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</si>
  <si>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</si>
  <si>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</si>
  <si>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</si>
  <si>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</si>
  <si>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</si>
  <si>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</si>
  <si>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</si>
  <si>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</si>
  <si>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</si>
  <si>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</si>
  <si>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</si>
  <si>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</si>
  <si>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</si>
  <si>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</si>
  <si>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</si>
  <si>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</si>
  <si>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</si>
  <si>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</si>
  <si>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</si>
  <si>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</si>
  <si>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</si>
  <si>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</si>
  <si>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</si>
  <si>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</si>
  <si>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</si>
  <si>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</si>
  <si>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</si>
  <si>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</si>
  <si>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</si>
  <si>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</si>
  <si>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</si>
  <si>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</si>
  <si>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</si>
  <si>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</si>
  <si>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</si>
  <si>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</si>
  <si>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</si>
  <si>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</si>
  <si>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</si>
  <si>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</si>
  <si>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</si>
  <si>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</si>
  <si>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</si>
  <si>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</si>
  <si>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</si>
  <si>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</si>
  <si>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</si>
  <si>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</si>
  <si>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</si>
  <si>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</si>
  <si>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</si>
  <si>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</si>
  <si>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</si>
  <si>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</si>
  <si>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</si>
  <si>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</si>
  <si>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</si>
  <si>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</si>
  <si>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</si>
  <si>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</si>
  <si>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</si>
  <si>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</si>
  <si>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</si>
  <si>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</si>
  <si>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</si>
  <si>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</si>
  <si>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</si>
  <si>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</si>
  <si>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</si>
  <si>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</si>
  <si>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</si>
  <si>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</si>
  <si>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</si>
  <si>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</si>
  <si>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</si>
  <si>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</si>
  <si>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</si>
  <si>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</si>
  <si>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</si>
  <si>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</si>
  <si>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</si>
  <si>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</si>
  <si>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</si>
  <si>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</si>
  <si>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</si>
  <si>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</si>
  <si>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</si>
  <si>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</si>
  <si>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</si>
  <si>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</si>
  <si>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</si>
  <si>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</si>
  <si>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</si>
  <si>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</si>
  <si>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</si>
  <si>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</si>
  <si>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</si>
  <si>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</si>
  <si>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</si>
  <si>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</si>
  <si>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</si>
  <si>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</si>
  <si>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</si>
  <si>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</si>
  <si>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</si>
  <si>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</si>
  <si>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</si>
  <si>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</si>
  <si>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</si>
  <si>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</si>
  <si>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</si>
  <si>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</si>
  <si>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</si>
  <si>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</si>
  <si>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</si>
  <si>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</si>
  <si>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</si>
  <si>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</si>
  <si>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</si>
  <si>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</si>
  <si>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</si>
  <si>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</si>
  <si>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</si>
  <si>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</si>
  <si>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</si>
  <si>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</si>
  <si>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</si>
  <si>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</si>
  <si>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</si>
  <si>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</si>
  <si>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</si>
  <si>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</si>
  <si>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</si>
  <si>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</si>
  <si>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</si>
  <si>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</si>
  <si>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</si>
  <si>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</si>
  <si>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</si>
  <si>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</si>
  <si>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</si>
  <si>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</si>
  <si>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</si>
  <si>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</si>
  <si>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</si>
  <si>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</si>
  <si>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</si>
  <si>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</si>
  <si>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</si>
  <si>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</si>
  <si>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</si>
  <si>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</si>
  <si>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</si>
  <si>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</si>
  <si>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</si>
  <si>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</si>
  <si>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</si>
  <si>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</si>
  <si>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</si>
  <si>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</si>
  <si>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</si>
  <si>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</si>
  <si>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</si>
  <si>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</si>
  <si>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</si>
  <si>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</si>
  <si>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</si>
  <si>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</si>
  <si>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</si>
  <si>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</si>
  <si>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</si>
  <si>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</si>
  <si>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</si>
  <si>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</si>
  <si>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</si>
  <si>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</si>
  <si>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</si>
  <si>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</si>
  <si>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</si>
  <si>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</si>
  <si>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</si>
  <si>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</si>
  <si>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</si>
  <si>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</si>
  <si>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</si>
  <si>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</si>
  <si>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</si>
  <si>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</si>
  <si>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</si>
  <si>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</si>
  <si>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</si>
  <si>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</si>
  <si>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</si>
  <si>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</si>
  <si>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</si>
  <si>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</si>
  <si>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</si>
  <si>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</si>
  <si>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</si>
  <si>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</si>
  <si>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</si>
  <si>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</si>
  <si>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</si>
  <si>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</si>
  <si>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</si>
  <si>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</si>
  <si>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</si>
  <si>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</si>
  <si>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</si>
  <si>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</si>
  <si>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</si>
  <si>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</si>
  <si>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</si>
  <si>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</si>
  <si>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</si>
  <si>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</si>
  <si>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</si>
  <si>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</si>
  <si>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</si>
  <si>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</si>
  <si>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</si>
  <si>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</si>
  <si>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</si>
  <si>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</si>
  <si>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</si>
  <si>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</si>
  <si>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</si>
  <si>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</si>
  <si>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</si>
  <si>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</si>
  <si>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</si>
  <si>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</si>
  <si>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</si>
  <si>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</si>
  <si>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</si>
  <si>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</si>
  <si>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</si>
  <si>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</si>
  <si>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</si>
  <si>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</si>
  <si>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</si>
  <si>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</si>
  <si>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</si>
  <si>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</si>
  <si>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</si>
  <si>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</si>
  <si>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</si>
  <si>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</si>
  <si>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</si>
  <si>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</si>
  <si>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</si>
  <si>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</si>
  <si>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</si>
  <si>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</si>
  <si>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</si>
  <si>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</si>
  <si>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</si>
  <si>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</si>
  <si>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</si>
  <si>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</si>
  <si>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</si>
  <si>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</si>
  <si>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</si>
  <si>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</si>
  <si>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</si>
  <si>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</si>
  <si>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</si>
  <si>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</si>
  <si>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</si>
  <si>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</si>
  <si>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</si>
  <si>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</si>
  <si>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</si>
  <si>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</si>
  <si>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</si>
  <si>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</si>
  <si>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</si>
  <si>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</si>
  <si>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</si>
  <si>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</si>
  <si>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</si>
  <si>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</si>
  <si>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</si>
  <si>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</si>
  <si>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</si>
  <si>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</si>
  <si>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</si>
  <si>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</si>
  <si>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</si>
  <si>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</si>
  <si>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</si>
  <si>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</si>
  <si>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</si>
  <si>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</si>
  <si>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</si>
  <si>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</si>
  <si>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</si>
  <si>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</si>
  <si>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</si>
  <si>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</si>
  <si>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</si>
  <si>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</si>
  <si>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</si>
  <si>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</si>
  <si>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</si>
  <si>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</si>
  <si>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</si>
  <si>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</si>
  <si>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</si>
  <si>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</si>
  <si>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</si>
  <si>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</si>
  <si>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</si>
  <si>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</si>
  <si>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</si>
  <si>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</si>
  <si>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</si>
  <si>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</si>
  <si>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</si>
  <si>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</si>
  <si>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</si>
  <si>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</si>
  <si>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</si>
  <si>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</si>
  <si>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</si>
  <si>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</si>
  <si>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</si>
  <si>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</si>
  <si>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</si>
  <si>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</si>
  <si>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</si>
  <si>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</si>
  <si>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</si>
  <si>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</si>
  <si>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</si>
  <si>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</si>
  <si>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</si>
  <si>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</si>
  <si>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</si>
  <si>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</si>
  <si>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</si>
  <si>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</si>
  <si>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</si>
  <si>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</si>
  <si>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</si>
  <si>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</si>
  <si>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</si>
  <si>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</si>
  <si>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</si>
  <si>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</si>
  <si>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</si>
  <si>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</si>
  <si>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</si>
  <si>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</si>
  <si>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</si>
  <si>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</si>
  <si>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</si>
  <si>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</si>
  <si>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</si>
  <si>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</si>
  <si>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</si>
  <si>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</si>
  <si>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</si>
  <si>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</si>
  <si>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</si>
  <si>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</si>
  <si>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</si>
  <si>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</si>
  <si>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</si>
  <si>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</si>
  <si>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</si>
  <si>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</si>
  <si>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</si>
  <si>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</si>
  <si>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</si>
  <si>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</si>
  <si>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</si>
  <si>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</si>
  <si>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</si>
  <si>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</si>
  <si>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</si>
  <si>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</si>
  <si>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</si>
  <si>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</si>
  <si>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</si>
  <si>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</si>
  <si>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</si>
  <si>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</si>
  <si>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</si>
  <si>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</si>
  <si>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</si>
  <si>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</si>
  <si>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</si>
  <si>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</si>
  <si>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</si>
  <si>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</si>
  <si>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</si>
  <si>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</si>
  <si>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</si>
  <si>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</si>
  <si>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</si>
  <si>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</si>
  <si>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</si>
  <si>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</si>
  <si>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</si>
  <si>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</si>
  <si>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</si>
  <si>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</si>
  <si>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</si>
  <si>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</si>
  <si>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</si>
  <si>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</si>
  <si>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</si>
  <si>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</si>
  <si>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</si>
  <si>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</si>
  <si>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</si>
  <si>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</si>
  <si>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</si>
  <si>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</si>
  <si>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</si>
  <si>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</si>
  <si>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</si>
  <si>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</si>
  <si>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</si>
  <si>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</si>
  <si>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</si>
  <si>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</si>
  <si>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</si>
  <si>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</si>
  <si>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</si>
  <si>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</si>
  <si>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</si>
  <si>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</si>
  <si>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</si>
  <si>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</si>
  <si>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</si>
  <si>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</si>
  <si>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</si>
  <si>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</si>
  <si>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</si>
  <si>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</si>
  <si>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</si>
  <si>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</si>
  <si>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</si>
  <si>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</si>
  <si>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</si>
  <si>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</si>
  <si>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</si>
  <si>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</si>
  <si>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</si>
  <si>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</si>
  <si>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</si>
  <si>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</si>
  <si>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</si>
  <si>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</si>
  <si>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</si>
  <si>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</si>
  <si>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</si>
  <si>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</si>
  <si>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</si>
  <si>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</si>
  <si>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</si>
  <si>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</si>
  <si>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</si>
  <si>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</si>
  <si>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</si>
  <si>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</si>
  <si>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</si>
  <si>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</si>
  <si>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</si>
  <si>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</si>
  <si>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</si>
  <si>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</si>
  <si>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</si>
  <si>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</si>
  <si>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</si>
  <si>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</si>
  <si>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</si>
  <si>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</si>
  <si>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</si>
  <si>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</si>
  <si>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</si>
  <si>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</si>
  <si>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</si>
  <si>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</si>
  <si>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</si>
  <si>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</si>
  <si>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</si>
  <si>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</si>
  <si>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</si>
  <si>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</si>
  <si>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</si>
  <si>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</si>
  <si>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</si>
  <si>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</si>
  <si>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</si>
  <si>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</si>
  <si>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</si>
  <si>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</si>
  <si>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</si>
  <si>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</si>
  <si>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</si>
  <si>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</si>
  <si>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</si>
  <si>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</si>
  <si>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</si>
  <si>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</si>
  <si>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</si>
  <si>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</si>
  <si>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</si>
  <si>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</si>
  <si>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</si>
  <si>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</si>
  <si>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</si>
  <si>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</si>
  <si>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</si>
  <si>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</si>
  <si>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</si>
  <si>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</si>
  <si>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</si>
  <si>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</si>
  <si>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</si>
  <si>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</si>
  <si>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</si>
  <si>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</si>
  <si>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</si>
  <si>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</si>
  <si>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</si>
  <si>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</si>
  <si>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</si>
  <si>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</si>
  <si>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</si>
  <si>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</si>
  <si>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</si>
  <si>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</si>
  <si>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</si>
  <si>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</si>
  <si>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</si>
  <si>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</si>
  <si>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</si>
  <si>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</si>
  <si>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</si>
  <si>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</si>
  <si>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</si>
  <si>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</si>
  <si>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</si>
  <si>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</si>
  <si>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</si>
  <si>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</si>
  <si>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</si>
  <si>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</si>
  <si>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</si>
  <si>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</si>
  <si>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</si>
  <si>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</si>
  <si>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</si>
  <si>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</si>
  <si>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</si>
  <si>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</si>
  <si>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</si>
  <si>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</si>
  <si>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</si>
  <si>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</si>
  <si>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</si>
  <si>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</si>
  <si>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</si>
  <si>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</si>
  <si>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</si>
  <si>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</si>
  <si>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</si>
  <si>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</si>
  <si>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</si>
  <si>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</si>
  <si>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</si>
  <si>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</si>
  <si>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</si>
  <si>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</si>
  <si>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</si>
  <si>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</si>
  <si>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</si>
  <si>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</si>
  <si>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</si>
  <si>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</si>
  <si>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</si>
  <si>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</si>
  <si>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</si>
  <si>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</si>
  <si>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</si>
  <si>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</si>
  <si>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</si>
  <si>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</si>
  <si>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</si>
  <si>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</si>
  <si>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</si>
  <si>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</si>
  <si>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</si>
  <si>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</si>
  <si>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</si>
  <si>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</si>
  <si>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</si>
  <si>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</si>
  <si>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</si>
  <si>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</si>
  <si>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</si>
  <si>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</si>
  <si>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</si>
  <si>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</si>
  <si>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</si>
  <si>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</si>
  <si>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</si>
  <si>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</si>
  <si>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</si>
  <si>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</si>
  <si>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</si>
  <si>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</si>
  <si>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</si>
  <si>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</si>
  <si>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</si>
  <si>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</si>
  <si>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</si>
  <si>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</si>
  <si>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</si>
  <si>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</si>
  <si>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</si>
  <si>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</si>
  <si>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</si>
  <si>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</si>
  <si>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</si>
  <si>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</si>
  <si>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</si>
  <si>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</si>
  <si>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</si>
  <si>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</si>
  <si>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</si>
  <si>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</si>
  <si>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</si>
  <si>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</si>
  <si>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</si>
  <si>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</si>
  <si>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</si>
  <si>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</si>
  <si>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</si>
  <si>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</si>
  <si>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</si>
  <si>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</si>
  <si>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</si>
  <si>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</si>
  <si>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</si>
  <si>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</si>
  <si>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</si>
  <si>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</si>
  <si>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</si>
  <si>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</si>
  <si>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</si>
  <si>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</si>
  <si>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</si>
  <si>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</si>
  <si>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</si>
  <si>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</si>
  <si>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</si>
  <si>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</si>
  <si>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</si>
  <si>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</si>
  <si>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</si>
  <si>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</si>
  <si>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</si>
  <si>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</si>
  <si>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</si>
  <si>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</si>
  <si>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</si>
  <si>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</si>
  <si>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</si>
  <si>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</si>
  <si>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</si>
  <si>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</si>
  <si>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</si>
  <si>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</si>
  <si>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</si>
  <si>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</si>
  <si>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</si>
  <si>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</si>
  <si>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</si>
  <si>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</si>
  <si>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</si>
  <si>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</si>
  <si>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</si>
  <si>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</si>
  <si>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</si>
  <si>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</si>
  <si>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</si>
  <si>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</si>
  <si>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</si>
  <si>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</si>
  <si>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</si>
  <si>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</si>
  <si>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</si>
  <si>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</si>
  <si>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</si>
  <si>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</si>
  <si>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</si>
  <si>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</si>
  <si>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</si>
  <si>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</si>
  <si>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</si>
  <si>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</si>
  <si>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</si>
  <si>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</si>
  <si>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</si>
  <si>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</si>
  <si>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</si>
  <si>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</si>
  <si>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</si>
  <si>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</si>
  <si>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</si>
  <si>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</si>
  <si>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</si>
  <si>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</si>
  <si>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</si>
  <si>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</si>
  <si>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</si>
  <si>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</si>
  <si>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</si>
  <si>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</si>
  <si>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</si>
  <si>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</si>
  <si>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</si>
  <si>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</si>
  <si>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</si>
  <si>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</si>
  <si>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</si>
  <si>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</si>
  <si>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</si>
  <si>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</si>
  <si>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</si>
  <si>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</si>
  <si>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</si>
  <si>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</si>
  <si>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</si>
  <si>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</si>
  <si>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</si>
  <si>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</si>
  <si>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</si>
  <si>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</si>
  <si>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</si>
  <si>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</si>
  <si>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</si>
  <si>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</si>
  <si>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</si>
  <si>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</si>
  <si>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</si>
  <si>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</si>
  <si>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</si>
  <si>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</si>
  <si>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</si>
  <si>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</si>
  <si>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</si>
  <si>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</si>
  <si>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</si>
  <si>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</si>
  <si>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</si>
  <si>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</si>
  <si>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</si>
  <si>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</si>
  <si>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</si>
  <si>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</si>
  <si>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</si>
  <si>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</si>
  <si>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</si>
  <si>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</si>
  <si>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</si>
  <si>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</si>
  <si>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</si>
  <si>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</si>
  <si>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</si>
  <si>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</si>
  <si>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</si>
  <si>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</si>
  <si>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</si>
  <si>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</si>
  <si>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</si>
  <si>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</si>
  <si>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</si>
  <si>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</si>
  <si>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</si>
  <si>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</si>
  <si>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</si>
  <si>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</si>
  <si>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</si>
  <si>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</si>
  <si>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</si>
  <si>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</si>
  <si>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</si>
  <si>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</si>
  <si>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</si>
  <si>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</si>
  <si>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</si>
  <si>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</si>
  <si>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</si>
  <si>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</si>
  <si>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</si>
  <si>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</si>
  <si>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</si>
  <si>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</si>
  <si>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</si>
  <si>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</si>
  <si>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</si>
  <si>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</si>
  <si>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</si>
  <si>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</si>
  <si>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</si>
  <si>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</si>
  <si>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</si>
  <si>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</si>
  <si>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</si>
  <si>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</si>
  <si>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</si>
  <si>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</si>
  <si>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</si>
  <si>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</si>
  <si>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</si>
  <si>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</si>
  <si>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</si>
  <si>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</si>
  <si>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</si>
  <si>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</si>
  <si>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</si>
  <si>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</si>
  <si>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</si>
  <si>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</si>
  <si>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</si>
  <si>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</si>
  <si>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</si>
  <si>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</si>
  <si>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</si>
  <si>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</si>
  <si>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</si>
  <si>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</si>
  <si>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</si>
  <si>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</si>
  <si>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</si>
  <si>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</si>
  <si>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</si>
  <si>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</si>
  <si>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</si>
  <si>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</si>
  <si>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</si>
  <si>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</si>
  <si>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</si>
  <si>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</si>
  <si>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</si>
  <si>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</si>
  <si>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</si>
  <si>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</si>
  <si>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</si>
  <si>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</si>
  <si>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</si>
  <si>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</si>
  <si>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</si>
  <si>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</si>
  <si>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</si>
  <si>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</si>
  <si>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</si>
  <si>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</si>
  <si>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</si>
  <si>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</si>
  <si>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</si>
  <si>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</si>
  <si>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</si>
  <si>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</si>
  <si>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</si>
  <si>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</si>
  <si>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</si>
  <si>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</si>
  <si>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</si>
  <si>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</si>
  <si>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</si>
  <si>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</si>
  <si>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</si>
  <si>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</si>
  <si>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</si>
  <si>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</si>
  <si>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</si>
  <si>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</si>
  <si>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</si>
  <si>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</si>
  <si>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</si>
  <si>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</si>
  <si>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</si>
  <si>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</si>
  <si>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</si>
  <si>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</si>
  <si>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</si>
  <si>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</si>
  <si>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</si>
  <si>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</si>
  <si>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</si>
  <si>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</si>
  <si>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</si>
  <si>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</si>
  <si>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</si>
  <si>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</si>
  <si>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</si>
  <si>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</si>
  <si>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</si>
  <si>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</si>
  <si>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</si>
  <si>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</si>
  <si>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</si>
  <si>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</si>
  <si>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</si>
  <si>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</si>
  <si>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</si>
  <si>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</si>
  <si>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</si>
  <si>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</si>
  <si>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</si>
  <si>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</si>
  <si>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</si>
  <si>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</si>
  <si>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</si>
  <si>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</si>
  <si>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</si>
  <si>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</si>
  <si>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</si>
  <si>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</si>
  <si>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</si>
  <si>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</si>
  <si>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</si>
  <si>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</si>
  <si>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</si>
  <si>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</si>
  <si>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</si>
  <si>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</si>
  <si>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</si>
  <si>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</si>
  <si>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</si>
  <si>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</si>
  <si>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</si>
  <si>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</si>
  <si>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</si>
  <si>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</si>
  <si>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</si>
  <si>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</si>
  <si>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</si>
  <si>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</si>
  <si>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</si>
  <si>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</si>
  <si>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</si>
  <si>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</si>
  <si>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</si>
  <si>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</si>
  <si>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</si>
  <si>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</si>
  <si>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</si>
  <si>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</si>
  <si>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</si>
  <si>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</si>
  <si>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</si>
  <si>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</si>
  <si>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</si>
  <si>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</si>
  <si>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</si>
  <si>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</si>
  <si>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</si>
  <si>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</si>
  <si>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</si>
  <si>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</si>
  <si>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</si>
  <si>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</si>
  <si>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</si>
  <si>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</si>
  <si>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</si>
  <si>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</si>
  <si>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</si>
  <si>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</si>
  <si>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</si>
  <si>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</si>
  <si>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</si>
  <si>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</si>
  <si>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</si>
  <si>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</si>
  <si>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</si>
  <si>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</si>
  <si>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</si>
  <si>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</si>
  <si>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</si>
  <si>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</si>
  <si>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</si>
  <si>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</si>
  <si>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</si>
  <si>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</si>
  <si>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</si>
  <si>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</si>
  <si>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</si>
  <si>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</si>
  <si>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</si>
  <si>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</si>
  <si>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</si>
  <si>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</si>
  <si>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</si>
  <si>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</si>
  <si>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</si>
  <si>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</si>
  <si>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</si>
  <si>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</si>
  <si>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</si>
  <si>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</si>
  <si>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</si>
  <si>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</si>
  <si>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</si>
  <si>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</si>
  <si>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</si>
  <si>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</si>
  <si>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</si>
  <si>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</si>
  <si>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</si>
  <si>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</si>
  <si>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</si>
  <si>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</si>
  <si>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</si>
  <si>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</si>
  <si>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</si>
  <si>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</si>
  <si>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</si>
  <si>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</si>
  <si>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</si>
  <si>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</si>
  <si>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</si>
  <si>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</si>
  <si>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</si>
  <si>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</si>
  <si>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</si>
  <si>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</si>
  <si>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</si>
  <si>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</si>
  <si>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</si>
  <si>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</si>
  <si>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</si>
  <si>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</si>
  <si>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</si>
  <si>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</si>
  <si>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</si>
  <si>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</si>
  <si>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</si>
  <si>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</si>
  <si>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</si>
  <si>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</si>
  <si>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</si>
  <si>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</si>
  <si>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</si>
  <si>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</si>
  <si>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</si>
  <si>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</si>
  <si>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</si>
  <si>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</si>
  <si>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</si>
  <si>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</si>
  <si>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</si>
  <si>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</si>
  <si>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</si>
  <si>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</si>
  <si>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</si>
  <si>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</si>
  <si>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</si>
  <si>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</si>
  <si>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</si>
  <si>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</si>
  <si>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</si>
  <si>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</si>
  <si>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</si>
  <si>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</si>
  <si>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</si>
  <si>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</si>
  <si>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</si>
  <si>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</si>
  <si>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</si>
  <si>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</si>
  <si>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</si>
  <si>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</si>
  <si>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</si>
  <si>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</si>
  <si>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</si>
  <si>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</si>
  <si>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</si>
  <si>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</si>
  <si>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</si>
  <si>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</si>
  <si>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</si>
  <si>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</si>
  <si>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</si>
  <si>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</si>
  <si>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</si>
  <si>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</si>
  <si>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</si>
  <si>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</si>
  <si>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</si>
  <si>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</si>
  <si>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</si>
  <si>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</si>
  <si>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</si>
  <si>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</si>
  <si>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</si>
  <si>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</si>
  <si>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</si>
  <si>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</si>
  <si>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</si>
  <si>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</si>
  <si>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</si>
  <si>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</si>
  <si>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</si>
  <si>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</si>
  <si>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</si>
  <si>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</si>
  <si>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</si>
  <si>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</si>
  <si>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</si>
  <si>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</si>
  <si>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</si>
  <si>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</si>
  <si>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</si>
  <si>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</si>
  <si>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</si>
  <si>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</si>
  <si>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</si>
  <si>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</si>
  <si>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</si>
  <si>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</si>
  <si>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</si>
  <si>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</si>
  <si>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</si>
  <si>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</si>
  <si>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</si>
  <si>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</si>
  <si>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</si>
  <si>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</si>
  <si>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</si>
  <si>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</si>
  <si>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</si>
  <si>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</si>
  <si>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</si>
  <si>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</si>
  <si>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</si>
  <si>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</si>
  <si>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</si>
  <si>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</si>
  <si>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</si>
  <si>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</si>
  <si>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</si>
  <si>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</si>
  <si>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</si>
  <si>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</si>
  <si>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</si>
  <si>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</si>
  <si>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</si>
  <si>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</si>
  <si>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</si>
  <si>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</si>
  <si>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</si>
  <si>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</si>
  <si>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</si>
  <si>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</si>
  <si>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</si>
  <si>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</si>
  <si>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</si>
  <si>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</si>
  <si>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</si>
  <si>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</si>
  <si>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</si>
  <si>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</si>
  <si>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</si>
  <si>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</si>
  <si>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</si>
  <si>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</si>
  <si>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</si>
  <si>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</si>
  <si>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</si>
  <si>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</si>
  <si>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</si>
  <si>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</si>
  <si>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</si>
  <si>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</si>
  <si>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</si>
  <si>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</si>
  <si>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</si>
  <si>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</si>
  <si>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</si>
  <si>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</si>
  <si>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</si>
  <si>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</si>
  <si>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</si>
  <si>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</si>
  <si>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</si>
  <si>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</si>
  <si>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</si>
  <si>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</si>
  <si>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</si>
  <si>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</si>
  <si>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</si>
  <si>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</si>
  <si>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</si>
  <si>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</si>
  <si>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</si>
  <si>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</si>
  <si>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</si>
  <si>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</si>
  <si>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</si>
  <si>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</si>
  <si>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</si>
  <si>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</si>
  <si>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</si>
  <si>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</si>
  <si>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</si>
  <si>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</si>
  <si>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</si>
  <si>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</si>
  <si>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</si>
  <si>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</si>
  <si>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</si>
  <si>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</si>
  <si>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</si>
  <si>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</si>
  <si>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</si>
  <si>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</si>
  <si>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</si>
  <si>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</si>
  <si>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</si>
  <si>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</si>
  <si>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</si>
  <si>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</si>
  <si>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</si>
  <si>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</si>
  <si>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</si>
  <si>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</si>
  <si>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</si>
  <si>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</si>
  <si>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</si>
  <si>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</si>
  <si>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</si>
  <si>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</si>
  <si>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</si>
  <si>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</si>
  <si>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</si>
  <si>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</si>
  <si>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</si>
  <si>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</si>
  <si>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</si>
  <si>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</si>
  <si>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</si>
  <si>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</si>
  <si>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</si>
  <si>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</si>
  <si>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</si>
  <si>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</si>
  <si>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</si>
  <si>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</si>
  <si>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</si>
  <si>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</si>
  <si>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</si>
  <si>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</si>
  <si>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</si>
  <si>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</si>
  <si>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</si>
  <si>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</si>
  <si>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</si>
  <si>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</si>
  <si>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</si>
  <si>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</si>
  <si>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</si>
  <si>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</si>
  <si>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</si>
  <si>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</si>
  <si>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</si>
  <si>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</si>
  <si>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</si>
  <si>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</si>
  <si>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</si>
  <si>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</si>
  <si>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</si>
  <si>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</si>
  <si>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</si>
  <si>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</si>
  <si>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</si>
  <si>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</si>
  <si>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</si>
  <si>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</si>
  <si>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</si>
  <si>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</si>
  <si>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</si>
  <si>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</si>
  <si>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</si>
  <si>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</si>
  <si>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</si>
  <si>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</si>
  <si>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</si>
  <si>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</si>
  <si>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</si>
  <si>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</si>
  <si>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</si>
  <si>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</si>
  <si>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</si>
  <si>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</si>
  <si>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</si>
  <si>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</si>
  <si>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</si>
  <si>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</si>
  <si>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</si>
  <si>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</si>
  <si>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</si>
  <si>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</si>
  <si>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</si>
  <si>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</si>
  <si>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</si>
  <si>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</si>
  <si>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</si>
  <si>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</si>
  <si>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</si>
  <si>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</si>
  <si>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</si>
  <si>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</si>
  <si>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</si>
  <si>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</si>
  <si>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</si>
  <si>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</si>
  <si>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</si>
  <si>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</si>
  <si>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</si>
  <si>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</si>
  <si>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</si>
  <si>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</si>
  <si>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</si>
  <si>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</si>
  <si>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</si>
  <si>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</si>
  <si>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</si>
  <si>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</si>
  <si>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</si>
  <si>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</si>
  <si>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</si>
  <si>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</si>
  <si>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</si>
  <si>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</si>
  <si>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</si>
  <si>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</si>
  <si>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</si>
  <si>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</si>
  <si>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</si>
  <si>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</si>
  <si>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</si>
  <si>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</si>
  <si>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</si>
  <si>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</si>
  <si>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</si>
  <si>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</si>
  <si>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</si>
  <si>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</si>
  <si>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</si>
  <si>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</si>
  <si>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</si>
  <si>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</si>
  <si>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</si>
  <si>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</si>
  <si>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</si>
  <si>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</si>
  <si>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</si>
  <si>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</si>
  <si>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</si>
  <si>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</si>
  <si>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</si>
  <si>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</si>
  <si>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</si>
  <si>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</si>
  <si>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</si>
  <si>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</si>
  <si>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</si>
  <si>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</si>
  <si>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</si>
  <si>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</si>
  <si>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</si>
  <si>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</si>
  <si>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</si>
  <si>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</si>
  <si>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</si>
  <si>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</si>
  <si>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</si>
  <si>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</si>
  <si>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</si>
  <si>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</si>
  <si>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</si>
  <si>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</si>
  <si>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</si>
  <si>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</si>
  <si>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</si>
  <si>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</si>
  <si>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</si>
  <si>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</si>
  <si>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</si>
  <si>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</si>
  <si>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</si>
  <si>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</si>
  <si>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</si>
  <si>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</si>
  <si>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</si>
  <si>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</si>
  <si>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</si>
  <si>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</si>
  <si>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</si>
  <si>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</si>
  <si>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</si>
  <si>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</si>
  <si>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</si>
  <si>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</si>
  <si>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</si>
  <si>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</si>
  <si>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</si>
  <si>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</si>
  <si>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</si>
  <si>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</si>
  <si>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</si>
  <si>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</si>
  <si>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</si>
  <si>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</si>
  <si>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</si>
  <si>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</si>
  <si>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</si>
  <si>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</si>
  <si>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</si>
  <si>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</si>
  <si>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</si>
  <si>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</si>
  <si>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</si>
  <si>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</si>
  <si>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</si>
  <si>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</si>
  <si>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</si>
  <si>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</si>
  <si>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</si>
  <si>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</si>
  <si>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</si>
  <si>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</si>
  <si>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</si>
  <si>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</si>
  <si>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</si>
  <si>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</si>
  <si>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</si>
  <si>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</si>
  <si>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</si>
  <si>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</si>
  <si>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</si>
  <si>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</si>
  <si>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</si>
  <si>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</si>
  <si>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</si>
  <si>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</si>
  <si>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</si>
  <si>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</si>
  <si>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</si>
  <si>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</si>
  <si>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</si>
  <si>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</si>
  <si>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</si>
  <si>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</si>
  <si>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</si>
  <si>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</si>
  <si>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</si>
  <si>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</si>
  <si>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</si>
  <si>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</si>
  <si>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</si>
  <si>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</si>
  <si>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</si>
  <si>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</si>
  <si>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</si>
  <si>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</si>
  <si>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</si>
  <si>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</si>
  <si>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</si>
  <si>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</si>
  <si>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</si>
  <si>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</si>
  <si>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</si>
  <si>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</si>
  <si>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</si>
  <si>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</si>
  <si>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</si>
  <si>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</si>
  <si>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</si>
  <si>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</si>
  <si>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</si>
  <si>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</si>
  <si>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</si>
  <si>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</si>
  <si>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</si>
  <si>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</si>
  <si>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</si>
  <si>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</si>
  <si>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</si>
  <si>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</si>
  <si>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</si>
  <si>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</si>
  <si>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</si>
  <si>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</si>
  <si>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</si>
  <si>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</si>
  <si>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</si>
  <si>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</si>
  <si>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</si>
  <si>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</si>
  <si>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</si>
  <si>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</si>
  <si>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</si>
  <si>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</si>
  <si>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</si>
  <si>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</si>
  <si>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</si>
  <si>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</si>
  <si>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</si>
  <si>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</si>
  <si>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</si>
  <si>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</si>
  <si>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</si>
  <si>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</si>
  <si>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</si>
  <si>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</si>
  <si>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</si>
  <si>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</si>
  <si>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</si>
  <si>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</si>
  <si>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</si>
  <si>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</si>
  <si>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</si>
  <si>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</si>
  <si>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</si>
  <si>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</si>
  <si>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</si>
  <si>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</si>
  <si>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</si>
  <si>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</si>
  <si>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</si>
  <si>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</si>
  <si>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</si>
  <si>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</si>
  <si>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</si>
  <si>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</si>
  <si>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</si>
  <si>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</si>
  <si>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</si>
  <si>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</si>
  <si>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</si>
  <si>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</si>
  <si>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</si>
  <si>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</si>
  <si>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</si>
  <si>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</si>
  <si>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</si>
  <si>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</si>
  <si>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</si>
  <si>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</si>
  <si>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</si>
  <si>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</si>
  <si>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</si>
  <si>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</si>
  <si>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</si>
  <si>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</si>
  <si>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</si>
  <si>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</si>
  <si>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</si>
  <si>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</si>
  <si>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</si>
  <si>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</si>
  <si>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</si>
  <si>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</si>
  <si>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</si>
  <si>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</si>
  <si>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</si>
  <si>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</si>
  <si>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</si>
  <si>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</si>
  <si>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</si>
  <si>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</si>
  <si>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</si>
  <si>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</si>
  <si>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</si>
  <si>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</si>
  <si>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</si>
  <si>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</si>
  <si>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</si>
  <si>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</si>
  <si>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</si>
  <si>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</si>
  <si>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</si>
  <si>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</si>
  <si>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</si>
  <si>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</si>
  <si>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</si>
  <si>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</si>
  <si>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</si>
  <si>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</si>
  <si>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</si>
  <si>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</si>
  <si>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</si>
  <si>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</si>
  <si>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</si>
  <si>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</si>
  <si>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</si>
  <si>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</si>
  <si>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</si>
  <si>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</si>
  <si>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</si>
  <si>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</si>
  <si>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</si>
  <si>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</si>
  <si>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</si>
  <si>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</si>
  <si>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</si>
  <si>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</si>
  <si>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</si>
  <si>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</si>
  <si>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</si>
  <si>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</si>
  <si>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</si>
  <si>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</si>
  <si>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</si>
  <si>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</si>
  <si>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</si>
  <si>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</si>
  <si>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</si>
  <si>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</si>
  <si>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</si>
  <si>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</si>
  <si>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</si>
  <si>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</si>
  <si>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</si>
  <si>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</si>
  <si>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</si>
  <si>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</si>
  <si>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</si>
  <si>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</si>
  <si>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</si>
  <si>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</si>
  <si>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</si>
  <si>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</si>
  <si>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</si>
  <si>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</si>
  <si>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</si>
  <si>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</si>
  <si>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</si>
  <si>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</si>
  <si>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</si>
  <si>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</si>
  <si>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</si>
  <si>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</si>
  <si>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</si>
  <si>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</si>
  <si>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</si>
  <si>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</si>
  <si>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</si>
  <si>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</si>
  <si>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</si>
  <si>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</si>
  <si>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</si>
  <si>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</si>
  <si>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</si>
  <si>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</si>
  <si>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</si>
  <si>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</si>
  <si>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</si>
  <si>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</si>
  <si>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</si>
  <si>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</si>
  <si>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</si>
  <si>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</si>
  <si>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</si>
  <si>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</si>
  <si>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</si>
  <si>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</si>
  <si>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</si>
  <si>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</si>
  <si>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</si>
  <si>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</si>
  <si>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</si>
  <si>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</si>
  <si>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</si>
  <si>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</si>
  <si>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</si>
  <si>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</si>
  <si>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</si>
  <si>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</si>
  <si>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</si>
  <si>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</si>
  <si>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</si>
  <si>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</si>
  <si>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</si>
  <si>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</si>
  <si>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</si>
  <si>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</si>
  <si>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</si>
  <si>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</si>
  <si>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</si>
  <si>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</si>
  <si>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</si>
  <si>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</si>
  <si>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</si>
  <si>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</si>
  <si>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</si>
  <si>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</si>
  <si>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</si>
  <si>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</si>
  <si>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</si>
  <si>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</si>
  <si>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</si>
  <si>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</si>
  <si>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</si>
  <si>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</si>
  <si>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</si>
  <si>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</si>
  <si>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</si>
  <si>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</si>
  <si>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</si>
  <si>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</si>
  <si>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</si>
  <si>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</si>
  <si>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</si>
  <si>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</si>
  <si>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</si>
  <si>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</si>
  <si>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</si>
  <si>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</si>
  <si>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</si>
  <si>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</si>
  <si>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</si>
  <si>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</si>
  <si>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</si>
  <si>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</si>
  <si>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</si>
  <si>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</si>
  <si>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</si>
  <si>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</si>
  <si>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</si>
  <si>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</si>
  <si>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</si>
  <si>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</si>
  <si>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</si>
  <si>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</si>
  <si>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</si>
  <si>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</si>
  <si>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</si>
  <si>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</si>
  <si>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</si>
  <si>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</si>
  <si>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</si>
  <si>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</si>
  <si>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</si>
  <si>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</si>
  <si>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</si>
  <si>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</si>
  <si>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</si>
  <si>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</si>
  <si>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</si>
  <si>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</si>
  <si>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</si>
  <si>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</si>
  <si>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</si>
  <si>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</si>
  <si>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</si>
  <si>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</si>
  <si>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</si>
  <si>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</si>
  <si>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</si>
  <si>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</si>
  <si>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</si>
  <si>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</si>
  <si>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</si>
  <si>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</si>
  <si>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</si>
  <si>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</si>
  <si>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</si>
  <si>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</si>
  <si>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</si>
  <si>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</si>
  <si>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</si>
  <si>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</si>
  <si>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</si>
  <si>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</si>
  <si>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</si>
  <si>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</si>
  <si>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</si>
  <si>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</si>
  <si>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</si>
  <si>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</si>
  <si>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</si>
  <si>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</si>
  <si>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</si>
  <si>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</si>
  <si>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</si>
  <si>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</si>
  <si>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</si>
  <si>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</si>
  <si>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</si>
  <si>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</si>
  <si>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</si>
  <si>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</si>
  <si>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</si>
  <si>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</si>
  <si>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</si>
  <si>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</si>
  <si>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</si>
  <si>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</si>
  <si>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</si>
  <si>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</si>
  <si>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</si>
  <si>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</si>
  <si>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</si>
  <si>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</si>
  <si>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</si>
  <si>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</si>
  <si>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</si>
  <si>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</si>
  <si>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</si>
  <si>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</si>
  <si>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</si>
  <si>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</si>
  <si>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</si>
  <si>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</si>
  <si>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</si>
  <si>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</si>
  <si>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</si>
  <si>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</si>
  <si>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</si>
  <si>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</si>
  <si>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</si>
  <si>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</si>
  <si>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</si>
  <si>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</si>
  <si>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</si>
  <si>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</si>
  <si>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</si>
  <si>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</si>
  <si>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</si>
  <si>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</si>
  <si>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</si>
  <si>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</si>
  <si>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</si>
  <si>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</si>
  <si>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</si>
  <si>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</si>
  <si>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</si>
  <si>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</si>
  <si>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</si>
  <si>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</si>
  <si>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</si>
  <si>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</si>
  <si>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</si>
  <si>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</si>
  <si>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</si>
  <si>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</si>
  <si>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</si>
  <si>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</si>
  <si>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</si>
  <si>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</si>
  <si>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</si>
  <si>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</si>
  <si>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</si>
  <si>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</si>
  <si>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</si>
  <si>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</si>
  <si>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</si>
  <si>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</si>
  <si>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</si>
  <si>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</si>
  <si>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</si>
  <si>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</si>
  <si>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</si>
  <si>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</si>
  <si>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</si>
  <si>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</si>
  <si>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</si>
  <si>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</si>
  <si>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</si>
  <si>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</si>
  <si>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</si>
  <si>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</si>
  <si>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</si>
  <si>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</si>
  <si>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</si>
  <si>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</si>
  <si>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</si>
  <si>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</si>
  <si>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</si>
  <si>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</si>
  <si>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</si>
  <si>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</si>
  <si>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</si>
  <si>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</si>
  <si>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</si>
  <si>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</si>
  <si>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</si>
  <si>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</si>
  <si>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</si>
  <si>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</si>
  <si>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</si>
  <si>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</si>
  <si>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</si>
  <si>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</si>
  <si>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</si>
  <si>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</si>
  <si>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</si>
  <si>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</si>
  <si>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</si>
  <si>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</si>
  <si>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</si>
  <si>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</si>
  <si>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</si>
  <si>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</si>
  <si>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</si>
  <si>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</si>
  <si>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</si>
  <si>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</si>
  <si>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</si>
  <si>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</si>
  <si>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</si>
  <si>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</si>
  <si>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</si>
  <si>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</si>
  <si>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</si>
  <si>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</si>
  <si>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</si>
  <si>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</si>
  <si>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</si>
  <si>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</si>
  <si>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</si>
  <si>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</si>
  <si>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</si>
  <si>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</si>
  <si>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</si>
  <si>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</si>
  <si>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</si>
  <si>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</si>
  <si>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</si>
  <si>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</si>
  <si>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</si>
  <si>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</si>
  <si>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</si>
  <si>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</si>
  <si>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</si>
  <si>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</si>
  <si>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</si>
  <si>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</si>
  <si>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</si>
  <si>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</si>
  <si>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</si>
  <si>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</si>
  <si>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</si>
  <si>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</si>
  <si>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</si>
  <si>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</si>
  <si>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</si>
  <si>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</si>
  <si>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</si>
  <si>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</si>
  <si>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</si>
  <si>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</si>
  <si>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</si>
  <si>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</si>
  <si>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</si>
  <si>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</si>
  <si>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</si>
  <si>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</si>
  <si>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</si>
  <si>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</si>
  <si>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</si>
  <si>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</si>
  <si>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</si>
  <si>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</si>
  <si>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</si>
  <si>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</si>
  <si>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</si>
  <si>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</si>
  <si>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</si>
  <si>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</si>
  <si>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</si>
  <si>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</si>
  <si>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</si>
  <si>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</si>
  <si>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</si>
  <si>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</si>
  <si>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</si>
  <si>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</si>
  <si>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</si>
  <si>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</si>
  <si>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</si>
  <si>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</si>
  <si>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</si>
  <si>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</si>
  <si>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</si>
  <si>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</si>
  <si>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</si>
  <si>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</si>
  <si>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</si>
  <si>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</si>
  <si>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</si>
  <si>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</si>
  <si>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</si>
  <si>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</si>
  <si>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</si>
  <si>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</si>
  <si>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</si>
  <si>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</si>
  <si>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</si>
  <si>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</si>
  <si>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</si>
  <si>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</si>
  <si>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</si>
  <si>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</si>
  <si>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</si>
  <si>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</si>
  <si>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</si>
  <si>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</si>
  <si>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</si>
  <si>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</si>
  <si>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</si>
  <si>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</si>
  <si>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</si>
  <si>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</si>
  <si>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</si>
  <si>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</si>
  <si>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</si>
  <si>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</si>
  <si>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</si>
  <si>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</si>
  <si>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</si>
  <si>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</si>
  <si>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</si>
  <si>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</si>
  <si>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</si>
  <si>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</si>
  <si>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</si>
  <si>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</si>
  <si>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</si>
  <si>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</si>
  <si>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</si>
  <si>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</si>
  <si>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</si>
  <si>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</si>
  <si>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</si>
  <si>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</si>
  <si>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</si>
  <si>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</si>
  <si>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</si>
  <si>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</si>
  <si>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</si>
  <si>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</si>
  <si>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</si>
  <si>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</si>
  <si>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</si>
  <si>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</si>
  <si>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</si>
  <si>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</si>
  <si>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</si>
  <si>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</si>
  <si>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</si>
  <si>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</si>
  <si>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</si>
  <si>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</si>
  <si>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</si>
  <si>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</si>
  <si>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</si>
  <si>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</si>
  <si>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</si>
  <si>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</si>
  <si>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</si>
  <si>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</si>
  <si>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</si>
  <si>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</si>
  <si>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</si>
  <si>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</si>
  <si>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</si>
  <si>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</si>
  <si>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</si>
  <si>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</si>
  <si>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</si>
  <si>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</si>
  <si>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</si>
  <si>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</si>
  <si>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</si>
  <si>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</si>
  <si>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</si>
  <si>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</si>
  <si>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</si>
  <si>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</si>
  <si>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</si>
  <si>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</si>
  <si>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</si>
  <si>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</si>
  <si>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</si>
  <si>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</si>
  <si>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</si>
  <si>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</si>
  <si>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</si>
  <si>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</si>
  <si>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</si>
  <si>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</si>
  <si>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</si>
  <si>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</si>
  <si>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</si>
  <si>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</si>
  <si>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</si>
  <si>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</si>
  <si>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</si>
  <si>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</si>
  <si>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</si>
  <si>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</si>
  <si>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</si>
  <si>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</si>
  <si>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</si>
  <si>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</si>
  <si>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</si>
  <si>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</si>
  <si>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</si>
  <si>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</si>
  <si>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</si>
  <si>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</si>
  <si>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</si>
  <si>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</si>
  <si>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</si>
  <si>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</si>
  <si>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</si>
  <si>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</si>
  <si>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</si>
  <si>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</si>
  <si>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</si>
  <si>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</si>
  <si>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</si>
  <si>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</si>
  <si>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</si>
  <si>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</si>
  <si>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</si>
  <si>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</si>
  <si>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</si>
  <si>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</si>
  <si>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</si>
  <si>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</si>
  <si>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</si>
  <si>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</si>
  <si>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</si>
  <si>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</si>
  <si>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</si>
  <si>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</si>
  <si>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</si>
  <si>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</si>
  <si>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</si>
  <si>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</si>
  <si>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</si>
  <si>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</si>
  <si>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</si>
  <si>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</si>
  <si>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</si>
  <si>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</si>
  <si>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</si>
  <si>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</si>
  <si>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</si>
  <si>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</si>
  <si>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</si>
  <si>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</si>
  <si>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</si>
  <si>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</si>
  <si>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</si>
  <si>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</si>
  <si>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</si>
  <si>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</si>
  <si>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</si>
  <si>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</si>
  <si>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</si>
  <si>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</si>
  <si>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</si>
  <si>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</si>
  <si>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</si>
  <si>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</si>
  <si>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</si>
  <si>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</si>
  <si>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</si>
  <si>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</si>
  <si>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</si>
  <si>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</si>
  <si>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</si>
  <si>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</si>
  <si>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</si>
  <si>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</si>
  <si>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</si>
  <si>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</si>
  <si>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</si>
  <si>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</si>
  <si>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</si>
  <si>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</si>
  <si>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</si>
  <si>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</si>
  <si>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</si>
  <si>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</si>
  <si>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</si>
  <si>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</si>
  <si>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</si>
  <si>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</si>
  <si>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</si>
  <si>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</si>
  <si>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</si>
  <si>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</si>
  <si>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</si>
  <si>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</si>
  <si>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</si>
  <si>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</si>
  <si>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</si>
  <si>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</si>
  <si>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</si>
  <si>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</si>
  <si>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</si>
  <si>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</si>
  <si>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</si>
  <si>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</si>
  <si>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</si>
  <si>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</si>
  <si>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</si>
  <si>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</si>
  <si>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</si>
  <si>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</si>
  <si>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</si>
  <si>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</si>
  <si>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</si>
  <si>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</si>
  <si>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</si>
  <si>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</si>
  <si>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</si>
  <si>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</si>
  <si>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</si>
  <si>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</si>
  <si>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</si>
  <si>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</si>
  <si>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</si>
  <si>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</si>
  <si>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</si>
  <si>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</si>
  <si>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</si>
  <si>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</si>
  <si>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</si>
  <si>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</si>
  <si>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</si>
  <si>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</si>
  <si>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</si>
  <si>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</si>
  <si>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</si>
  <si>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</si>
  <si>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</si>
  <si>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</si>
  <si>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</si>
  <si>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</si>
  <si>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</si>
  <si>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</si>
  <si>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</si>
  <si>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</si>
  <si>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</si>
  <si>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</si>
  <si>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</si>
  <si>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</si>
  <si>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</si>
  <si>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</si>
  <si>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</si>
  <si>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</si>
  <si>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</si>
  <si>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</si>
  <si>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</si>
  <si>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</si>
  <si>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</si>
  <si>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</si>
  <si>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</si>
  <si>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</si>
  <si>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</si>
  <si>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</si>
  <si>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</si>
  <si>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</si>
  <si>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</si>
  <si>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</si>
  <si>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</si>
  <si>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</si>
  <si>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</si>
  <si>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</si>
  <si>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</si>
  <si>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</si>
  <si>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</si>
  <si>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</si>
  <si>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</si>
  <si>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</si>
  <si>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</si>
  <si>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</si>
  <si>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</si>
  <si>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</si>
  <si>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</si>
  <si>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</si>
  <si>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</si>
  <si>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</si>
  <si>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</si>
  <si>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</si>
  <si>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</si>
  <si>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</si>
  <si>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</si>
  <si>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</si>
  <si>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</si>
  <si>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</si>
  <si>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</si>
  <si>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</si>
  <si>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</si>
  <si>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</si>
  <si>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</si>
  <si>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</si>
  <si>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</si>
  <si>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</si>
  <si>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</si>
  <si>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</si>
  <si>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</si>
  <si>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</si>
  <si>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</si>
  <si>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</si>
  <si>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</si>
  <si>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</si>
  <si>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</si>
  <si>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</si>
  <si>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</si>
  <si>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</si>
  <si>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</si>
  <si>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</si>
  <si>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</si>
  <si>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</si>
  <si>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</si>
  <si>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</si>
  <si>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</si>
  <si>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</si>
  <si>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</si>
  <si>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</si>
  <si>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</si>
  <si>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</si>
  <si>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</si>
  <si>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</si>
  <si>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</si>
  <si>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</si>
  <si>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</si>
  <si>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</si>
  <si>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</si>
  <si>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</si>
  <si>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</si>
  <si>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</si>
  <si>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</si>
  <si>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</si>
  <si>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</si>
  <si>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</si>
  <si>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</si>
  <si>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</si>
  <si>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</si>
  <si>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</si>
  <si>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</si>
  <si>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</si>
  <si>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</si>
  <si>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</si>
  <si>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</si>
  <si>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</si>
  <si>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</si>
  <si>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</si>
  <si>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</si>
  <si>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</si>
  <si>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</si>
  <si>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</si>
  <si>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</si>
  <si>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</si>
  <si>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</si>
  <si>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</si>
  <si>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</si>
  <si>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</si>
  <si>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</si>
  <si>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</si>
  <si>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</si>
  <si>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</si>
  <si>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</si>
  <si>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</si>
  <si>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</si>
  <si>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</si>
  <si>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</si>
  <si>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</si>
  <si>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</si>
  <si>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</si>
  <si>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</si>
  <si>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</si>
  <si>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</si>
  <si>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</si>
  <si>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</si>
  <si>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</si>
  <si>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</si>
  <si>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</si>
  <si>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</si>
  <si>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</si>
  <si>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</si>
  <si>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</si>
  <si>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</si>
  <si>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</si>
  <si>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</si>
  <si>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</si>
  <si>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</si>
  <si>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</si>
  <si>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</si>
  <si>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</si>
  <si>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</si>
  <si>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</si>
  <si>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</si>
  <si>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</si>
  <si>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</si>
  <si>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</si>
  <si>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</si>
  <si>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</si>
  <si>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</si>
  <si>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</si>
  <si>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</si>
  <si>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</si>
  <si>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</si>
  <si>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</si>
  <si>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</si>
  <si>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</si>
  <si>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</si>
  <si>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</si>
  <si>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</si>
  <si>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</si>
  <si>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</si>
  <si>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</si>
  <si>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</si>
  <si>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</si>
  <si>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</si>
  <si>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</si>
  <si>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</si>
  <si>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</si>
  <si>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</si>
  <si>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</si>
  <si>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</si>
  <si>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</si>
  <si>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</si>
  <si>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</si>
  <si>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</si>
  <si>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</si>
  <si>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</si>
  <si>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</si>
  <si>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</si>
  <si>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</si>
  <si>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</si>
  <si>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</si>
  <si>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</si>
  <si>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</si>
  <si>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</si>
  <si>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</si>
  <si>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</si>
  <si>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</si>
  <si>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</si>
  <si>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</si>
  <si>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</si>
  <si>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</si>
  <si>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</si>
  <si>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</si>
  <si>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</si>
  <si>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</si>
  <si>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</si>
  <si>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</si>
  <si>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</si>
  <si>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</si>
  <si>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</si>
  <si>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</si>
  <si>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</si>
  <si>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</si>
  <si>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</si>
  <si>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</si>
  <si>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</si>
  <si>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</si>
  <si>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</si>
  <si>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</si>
  <si>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</si>
  <si>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</si>
  <si>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</si>
  <si>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</si>
  <si>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</si>
  <si>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</si>
  <si>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</si>
  <si>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</si>
  <si>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</si>
  <si>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</si>
  <si>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</si>
  <si>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</si>
  <si>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</si>
  <si>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</si>
  <si>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</si>
  <si>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</si>
  <si>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</si>
  <si>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</si>
  <si>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</si>
  <si>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</si>
  <si>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</si>
  <si>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</si>
  <si>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</si>
  <si>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</si>
  <si>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</si>
  <si>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</si>
  <si>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</si>
  <si>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</si>
  <si>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</si>
  <si>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</si>
  <si>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</si>
  <si>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</si>
  <si>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</si>
  <si>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</si>
  <si>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</si>
  <si>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</si>
  <si>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</si>
  <si>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</si>
  <si>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</si>
  <si>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</si>
  <si>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</si>
  <si>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</si>
  <si>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</si>
  <si>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</si>
  <si>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</si>
  <si>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</si>
  <si>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</si>
  <si>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</si>
  <si>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</si>
  <si>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</si>
  <si>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</si>
  <si>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</si>
  <si>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</si>
  <si>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</si>
  <si>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</si>
  <si>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</si>
  <si>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</si>
  <si>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</si>
  <si>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</si>
  <si>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</si>
  <si>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</si>
  <si>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</si>
  <si>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</si>
  <si>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</si>
  <si>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</si>
  <si>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</si>
  <si>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</si>
  <si>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</si>
  <si>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</si>
  <si>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</si>
  <si>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</si>
  <si>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</si>
  <si>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</si>
  <si>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</si>
  <si>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</si>
  <si>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</si>
  <si>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</si>
  <si>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</si>
  <si>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</si>
  <si>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</si>
  <si>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</si>
  <si>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</si>
  <si>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</si>
  <si>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</si>
  <si>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</si>
  <si>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</si>
  <si>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</si>
  <si>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</si>
  <si>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</si>
  <si>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</si>
  <si>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</si>
  <si>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</si>
  <si>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</si>
  <si>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</si>
  <si>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</si>
  <si>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</si>
  <si>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</si>
  <si>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</si>
  <si>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</si>
  <si>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</si>
  <si>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</si>
  <si>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</si>
  <si>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</si>
  <si>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</si>
  <si>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</si>
  <si>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</si>
  <si>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</si>
  <si>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</si>
  <si>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</si>
  <si>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</si>
  <si>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</si>
  <si>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</si>
  <si>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</si>
  <si>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</si>
  <si>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</si>
  <si>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</si>
  <si>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</si>
  <si>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</si>
  <si>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</si>
  <si>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</si>
  <si>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</si>
  <si>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</si>
  <si>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</si>
  <si>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</si>
  <si>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</si>
  <si>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</si>
  <si>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</si>
  <si>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</si>
  <si>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</si>
  <si>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</si>
  <si>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</si>
  <si>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</si>
  <si>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</si>
  <si>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</si>
  <si>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</si>
  <si>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</si>
  <si>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</si>
  <si>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</si>
  <si>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</si>
  <si>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</si>
  <si>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</si>
  <si>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</si>
  <si>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</si>
  <si>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</si>
  <si>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</si>
  <si>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</si>
  <si>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</si>
  <si>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</si>
  <si>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</si>
  <si>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</si>
  <si>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</si>
  <si>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</si>
  <si>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</si>
  <si>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</si>
  <si>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</si>
  <si>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</si>
  <si>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</si>
  <si>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</si>
  <si>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</si>
  <si>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</si>
  <si>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</si>
  <si>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</si>
  <si>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</si>
  <si>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</si>
  <si>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</si>
  <si>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</si>
  <si>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</si>
  <si>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</si>
  <si>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</si>
  <si>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</si>
  <si>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</si>
  <si>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</si>
  <si>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</si>
  <si>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</si>
  <si>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</si>
  <si>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</si>
  <si>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</si>
  <si>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</si>
  <si>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</si>
  <si>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</si>
  <si>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</si>
  <si>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</si>
  <si>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</si>
  <si>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</si>
  <si>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</si>
  <si>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</si>
  <si>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</si>
  <si>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</si>
  <si>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</si>
  <si>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</si>
  <si>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</si>
  <si>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</si>
  <si>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</si>
  <si>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</si>
  <si>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</si>
  <si>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</si>
  <si>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</si>
  <si>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</si>
  <si>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</si>
  <si>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</si>
  <si>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</si>
  <si>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</si>
  <si>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</si>
  <si>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</si>
  <si>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</si>
  <si>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</si>
  <si>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</si>
  <si>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</si>
  <si>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7" type="noConversion"/>
  </si>
  <si>
    <t>Longitude:</t>
    <phoneticPr fontId="1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</si>
  <si>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</si>
  <si>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</si>
  <si>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</si>
  <si>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</si>
  <si>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</si>
  <si>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</si>
  <si>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</si>
  <si>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</si>
  <si>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</si>
  <si>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</si>
  <si>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</si>
  <si>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</si>
  <si>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</si>
  <si>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</si>
  <si>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</si>
  <si>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</si>
  <si>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</si>
  <si>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</si>
  <si>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</si>
  <si>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</si>
  <si>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</si>
  <si>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</si>
  <si>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</si>
  <si>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</si>
  <si>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</si>
  <si>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</si>
  <si>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</si>
  <si>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</si>
  <si>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</si>
  <si>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</si>
  <si>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</si>
  <si>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</si>
  <si>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</si>
  <si>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</si>
  <si>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</si>
  <si>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</si>
  <si>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</si>
  <si>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</si>
  <si>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</si>
  <si>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</si>
  <si>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</si>
  <si>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</si>
  <si>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</si>
  <si>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</si>
  <si>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</si>
  <si>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</si>
  <si>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</si>
  <si>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</si>
  <si>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</si>
  <si>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</si>
  <si>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</si>
  <si>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</si>
  <si>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</si>
  <si>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</si>
  <si>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</si>
  <si>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</si>
  <si>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</si>
  <si>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</si>
  <si>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</si>
  <si>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</si>
  <si>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</si>
  <si>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</si>
  <si>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</si>
  <si>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</si>
  <si>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</si>
  <si>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</si>
  <si>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</si>
  <si>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</si>
  <si>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</si>
  <si>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</si>
  <si>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</si>
  <si>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</si>
  <si>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</si>
  <si>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</si>
  <si>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</si>
  <si>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</si>
  <si>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</si>
  <si>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</si>
  <si>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</si>
  <si>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</si>
  <si>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</si>
  <si>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</si>
  <si>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</si>
  <si>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</si>
  <si>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</si>
  <si>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</si>
  <si>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</si>
  <si>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Exotic honeysuckle spp.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</si>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</sst>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0" fillId="0" borderId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17" applyNumberFormat="0" applyFill="0" applyAlignment="0" applyProtection="0"/>
    <xf numFmtId="0" fontId="28" fillId="0" borderId="18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9" applyNumberFormat="0" applyAlignment="0" applyProtection="0"/>
    <xf numFmtId="0" fontId="33" fillId="6" borderId="20" applyNumberFormat="0" applyAlignment="0" applyProtection="0"/>
    <xf numFmtId="0" fontId="34" fillId="6" borderId="19" applyNumberFormat="0" applyAlignment="0" applyProtection="0"/>
    <xf numFmtId="0" fontId="35" fillId="0" borderId="21" applyNumberFormat="0" applyFill="0" applyAlignment="0" applyProtection="0"/>
    <xf numFmtId="0" fontId="36" fillId="7" borderId="22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24" applyNumberFormat="0" applyFill="0" applyAlignment="0" applyProtection="0"/>
    <xf numFmtId="0" fontId="40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40" fillId="32" borderId="0" applyNumberFormat="0" applyBorder="0" applyAlignment="0" applyProtection="0"/>
    <xf numFmtId="0" fontId="42" fillId="0" borderId="0"/>
    <xf numFmtId="0" fontId="20" fillId="0" borderId="0"/>
    <xf numFmtId="0" fontId="14" fillId="0" borderId="0"/>
    <xf numFmtId="0" fontId="14" fillId="8" borderId="23" applyNumberFormat="0" applyFont="0" applyAlignment="0" applyProtection="0"/>
    <xf numFmtId="0" fontId="13" fillId="0" borderId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47" fillId="0" borderId="0"/>
    <xf numFmtId="0" fontId="13" fillId="0" borderId="0"/>
    <xf numFmtId="0" fontId="13" fillId="8" borderId="23" applyNumberFormat="0" applyFont="0" applyAlignment="0" applyProtection="0"/>
    <xf numFmtId="0" fontId="20" fillId="0" borderId="0"/>
  </cellStyleXfs>
  <cellXfs count="166">
    <xf numFmtId="0" fontId="0" fillId="0" borderId="0" xfId="0"/>
    <xf numFmtId="0" fontId="15" fillId="0" borderId="0" xfId="0" applyFont="1"/>
    <xf numFmtId="0" fontId="1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0" fillId="0" borderId="0" xfId="0" applyFont="1"/>
    <xf numFmtId="0" fontId="20" fillId="0" borderId="0" xfId="1"/>
    <xf numFmtId="0" fontId="19" fillId="0" borderId="0" xfId="1" applyFont="1"/>
    <xf numFmtId="0" fontId="1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6" fillId="0" borderId="0" xfId="0" applyFont="1" applyFill="1" applyBorder="1" applyAlignment="1">
      <alignment horizontal="center"/>
    </xf>
    <xf numFmtId="14" fontId="20" fillId="0" borderId="0" xfId="0" applyNumberFormat="1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3" fillId="0" borderId="0" xfId="0" applyFont="1"/>
    <xf numFmtId="0" fontId="24" fillId="0" borderId="0" xfId="0" applyFont="1" applyAlignment="1">
      <alignment vertical="center"/>
    </xf>
    <xf numFmtId="0" fontId="20" fillId="0" borderId="0" xfId="0" applyFont="1" applyAlignment="1"/>
    <xf numFmtId="0" fontId="0" fillId="0" borderId="0" xfId="0" applyBorder="1"/>
    <xf numFmtId="0" fontId="15" fillId="0" borderId="15" xfId="0" applyFont="1" applyBorder="1"/>
    <xf numFmtId="0" fontId="0" fillId="0" borderId="0" xfId="0"/>
    <xf numFmtId="0" fontId="0" fillId="0" borderId="0" xfId="0"/>
    <xf numFmtId="0" fontId="41" fillId="0" borderId="25" xfId="0" applyFont="1" applyBorder="1"/>
    <xf numFmtId="0" fontId="41" fillId="0" borderId="25" xfId="0" applyFont="1" applyFill="1" applyBorder="1"/>
    <xf numFmtId="0" fontId="41" fillId="0" borderId="25" xfId="0" applyNumberFormat="1" applyFont="1" applyBorder="1"/>
    <xf numFmtId="0" fontId="42" fillId="0" borderId="0" xfId="0" applyFont="1" applyFill="1"/>
    <xf numFmtId="0" fontId="0" fillId="0" borderId="0" xfId="0" quotePrefix="1" applyNumberFormat="1"/>
    <xf numFmtId="0" fontId="42" fillId="0" borderId="0" xfId="0" quotePrefix="1" applyNumberFormat="1" applyFont="1"/>
    <xf numFmtId="0" fontId="0" fillId="0" borderId="0" xfId="0" applyNumberFormat="1"/>
    <xf numFmtId="0" fontId="42" fillId="0" borderId="0" xfId="0" applyFont="1"/>
    <xf numFmtId="0" fontId="42" fillId="0" borderId="0" xfId="0" quotePrefix="1" applyNumberFormat="1" applyFont="1" applyFill="1"/>
    <xf numFmtId="0" fontId="43" fillId="0" borderId="0" xfId="0" applyFont="1"/>
    <xf numFmtId="0" fontId="15" fillId="0" borderId="15" xfId="1" applyFont="1" applyFill="1" applyBorder="1"/>
    <xf numFmtId="0" fontId="20" fillId="0" borderId="0" xfId="0" applyFont="1" applyAlignment="1">
      <alignment vertical="center"/>
    </xf>
    <xf numFmtId="0" fontId="0" fillId="0" borderId="15" xfId="0" applyBorder="1"/>
    <xf numFmtId="0" fontId="20" fillId="0" borderId="0" xfId="1"/>
    <xf numFmtId="0" fontId="20" fillId="0" borderId="0" xfId="1" applyFont="1"/>
    <xf numFmtId="0" fontId="15" fillId="0" borderId="0" xfId="1" applyFont="1"/>
    <xf numFmtId="0" fontId="15" fillId="0" borderId="15" xfId="1" applyFont="1" applyBorder="1"/>
    <xf numFmtId="0" fontId="20" fillId="0" borderId="0" xfId="1" applyBorder="1"/>
    <xf numFmtId="0" fontId="15" fillId="0" borderId="0" xfId="1" applyFont="1" applyFill="1"/>
    <xf numFmtId="0" fontId="45" fillId="0" borderId="26" xfId="0" applyFont="1" applyBorder="1"/>
    <xf numFmtId="0" fontId="45" fillId="0" borderId="25" xfId="0" applyFont="1" applyBorder="1"/>
    <xf numFmtId="0" fontId="45" fillId="0" borderId="27" xfId="0" applyFont="1" applyBorder="1"/>
    <xf numFmtId="0" fontId="44" fillId="0" borderId="28" xfId="0" applyFont="1" applyBorder="1" applyAlignment="1">
      <alignment horizontal="center"/>
    </xf>
    <xf numFmtId="0" fontId="46" fillId="0" borderId="28" xfId="0" applyFont="1" applyBorder="1" applyAlignment="1">
      <alignment horizontal="center"/>
    </xf>
    <xf numFmtId="0" fontId="42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3" fillId="0" borderId="0" xfId="46"/>
    <xf numFmtId="0" fontId="42" fillId="0" borderId="0" xfId="59" applyFont="1" applyFill="1"/>
    <xf numFmtId="0" fontId="20" fillId="0" borderId="15" xfId="0" applyFont="1" applyBorder="1" applyAlignment="1">
      <alignment vertical="center"/>
    </xf>
    <xf numFmtId="0" fontId="20" fillId="0" borderId="30" xfId="1" applyBorder="1"/>
    <xf numFmtId="0" fontId="20" fillId="0" borderId="15" xfId="1" applyFont="1" applyBorder="1"/>
    <xf numFmtId="0" fontId="20" fillId="0" borderId="0" xfId="0" applyFont="1"/>
    <xf numFmtId="0" fontId="15" fillId="0" borderId="0" xfId="0" applyFont="1"/>
    <xf numFmtId="0" fontId="0" fillId="0" borderId="0" xfId="0"/>
    <xf numFmtId="0" fontId="0" fillId="0" borderId="0" xfId="0"/>
    <xf numFmtId="0" fontId="15" fillId="0" borderId="0" xfId="0" applyFont="1" applyAlignment="1">
      <alignment horizontal="right"/>
    </xf>
    <xf numFmtId="0" fontId="15" fillId="0" borderId="0" xfId="0" applyFont="1" applyAlignment="1"/>
    <xf numFmtId="0" fontId="2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6" fillId="0" borderId="2" xfId="0" applyFont="1" applyBorder="1" applyAlignment="1">
      <alignment horizontal="right"/>
    </xf>
    <xf numFmtId="0" fontId="1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0" fillId="0" borderId="0" xfId="1" applyNumberFormat="1" applyFont="1"/>
    <xf numFmtId="0" fontId="20" fillId="0" borderId="0" xfId="1" applyBorder="1"/>
    <xf numFmtId="0" fontId="1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5" fillId="0" borderId="0" xfId="1" applyFont="1" applyFill="1"/>
    <xf numFmtId="0" fontId="0" fillId="0" borderId="0" xfId="0"/>
    <xf numFmtId="0" fontId="15" fillId="0" borderId="0" xfId="1" applyFont="1"/>
    <xf numFmtId="0" fontId="0" fillId="0" borderId="0" xfId="0"/>
    <xf numFmtId="0" fontId="15" fillId="0" borderId="0" xfId="1" applyFont="1"/>
    <xf numFmtId="0" fontId="20" fillId="0" borderId="0" xfId="1" applyFont="1" applyFill="1"/>
    <xf numFmtId="0" fontId="20" fillId="34" borderId="0" xfId="1" applyFill="1" applyBorder="1"/>
    <xf numFmtId="0" fontId="20" fillId="34" borderId="0" xfId="0" applyFont="1" applyFill="1"/>
    <xf numFmtId="0" fontId="20" fillId="34" borderId="15" xfId="0" applyFont="1" applyFill="1" applyBorder="1"/>
    <xf numFmtId="2" fontId="20" fillId="0" borderId="26" xfId="0" applyNumberFormat="1" applyFont="1" applyBorder="1"/>
    <xf numFmtId="2" fontId="20" fillId="0" borderId="32" xfId="0" applyNumberFormat="1" applyFont="1" applyBorder="1" applyAlignment="1">
      <alignment horizontal="center"/>
    </xf>
    <xf numFmtId="2" fontId="20" fillId="0" borderId="25" xfId="0" applyNumberFormat="1" applyFont="1" applyBorder="1"/>
    <xf numFmtId="2" fontId="20" fillId="0" borderId="27" xfId="0" applyNumberFormat="1" applyFont="1" applyBorder="1"/>
    <xf numFmtId="0" fontId="0" fillId="0" borderId="0" xfId="0"/>
    <xf numFmtId="0" fontId="20" fillId="35" borderId="0" xfId="0" applyFont="1" applyFill="1" applyAlignment="1">
      <alignment vertical="center"/>
    </xf>
    <xf numFmtId="0" fontId="20" fillId="35" borderId="0" xfId="1" applyFont="1" applyFill="1"/>
    <xf numFmtId="2" fontId="20" fillId="0" borderId="25" xfId="0" applyNumberFormat="1" applyFont="1" applyFill="1" applyBorder="1"/>
    <xf numFmtId="2" fontId="20" fillId="36" borderId="25" xfId="0" applyNumberFormat="1" applyFont="1" applyFill="1" applyBorder="1"/>
    <xf numFmtId="2" fontId="20" fillId="36" borderId="27" xfId="0" applyNumberFormat="1" applyFont="1" applyFill="1" applyBorder="1"/>
    <xf numFmtId="0" fontId="20" fillId="0" borderId="0" xfId="0" applyFont="1"/>
    <xf numFmtId="0" fontId="20" fillId="0" borderId="25" xfId="1" applyBorder="1"/>
    <xf numFmtId="0" fontId="20" fillId="0" borderId="25" xfId="1" applyBorder="1" applyAlignment="1">
      <alignment horizontal="center"/>
    </xf>
    <xf numFmtId="0" fontId="20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2" fillId="0" borderId="0" xfId="46" applyFont="1"/>
    <xf numFmtId="0" fontId="0" fillId="0" borderId="0" xfId="0"/>
    <xf numFmtId="0" fontId="0" fillId="0" borderId="0" xfId="0"/>
    <xf numFmtId="0" fontId="11" fillId="0" borderId="0" xfId="46" applyFont="1"/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9" fillId="0" borderId="33" xfId="0" applyFont="1" applyBorder="1" applyAlignment="1">
      <alignment wrapText="1"/>
    </xf>
    <xf numFmtId="0" fontId="49" fillId="0" borderId="33" xfId="0" applyFont="1" applyBorder="1" applyAlignment="1">
      <alignment vertical="center"/>
    </xf>
    <xf numFmtId="0" fontId="49" fillId="0" borderId="25" xfId="0" applyFont="1" applyBorder="1" applyAlignment="1">
      <alignment horizontal="center" vertical="center"/>
    </xf>
    <xf numFmtId="0" fontId="49" fillId="0" borderId="25" xfId="0" applyFont="1" applyBorder="1"/>
    <xf numFmtId="0" fontId="49" fillId="0" borderId="25" xfId="1" applyFont="1" applyBorder="1" applyAlignment="1">
      <alignment horizontal="center" vertical="center"/>
    </xf>
    <xf numFmtId="0" fontId="20" fillId="0" borderId="0" xfId="0" quotePrefix="1" applyNumberFormat="1" applyFont="1"/>
    <xf numFmtId="0" fontId="0" fillId="0" borderId="0" xfId="0"/>
    <xf numFmtId="0" fontId="0" fillId="0" borderId="0" xfId="0"/>
    <xf numFmtId="0" fontId="10" fillId="0" borderId="0" xfId="46" applyFont="1"/>
    <xf numFmtId="0" fontId="0" fillId="0" borderId="0" xfId="0"/>
    <xf numFmtId="0" fontId="9" fillId="0" borderId="0" xfId="46" applyFont="1"/>
    <xf numFmtId="0" fontId="8" fillId="0" borderId="0" xfId="46" applyFont="1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0" fillId="0" borderId="0" xfId="0" applyNumberFormat="1" applyFont="1"/>
    <xf numFmtId="0" fontId="0" fillId="0" borderId="0" xfId="0"/>
    <xf numFmtId="0" fontId="3" fillId="0" borderId="0" xfId="46" applyFont="1"/>
    <xf numFmtId="0" fontId="2" fillId="0" borderId="0" xfId="46" applyFont="1"/>
    <xf numFmtId="0" fontId="1" fillId="0" borderId="0" xfId="46" applyFont="1"/>
    <xf numFmtId="0" fontId="50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5" fillId="0" borderId="7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/>
    <xf numFmtId="0" fontId="15" fillId="0" borderId="10" xfId="0" applyFont="1" applyBorder="1" applyAlignment="1">
      <alignment horizontal="center"/>
    </xf>
    <xf numFmtId="0" fontId="15" fillId="0" borderId="0" xfId="1" applyFont="1" applyFill="1"/>
    <xf numFmtId="0" fontId="0" fillId="0" borderId="0" xfId="0"/>
    <xf numFmtId="0" fontId="15" fillId="0" borderId="0" xfId="1" applyFont="1"/>
    <xf numFmtId="0" fontId="19" fillId="0" borderId="0" xfId="1" applyFont="1"/>
    <xf numFmtId="0" fontId="22" fillId="0" borderId="0" xfId="1" applyFont="1" applyAlignment="1">
      <alignment horizontal="center"/>
    </xf>
    <xf numFmtId="0" fontId="20" fillId="0" borderId="0" xfId="1" applyFont="1" applyFill="1" applyBorder="1" applyAlignment="1">
      <alignment horizontal="center"/>
    </xf>
    <xf numFmtId="0" fontId="15" fillId="0" borderId="29" xfId="1" applyFont="1" applyBorder="1" applyAlignment="1">
      <alignment horizontal="center"/>
    </xf>
    <xf numFmtId="0" fontId="15" fillId="0" borderId="1" xfId="1" applyFont="1" applyBorder="1" applyAlignment="1">
      <alignment horizontal="center"/>
    </xf>
    <xf numFmtId="0" fontId="15" fillId="0" borderId="30" xfId="1" applyFont="1" applyBorder="1" applyAlignment="1">
      <alignment horizontal="center"/>
    </xf>
    <xf numFmtId="0" fontId="4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2" t="s">
        <v>57</v>
      </c>
      <c r="B2" s="152"/>
      <c r="C2" s="152"/>
      <c r="D2" s="152"/>
      <c r="E2" s="152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5356</v>
      </c>
      <c r="B12" s="65" t="s">
        <v>5357</v>
      </c>
      <c r="C12" s="65"/>
      <c r="D12" s="65"/>
      <c r="E12" s="65"/>
    </row>
    <row r="13" spans="1:5" x14ac:dyDescent="0.2">
      <c r="A13" s="69" t="s">
        <v>5358</v>
      </c>
      <c r="B13" s="65"/>
      <c r="C13" s="65"/>
      <c r="D13" s="65"/>
      <c r="E13" s="65"/>
    </row>
    <row r="14" spans="1:5" x14ac:dyDescent="0.2">
      <c r="A14" s="69" t="s">
        <v>5359</v>
      </c>
      <c r="B14" s="65"/>
      <c r="C14" s="65"/>
      <c r="D14" s="65"/>
      <c r="E14" s="65"/>
    </row>
    <row r="15" spans="1:5" x14ac:dyDescent="0.2">
      <c r="A15" s="69" t="s">
        <v>5360</v>
      </c>
      <c r="B15" s="28"/>
      <c r="C15" s="67"/>
      <c r="D15" s="28"/>
      <c r="E15" s="28"/>
    </row>
    <row r="16" spans="1:5" x14ac:dyDescent="0.2">
      <c r="A16" s="69" t="s">
        <v>5361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5362</v>
      </c>
      <c r="B18" s="65"/>
      <c r="C18" s="67"/>
      <c r="D18" s="65"/>
      <c r="E18" s="65"/>
    </row>
    <row r="19" spans="1:5" x14ac:dyDescent="0.2">
      <c r="A19" s="69" t="s">
        <v>5363</v>
      </c>
      <c r="B19" s="70"/>
      <c r="C19" s="65"/>
      <c r="D19" s="65"/>
      <c r="E19" s="65"/>
    </row>
    <row r="20" spans="1:5" x14ac:dyDescent="0.2">
      <c r="A20" s="25" t="s">
        <v>5364</v>
      </c>
      <c r="B20" s="65"/>
      <c r="C20" s="67"/>
      <c r="D20" s="65"/>
      <c r="E20" s="65"/>
    </row>
    <row r="21" spans="1:5" x14ac:dyDescent="0.2">
      <c r="A21" s="25" t="s">
        <v>5365</v>
      </c>
      <c r="B21" s="28"/>
      <c r="C21" s="28"/>
      <c r="D21" s="28"/>
      <c r="E21" s="28"/>
    </row>
    <row r="22" spans="1:5" x14ac:dyDescent="0.2">
      <c r="A22" s="154" t="s">
        <v>5366</v>
      </c>
      <c r="B22" s="154"/>
      <c r="C22" s="154"/>
      <c r="D22" s="154"/>
      <c r="E22" s="154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3" t="s">
        <v>5367</v>
      </c>
      <c r="B24" s="153"/>
      <c r="C24" s="153"/>
      <c r="D24" s="153"/>
      <c r="E24" s="153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5368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5369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5370</v>
      </c>
      <c r="B38" s="66"/>
      <c r="C38" s="65"/>
      <c r="D38" s="65"/>
      <c r="E38" s="65"/>
    </row>
    <row r="39" spans="1:5" ht="14.25" x14ac:dyDescent="0.2">
      <c r="A39" s="153" t="s">
        <v>61</v>
      </c>
      <c r="B39" s="153"/>
      <c r="C39" s="153"/>
      <c r="D39" s="153"/>
      <c r="E39" s="153"/>
    </row>
    <row r="40" spans="1:5" x14ac:dyDescent="0.2">
      <c r="A40" s="69" t="s">
        <v>5371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5372</v>
      </c>
      <c r="B44" s="70"/>
      <c r="C44" s="70"/>
      <c r="D44" s="70"/>
      <c r="E44" s="70"/>
    </row>
    <row r="45" spans="1:5" ht="12" customHeight="1" x14ac:dyDescent="0.2">
      <c r="A45" s="153" t="s">
        <v>62</v>
      </c>
      <c r="B45" s="153"/>
      <c r="C45" s="153"/>
      <c r="D45" s="153"/>
      <c r="E45" s="153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5373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5374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5375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5376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5377</v>
      </c>
      <c r="B75" s="65" t="s">
        <v>5378</v>
      </c>
      <c r="C75" s="65"/>
      <c r="D75" s="65"/>
      <c r="E75" s="65"/>
    </row>
    <row r="76" spans="1:5" x14ac:dyDescent="0.2">
      <c r="A76" s="69" t="s">
        <v>5379</v>
      </c>
      <c r="B76" s="65" t="s">
        <v>5378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5380</v>
      </c>
      <c r="B79" s="65" t="s">
        <v>5381</v>
      </c>
      <c r="C79" s="65"/>
      <c r="D79" s="65"/>
      <c r="E79" s="65"/>
    </row>
    <row r="80" spans="1:5" x14ac:dyDescent="0.2">
      <c r="A80" s="69" t="s">
        <v>5382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8" t="s">
        <v>43</v>
      </c>
      <c r="B93" s="149"/>
      <c r="C93" s="151"/>
      <c r="D93" s="155" t="s">
        <v>44</v>
      </c>
      <c r="E93" s="150"/>
    </row>
    <row r="94" spans="1:5" x14ac:dyDescent="0.2">
      <c r="A94" s="73" t="s">
        <v>23</v>
      </c>
      <c r="B94" s="146" t="s">
        <v>30</v>
      </c>
      <c r="C94" s="147"/>
      <c r="D94" s="3" t="s">
        <v>46</v>
      </c>
      <c r="E94" s="9">
        <v>8</v>
      </c>
    </row>
    <row r="95" spans="1:5" x14ac:dyDescent="0.2">
      <c r="A95" s="73" t="s">
        <v>24</v>
      </c>
      <c r="B95" s="142" t="s">
        <v>31</v>
      </c>
      <c r="C95" s="143"/>
      <c r="D95" s="3" t="s">
        <v>47</v>
      </c>
      <c r="E95" s="9">
        <v>7</v>
      </c>
    </row>
    <row r="96" spans="1:5" x14ac:dyDescent="0.2">
      <c r="A96" s="73" t="s">
        <v>3</v>
      </c>
      <c r="B96" s="142" t="s">
        <v>32</v>
      </c>
      <c r="C96" s="143"/>
      <c r="D96" s="3" t="s">
        <v>48</v>
      </c>
      <c r="E96" s="9">
        <v>6</v>
      </c>
    </row>
    <row r="97" spans="1:5" x14ac:dyDescent="0.2">
      <c r="A97" s="73" t="s">
        <v>25</v>
      </c>
      <c r="B97" s="142" t="s">
        <v>33</v>
      </c>
      <c r="C97" s="143"/>
      <c r="D97" s="3" t="s">
        <v>49</v>
      </c>
      <c r="E97" s="9">
        <v>5</v>
      </c>
    </row>
    <row r="98" spans="1:5" x14ac:dyDescent="0.2">
      <c r="A98" s="73" t="s">
        <v>26</v>
      </c>
      <c r="B98" s="142" t="s">
        <v>34</v>
      </c>
      <c r="C98" s="143"/>
      <c r="D98" s="3" t="s">
        <v>50</v>
      </c>
      <c r="E98" s="9">
        <v>4</v>
      </c>
    </row>
    <row r="99" spans="1:5" x14ac:dyDescent="0.2">
      <c r="A99" s="73" t="s">
        <v>27</v>
      </c>
      <c r="B99" s="142" t="s">
        <v>35</v>
      </c>
      <c r="C99" s="143"/>
      <c r="D99" s="3" t="s">
        <v>4</v>
      </c>
      <c r="E99" s="9">
        <v>3</v>
      </c>
    </row>
    <row r="100" spans="1:5" x14ac:dyDescent="0.2">
      <c r="A100" s="73" t="s">
        <v>2</v>
      </c>
      <c r="B100" s="142" t="s">
        <v>36</v>
      </c>
      <c r="C100" s="143"/>
      <c r="D100" s="3" t="s">
        <v>5</v>
      </c>
      <c r="E100" s="9">
        <v>2</v>
      </c>
    </row>
    <row r="101" spans="1:5" x14ac:dyDescent="0.2">
      <c r="A101" s="73" t="s">
        <v>28</v>
      </c>
      <c r="B101" s="142" t="s">
        <v>37</v>
      </c>
      <c r="C101" s="143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4" t="s">
        <v>38</v>
      </c>
      <c r="C102" s="145"/>
      <c r="D102" s="5"/>
      <c r="E102" s="8"/>
    </row>
    <row r="103" spans="1:5" ht="13.5" thickBot="1" x14ac:dyDescent="0.25">
      <c r="A103" s="148" t="s">
        <v>68</v>
      </c>
      <c r="B103" s="149"/>
      <c r="C103" s="151"/>
      <c r="D103" s="155" t="s">
        <v>45</v>
      </c>
      <c r="E103" s="150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8" t="s">
        <v>21</v>
      </c>
      <c r="B112" s="149"/>
      <c r="C112" s="150"/>
    </row>
    <row r="113" spans="1:3" x14ac:dyDescent="0.2">
      <c r="A113" s="73">
        <v>1</v>
      </c>
      <c r="B113" s="146" t="s">
        <v>40</v>
      </c>
      <c r="C113" s="147"/>
    </row>
    <row r="114" spans="1:3" x14ac:dyDescent="0.2">
      <c r="A114" s="73" t="s">
        <v>39</v>
      </c>
      <c r="B114" s="142" t="s">
        <v>41</v>
      </c>
      <c r="C114" s="143"/>
    </row>
    <row r="115" spans="1:3" x14ac:dyDescent="0.2">
      <c r="A115" s="74" t="s">
        <v>15</v>
      </c>
      <c r="B115" s="140" t="s">
        <v>42</v>
      </c>
      <c r="C115" s="141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2" t="s">
        <v>127</v>
      </c>
      <c r="B1" s="152"/>
      <c r="C1" s="152"/>
      <c r="D1" s="152"/>
      <c r="E1" s="152"/>
      <c r="F1" s="152"/>
      <c r="G1" s="152"/>
      <c r="H1" s="14"/>
    </row>
    <row r="2" spans="1:14" x14ac:dyDescent="0.2">
      <c r="A2" s="158" t="s">
        <v>138</v>
      </c>
      <c r="B2" s="158"/>
      <c r="C2" s="15"/>
      <c r="D2" s="15"/>
      <c r="E2" s="15"/>
      <c r="F2" s="15"/>
      <c r="G2" s="15"/>
      <c r="H2" s="15"/>
    </row>
    <row r="3" spans="1:14" x14ac:dyDescent="0.2">
      <c r="A3" s="159" t="s">
        <v>52</v>
      </c>
      <c r="B3" s="159"/>
      <c r="C3" s="15"/>
      <c r="D3" s="15"/>
      <c r="E3" s="15"/>
      <c r="F3" s="15"/>
      <c r="G3" s="15"/>
      <c r="H3" s="15"/>
    </row>
    <row r="4" spans="1:14" x14ac:dyDescent="0.2">
      <c r="A4" s="159" t="s">
        <v>55</v>
      </c>
      <c r="B4" s="159"/>
      <c r="C4" s="15"/>
      <c r="D4" s="15"/>
      <c r="E4" s="15"/>
      <c r="F4" s="15"/>
      <c r="G4" s="15"/>
      <c r="H4" s="15"/>
    </row>
    <row r="5" spans="1:14" x14ac:dyDescent="0.2">
      <c r="A5" s="159" t="s">
        <v>51</v>
      </c>
      <c r="B5" s="159"/>
      <c r="C5" s="15"/>
      <c r="D5" s="15"/>
      <c r="E5" s="15"/>
      <c r="F5" s="15"/>
      <c r="G5" s="15"/>
      <c r="H5" s="15"/>
    </row>
    <row r="6" spans="1:14" x14ac:dyDescent="0.2">
      <c r="A6" s="156" t="s">
        <v>128</v>
      </c>
      <c r="B6" s="156"/>
    </row>
    <row r="7" spans="1:14" x14ac:dyDescent="0.2">
      <c r="A7" s="156" t="s">
        <v>129</v>
      </c>
      <c r="B7" s="156"/>
      <c r="C7" s="157"/>
      <c r="D7" s="157"/>
      <c r="E7" s="157"/>
      <c r="F7" s="157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4"/>
  <sheetViews>
    <sheetView topLeftCell="A712" zoomScale="70" zoomScaleNormal="70" workbookViewId="0">
      <selection activeCell="E737" sqref="E737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5385</v>
      </c>
      <c r="I2" s="42" t="s">
        <v>4820</v>
      </c>
      <c r="J2" s="42">
        <v>0.5</v>
      </c>
      <c r="K2" s="42"/>
      <c r="L2" s="42"/>
      <c r="M2" s="42"/>
      <c r="N2" s="13" t="s">
        <v>5354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5383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5384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6" t="s">
        <v>5420</v>
      </c>
      <c r="B24" s="31" t="s">
        <v>5349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3" t="s">
        <v>5449</v>
      </c>
      <c r="B36" s="31" t="s">
        <v>5350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5434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9" t="s">
        <v>5432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3" t="s">
        <v>5450</v>
      </c>
      <c r="C312" s="39">
        <v>1</v>
      </c>
      <c r="D312" s="116" t="s">
        <v>149</v>
      </c>
      <c r="E312" s="134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5408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8" t="s">
        <v>5429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5402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5355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5355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8" t="s">
        <v>5455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4908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4909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4910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4911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4912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4913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4914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4915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4916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4917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4918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4919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4920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5" customFormat="1" x14ac:dyDescent="0.2">
      <c r="A822" s="36" t="s">
        <v>5414</v>
      </c>
      <c r="B822" s="116" t="s">
        <v>2316</v>
      </c>
      <c r="C822" s="37">
        <v>6</v>
      </c>
      <c r="D822" s="116" t="s">
        <v>149</v>
      </c>
      <c r="E822" s="123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4921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4922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5351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5438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4923</v>
      </c>
      <c r="C858" s="32"/>
      <c r="E858" s="32"/>
      <c r="F858" s="32"/>
    </row>
    <row r="859" spans="1:7" x14ac:dyDescent="0.2">
      <c r="A859" s="36" t="s">
        <v>5437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4924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4925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4926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4927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4928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4929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6" t="s">
        <v>5452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4930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4931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4932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4933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4934</v>
      </c>
      <c r="C966" s="32"/>
      <c r="E966" s="32"/>
      <c r="F966" s="32"/>
    </row>
    <row r="967" spans="1:7" ht="15" x14ac:dyDescent="0.25">
      <c r="A967" s="60" t="s">
        <v>4935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4936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4937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4" customFormat="1" x14ac:dyDescent="0.2">
      <c r="A984" s="36" t="s">
        <v>5412</v>
      </c>
      <c r="B984" s="116" t="s">
        <v>5413</v>
      </c>
      <c r="C984" s="39">
        <v>7</v>
      </c>
      <c r="D984" s="116" t="s">
        <v>149</v>
      </c>
      <c r="E984" s="117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4938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4939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4940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4941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4942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4943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4944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4945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4946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4947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4948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4949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4950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4951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4952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4953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5403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4954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4955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4956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4957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4958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4959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4960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4961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4962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4963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4964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4965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4966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4967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4968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4969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4970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4971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4972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8" t="s">
        <v>5425</v>
      </c>
      <c r="B1289" s="31" t="s">
        <v>5426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4973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4974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4975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4976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4977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4978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31" t="s">
        <v>5439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4979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4980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4981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4982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4983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4984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4985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4986</v>
      </c>
      <c r="C1370" s="32"/>
      <c r="E1370" s="32"/>
      <c r="F1370" s="32"/>
    </row>
    <row r="1371" spans="1:10" ht="15" x14ac:dyDescent="0.25">
      <c r="A1371" s="60" t="s">
        <v>4987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4988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4989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4990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4991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4992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4993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4994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4995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4996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4997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4998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4999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5000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5440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5441</v>
      </c>
    </row>
    <row r="1440" spans="1:8" ht="15" x14ac:dyDescent="0.25">
      <c r="A1440" s="60" t="s">
        <v>5001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5002</v>
      </c>
      <c r="C1442" s="32"/>
      <c r="E1442" s="32"/>
      <c r="F1442" s="32"/>
    </row>
    <row r="1443" spans="1:7" ht="15" x14ac:dyDescent="0.25">
      <c r="A1443" s="60" t="s">
        <v>5003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6" t="s">
        <v>5418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5004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5005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5006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33" t="s">
        <v>5448</v>
      </c>
      <c r="C1456" s="39">
        <v>4</v>
      </c>
      <c r="D1456" s="116" t="s">
        <v>149</v>
      </c>
      <c r="E1456" s="116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5007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5008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5009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5010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5011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5012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5013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5014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5015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5016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5017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31" t="s">
        <v>5442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5018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5019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5020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5021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5022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5023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5024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5025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5026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5027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5028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5029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5030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5031</v>
      </c>
      <c r="C1572" s="32"/>
      <c r="E1572" s="32"/>
      <c r="F1572" s="32"/>
    </row>
    <row r="1573" spans="1:7" ht="15" x14ac:dyDescent="0.25">
      <c r="A1573" s="60" t="s">
        <v>5032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5033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5034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5035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5036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5037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5038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5039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5040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5041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5042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5043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5044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5045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5046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5047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5048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5049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5050</v>
      </c>
      <c r="D1644" s="32"/>
    </row>
    <row r="1645" spans="1:6" s="109" customFormat="1" ht="15" x14ac:dyDescent="0.25">
      <c r="A1645" s="110" t="s">
        <v>5405</v>
      </c>
      <c r="C1645" s="109">
        <v>0</v>
      </c>
      <c r="D1645" s="109" t="s">
        <v>157</v>
      </c>
      <c r="E1645" s="109" t="s">
        <v>152</v>
      </c>
    </row>
    <row r="1646" spans="1:6" s="125" customFormat="1" ht="15" x14ac:dyDescent="0.25">
      <c r="A1646" s="128" t="s">
        <v>5422</v>
      </c>
      <c r="C1646" s="125">
        <v>0</v>
      </c>
      <c r="D1646" s="125" t="s">
        <v>157</v>
      </c>
      <c r="E1646" s="125" t="s">
        <v>152</v>
      </c>
    </row>
    <row r="1647" spans="1:6" s="125" customFormat="1" ht="15" x14ac:dyDescent="0.25">
      <c r="A1647" s="128" t="s">
        <v>5423</v>
      </c>
      <c r="C1647" s="125">
        <v>0</v>
      </c>
      <c r="D1647" s="125" t="s">
        <v>157</v>
      </c>
      <c r="E1647" s="125" t="s">
        <v>152</v>
      </c>
    </row>
    <row r="1648" spans="1:6" s="125" customFormat="1" ht="15" x14ac:dyDescent="0.25">
      <c r="A1648" s="128" t="s">
        <v>5424</v>
      </c>
      <c r="C1648" s="125">
        <v>0</v>
      </c>
      <c r="D1648" s="125" t="s">
        <v>157</v>
      </c>
      <c r="E1648" s="125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5051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5052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5053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5054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5055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5056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5057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5058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5059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5060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5061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5062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5063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5064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5065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5066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136" t="s">
        <v>5451</v>
      </c>
      <c r="C1727" s="39">
        <v>0</v>
      </c>
      <c r="D1727" s="31" t="s">
        <v>157</v>
      </c>
      <c r="E1727" s="39" t="s">
        <v>152</v>
      </c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5067</v>
      </c>
      <c r="C1730" s="32"/>
      <c r="E1730" s="32"/>
      <c r="F1730" s="32"/>
    </row>
    <row r="1731" spans="1:7" ht="15" x14ac:dyDescent="0.25">
      <c r="A1731" s="60" t="s">
        <v>5068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5069</v>
      </c>
      <c r="C1735" s="32"/>
      <c r="E1735" s="32"/>
      <c r="F1735" s="32"/>
    </row>
    <row r="1736" spans="1:7" ht="15" x14ac:dyDescent="0.25">
      <c r="A1736" s="60" t="s">
        <v>5070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5071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5072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5073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30" t="s">
        <v>5433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5074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5075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5076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5077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5078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5079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5080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5081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5082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5083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5084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5085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5086</v>
      </c>
      <c r="C1793" s="32"/>
      <c r="E1793" s="32"/>
      <c r="F1793" s="32"/>
    </row>
    <row r="1794" spans="1:7" ht="15" x14ac:dyDescent="0.25">
      <c r="A1794" s="60" t="s">
        <v>5087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5088</v>
      </c>
      <c r="C1801" s="32"/>
      <c r="E1801" s="32"/>
      <c r="F1801" s="32"/>
    </row>
    <row r="1802" spans="1:7" ht="15" x14ac:dyDescent="0.25">
      <c r="A1802" s="60" t="s">
        <v>5089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5090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5091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5092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5093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5094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5095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5096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5097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5098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5099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5100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5101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5102</v>
      </c>
      <c r="C1858" s="32"/>
      <c r="E1858" s="32"/>
      <c r="F1858" s="32"/>
    </row>
    <row r="1859" spans="1:7" ht="15" x14ac:dyDescent="0.25">
      <c r="A1859" s="60" t="s">
        <v>5103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5104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5105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5106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5107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5108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5109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5110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5111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5112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5113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5114</v>
      </c>
      <c r="C1896" s="32"/>
      <c r="E1896" s="32"/>
      <c r="F1896" s="32"/>
    </row>
    <row r="1897" spans="1:7" x14ac:dyDescent="0.2">
      <c r="A1897" s="36" t="s">
        <v>5443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5115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5116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5117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5118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5119</v>
      </c>
      <c r="C1921" s="32"/>
      <c r="E1921" s="32"/>
      <c r="F1921" s="32"/>
    </row>
    <row r="1922" spans="1:7" ht="15" x14ac:dyDescent="0.25">
      <c r="A1922" s="60" t="s">
        <v>5120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5121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5122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5123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5124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5125</v>
      </c>
      <c r="C1939" s="32"/>
      <c r="E1939" s="32"/>
      <c r="F1939" s="32"/>
    </row>
    <row r="1940" spans="1:7" x14ac:dyDescent="0.2">
      <c r="A1940" s="36" t="s">
        <v>5411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5126</v>
      </c>
      <c r="C1944" s="32"/>
      <c r="E1944" s="32"/>
      <c r="F1944" s="32"/>
    </row>
    <row r="1945" spans="1:7" ht="15" x14ac:dyDescent="0.25">
      <c r="A1945" s="60" t="s">
        <v>5127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5128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5129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5130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5131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5132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5133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5134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5135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5136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5137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6" t="s">
        <v>5421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5398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5138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5139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5140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5141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5142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5143</v>
      </c>
      <c r="C2015" s="32"/>
      <c r="E2015" s="32"/>
      <c r="F2015" s="32"/>
    </row>
    <row r="2016" spans="1:7" ht="15" x14ac:dyDescent="0.25">
      <c r="A2016" s="60" t="s">
        <v>5144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5145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5146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5147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5148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5149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5150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5151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5152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5153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5154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5155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5156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5157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5158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5159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5160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5161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5162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5163</v>
      </c>
      <c r="E2094" s="32"/>
      <c r="F2094" s="32"/>
    </row>
    <row r="2095" spans="1:7" ht="15" x14ac:dyDescent="0.25">
      <c r="A2095" s="60" t="s">
        <v>5164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5165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33" t="s">
        <v>5446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5166</v>
      </c>
      <c r="C2105" s="32"/>
      <c r="E2105" s="32"/>
      <c r="F2105" s="32"/>
    </row>
    <row r="2106" spans="1:7" ht="15" x14ac:dyDescent="0.25">
      <c r="A2106" s="60" t="s">
        <v>5167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5168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5169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5170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5171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5172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5173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5174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5175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5176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5177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5178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5179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5180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5181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5182</v>
      </c>
      <c r="C2212" s="32"/>
      <c r="D2212" s="32"/>
      <c r="E2212" s="32"/>
      <c r="F2212" s="32"/>
    </row>
    <row r="2213" spans="1:7" ht="15" x14ac:dyDescent="0.25">
      <c r="A2213" s="60" t="s">
        <v>5183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5184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5185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5186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5187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5188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5189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5190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5191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5192</v>
      </c>
      <c r="C2286" s="32"/>
      <c r="E2286" s="32"/>
      <c r="F2286" s="32"/>
    </row>
    <row r="2287" spans="1:7" ht="15" x14ac:dyDescent="0.25">
      <c r="A2287" s="60" t="s">
        <v>5193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5194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5195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5196</v>
      </c>
      <c r="C2305" s="32"/>
      <c r="E2305" s="32"/>
      <c r="F2305" s="32"/>
    </row>
    <row r="2306" spans="1:7" ht="15" x14ac:dyDescent="0.25">
      <c r="A2306" s="60" t="s">
        <v>5197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6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5198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5199</v>
      </c>
      <c r="C2313" s="32"/>
      <c r="E2313" s="32"/>
      <c r="F2313" s="32"/>
    </row>
    <row r="2314" spans="1:7" ht="15" x14ac:dyDescent="0.25">
      <c r="A2314" s="60" t="s">
        <v>5200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5201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5202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5203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5204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5205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5206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5207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5208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5209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5210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6" t="s">
        <v>5415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5211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5212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5213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5214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5404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33" t="s">
        <v>5445</v>
      </c>
      <c r="C2444" s="39">
        <v>2</v>
      </c>
      <c r="D2444" s="116" t="s">
        <v>157</v>
      </c>
      <c r="E2444" s="134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5215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5216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5217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5218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5219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5220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5221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5222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5223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5224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6" t="s">
        <v>5416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5225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s="135" customFormat="1" x14ac:dyDescent="0.2">
      <c r="A2529" s="36" t="s">
        <v>4001</v>
      </c>
      <c r="C2529" s="37">
        <v>3</v>
      </c>
      <c r="D2529" s="135" t="s">
        <v>149</v>
      </c>
      <c r="E2529" s="37" t="s">
        <v>147</v>
      </c>
      <c r="F2529" s="37"/>
    </row>
    <row r="2530" spans="1:7" x14ac:dyDescent="0.2">
      <c r="A2530" s="36" t="s">
        <v>5454</v>
      </c>
      <c r="B2530" s="31" t="s">
        <v>4000</v>
      </c>
      <c r="C2530" s="37">
        <v>3</v>
      </c>
      <c r="D2530" s="31" t="s">
        <v>149</v>
      </c>
      <c r="E2530" s="37" t="s">
        <v>147</v>
      </c>
      <c r="F2530" s="37" t="s">
        <v>278</v>
      </c>
    </row>
    <row r="2531" spans="1:7" x14ac:dyDescent="0.2">
      <c r="A2531" s="36" t="s">
        <v>4003</v>
      </c>
      <c r="B2531" s="31" t="s">
        <v>4002</v>
      </c>
      <c r="C2531" s="37">
        <v>5</v>
      </c>
      <c r="D2531" s="31" t="s">
        <v>149</v>
      </c>
      <c r="E2531" s="37" t="s">
        <v>147</v>
      </c>
      <c r="F2531" s="37" t="s">
        <v>156</v>
      </c>
    </row>
    <row r="2532" spans="1:7" ht="15" x14ac:dyDescent="0.25">
      <c r="A2532" s="128" t="s">
        <v>5427</v>
      </c>
      <c r="B2532" s="31" t="s">
        <v>5428</v>
      </c>
      <c r="C2532" s="39">
        <v>3</v>
      </c>
      <c r="D2532" s="31" t="s">
        <v>149</v>
      </c>
      <c r="E2532" s="39" t="s">
        <v>147</v>
      </c>
    </row>
    <row r="2533" spans="1:7" x14ac:dyDescent="0.2">
      <c r="A2533" s="36" t="s">
        <v>4005</v>
      </c>
      <c r="B2533" s="31" t="s">
        <v>4004</v>
      </c>
      <c r="C2533" s="37">
        <v>10</v>
      </c>
      <c r="D2533" s="31" t="s">
        <v>149</v>
      </c>
      <c r="E2533" s="37" t="s">
        <v>147</v>
      </c>
      <c r="F2533" s="37" t="s">
        <v>160</v>
      </c>
      <c r="G2533" s="31" t="s">
        <v>203</v>
      </c>
    </row>
    <row r="2534" spans="1:7" x14ac:dyDescent="0.2">
      <c r="A2534" s="36" t="s">
        <v>4007</v>
      </c>
      <c r="B2534" s="31" t="s">
        <v>4006</v>
      </c>
      <c r="C2534" s="39">
        <v>0</v>
      </c>
      <c r="D2534" s="31" t="s">
        <v>149</v>
      </c>
      <c r="E2534" s="37" t="s">
        <v>152</v>
      </c>
      <c r="F2534" s="37" t="s">
        <v>156</v>
      </c>
    </row>
    <row r="2535" spans="1:7" ht="15" x14ac:dyDescent="0.25">
      <c r="A2535" s="60" t="s">
        <v>5226</v>
      </c>
    </row>
    <row r="2536" spans="1:7" x14ac:dyDescent="0.2">
      <c r="A2536" s="36" t="s">
        <v>4008</v>
      </c>
      <c r="C2536" s="37">
        <v>10</v>
      </c>
      <c r="D2536" s="40" t="s">
        <v>149</v>
      </c>
      <c r="E2536" s="37" t="s">
        <v>147</v>
      </c>
      <c r="F2536" s="37" t="s">
        <v>222</v>
      </c>
    </row>
    <row r="2537" spans="1:7" x14ac:dyDescent="0.2">
      <c r="A2537" s="36" t="s">
        <v>4010</v>
      </c>
      <c r="B2537" s="31" t="s">
        <v>4009</v>
      </c>
      <c r="C2537" s="37">
        <v>9</v>
      </c>
      <c r="D2537" s="31" t="s">
        <v>149</v>
      </c>
      <c r="E2537" s="37" t="s">
        <v>147</v>
      </c>
      <c r="F2537" s="37" t="s">
        <v>195</v>
      </c>
    </row>
    <row r="2538" spans="1:7" ht="15" x14ac:dyDescent="0.25">
      <c r="A2538" s="60" t="s">
        <v>5227</v>
      </c>
    </row>
    <row r="2539" spans="1:7" ht="15" x14ac:dyDescent="0.25">
      <c r="A2539" s="60" t="s">
        <v>5228</v>
      </c>
    </row>
    <row r="2540" spans="1:7" x14ac:dyDescent="0.2">
      <c r="A2540" s="36" t="s">
        <v>4012</v>
      </c>
      <c r="B2540" s="31" t="s">
        <v>4011</v>
      </c>
      <c r="C2540" s="37"/>
      <c r="D2540" s="31" t="s">
        <v>149</v>
      </c>
      <c r="E2540" s="37"/>
      <c r="F2540" s="37"/>
    </row>
    <row r="2541" spans="1:7" x14ac:dyDescent="0.2">
      <c r="A2541" s="36" t="s">
        <v>4014</v>
      </c>
      <c r="B2541" s="31" t="s">
        <v>4013</v>
      </c>
      <c r="C2541" s="37">
        <v>10</v>
      </c>
      <c r="D2541" s="31" t="s">
        <v>149</v>
      </c>
      <c r="E2541" s="37" t="s">
        <v>147</v>
      </c>
      <c r="F2541" s="37" t="s">
        <v>148</v>
      </c>
      <c r="G2541" s="31" t="s">
        <v>144</v>
      </c>
    </row>
    <row r="2542" spans="1:7" x14ac:dyDescent="0.2">
      <c r="A2542" s="36" t="s">
        <v>4016</v>
      </c>
      <c r="B2542" s="31" t="s">
        <v>4015</v>
      </c>
      <c r="C2542" s="37">
        <v>10</v>
      </c>
      <c r="D2542" s="31" t="s">
        <v>149</v>
      </c>
      <c r="E2542" s="37" t="s">
        <v>147</v>
      </c>
      <c r="F2542" s="37" t="s">
        <v>173</v>
      </c>
      <c r="G2542" s="31" t="s">
        <v>203</v>
      </c>
    </row>
    <row r="2543" spans="1:7" ht="15" x14ac:dyDescent="0.25">
      <c r="A2543" s="60" t="s">
        <v>5229</v>
      </c>
    </row>
    <row r="2544" spans="1:7" x14ac:dyDescent="0.2">
      <c r="A2544" s="36" t="s">
        <v>4018</v>
      </c>
      <c r="B2544" s="31" t="s">
        <v>4017</v>
      </c>
      <c r="C2544" s="37"/>
      <c r="D2544" s="31" t="s">
        <v>189</v>
      </c>
      <c r="E2544" s="37"/>
      <c r="F2544" s="37"/>
      <c r="G2544" s="31" t="s">
        <v>203</v>
      </c>
    </row>
    <row r="2545" spans="1:7" ht="15" x14ac:dyDescent="0.25">
      <c r="A2545" s="60" t="s">
        <v>5230</v>
      </c>
    </row>
    <row r="2546" spans="1:7" x14ac:dyDescent="0.2">
      <c r="A2546" s="36" t="s">
        <v>4019</v>
      </c>
      <c r="B2546" s="31" t="s">
        <v>2106</v>
      </c>
      <c r="C2546" s="37"/>
      <c r="D2546" s="31" t="s">
        <v>189</v>
      </c>
      <c r="E2546" s="37"/>
      <c r="F2546" s="37"/>
    </row>
    <row r="2547" spans="1:7" x14ac:dyDescent="0.2">
      <c r="A2547" s="36" t="s">
        <v>4021</v>
      </c>
      <c r="B2547" s="31" t="s">
        <v>4020</v>
      </c>
      <c r="C2547" s="37"/>
      <c r="D2547" s="31" t="s">
        <v>189</v>
      </c>
      <c r="E2547" s="37"/>
      <c r="F2547" s="37"/>
    </row>
    <row r="2548" spans="1:7" ht="15" x14ac:dyDescent="0.25">
      <c r="A2548" s="60" t="s">
        <v>5231</v>
      </c>
    </row>
    <row r="2549" spans="1:7" x14ac:dyDescent="0.2">
      <c r="A2549" s="36" t="s">
        <v>4023</v>
      </c>
      <c r="B2549" s="31" t="s">
        <v>4022</v>
      </c>
      <c r="C2549" s="37">
        <v>9</v>
      </c>
      <c r="D2549" s="31" t="s">
        <v>149</v>
      </c>
      <c r="E2549" s="37" t="s">
        <v>147</v>
      </c>
      <c r="F2549" s="37" t="s">
        <v>195</v>
      </c>
    </row>
    <row r="2550" spans="1:7" ht="15" x14ac:dyDescent="0.25">
      <c r="A2550" s="60" t="s">
        <v>5232</v>
      </c>
    </row>
    <row r="2551" spans="1:7" x14ac:dyDescent="0.2">
      <c r="A2551" s="36" t="s">
        <v>4025</v>
      </c>
      <c r="B2551" s="31" t="s">
        <v>4024</v>
      </c>
      <c r="C2551" s="37">
        <v>5</v>
      </c>
      <c r="D2551" s="31" t="s">
        <v>189</v>
      </c>
      <c r="E2551" s="37" t="s">
        <v>147</v>
      </c>
      <c r="F2551" s="37" t="s">
        <v>241</v>
      </c>
    </row>
    <row r="2552" spans="1:7" ht="15" x14ac:dyDescent="0.25">
      <c r="A2552" s="60" t="s">
        <v>5233</v>
      </c>
    </row>
    <row r="2553" spans="1:7" x14ac:dyDescent="0.2">
      <c r="A2553" s="36" t="s">
        <v>4026</v>
      </c>
      <c r="C2553" s="37">
        <v>5</v>
      </c>
      <c r="D2553" s="40" t="s">
        <v>189</v>
      </c>
      <c r="E2553" s="37" t="s">
        <v>147</v>
      </c>
      <c r="F2553" s="37" t="s">
        <v>481</v>
      </c>
    </row>
    <row r="2554" spans="1:7" x14ac:dyDescent="0.2">
      <c r="A2554" s="36" t="s">
        <v>4028</v>
      </c>
      <c r="B2554" s="31" t="s">
        <v>4027</v>
      </c>
      <c r="C2554" s="37"/>
      <c r="D2554" s="31" t="s">
        <v>189</v>
      </c>
      <c r="E2554" s="37" t="s">
        <v>147</v>
      </c>
      <c r="F2554" s="37" t="s">
        <v>160</v>
      </c>
    </row>
    <row r="2555" spans="1:7" ht="15" x14ac:dyDescent="0.25">
      <c r="A2555" s="60" t="s">
        <v>5234</v>
      </c>
    </row>
    <row r="2556" spans="1:7" x14ac:dyDescent="0.2">
      <c r="A2556" s="36" t="s">
        <v>4029</v>
      </c>
      <c r="C2556" s="37">
        <v>6</v>
      </c>
      <c r="D2556" s="40" t="s">
        <v>189</v>
      </c>
      <c r="E2556" s="37" t="s">
        <v>147</v>
      </c>
      <c r="F2556" s="37" t="s">
        <v>222</v>
      </c>
    </row>
    <row r="2557" spans="1:7" x14ac:dyDescent="0.2">
      <c r="A2557" s="36" t="s">
        <v>4031</v>
      </c>
      <c r="B2557" s="31" t="s">
        <v>4030</v>
      </c>
      <c r="C2557" s="37">
        <v>6</v>
      </c>
      <c r="D2557" s="31" t="s">
        <v>189</v>
      </c>
      <c r="E2557" s="37" t="s">
        <v>147</v>
      </c>
      <c r="F2557" s="37" t="s">
        <v>195</v>
      </c>
    </row>
    <row r="2558" spans="1:7" x14ac:dyDescent="0.2">
      <c r="A2558" s="36" t="s">
        <v>4033</v>
      </c>
      <c r="B2558" s="31" t="s">
        <v>4032</v>
      </c>
      <c r="C2558" s="37"/>
      <c r="D2558" s="31" t="s">
        <v>189</v>
      </c>
      <c r="E2558" s="37"/>
      <c r="F2558" s="37"/>
    </row>
    <row r="2559" spans="1:7" x14ac:dyDescent="0.2">
      <c r="A2559" s="36" t="s">
        <v>4035</v>
      </c>
      <c r="B2559" s="31" t="s">
        <v>4034</v>
      </c>
      <c r="C2559" s="37">
        <v>8</v>
      </c>
      <c r="D2559" s="31" t="s">
        <v>189</v>
      </c>
      <c r="E2559" s="37" t="s">
        <v>147</v>
      </c>
      <c r="F2559" s="37" t="s">
        <v>195</v>
      </c>
      <c r="G2559" s="31" t="s">
        <v>223</v>
      </c>
    </row>
    <row r="2560" spans="1:7" x14ac:dyDescent="0.2">
      <c r="A2560" s="36" t="s">
        <v>4037</v>
      </c>
      <c r="B2560" s="31" t="s">
        <v>4036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4038</v>
      </c>
      <c r="C2561" s="37">
        <v>8</v>
      </c>
      <c r="D2561" s="40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4040</v>
      </c>
      <c r="B2562" s="31" t="s">
        <v>4039</v>
      </c>
      <c r="C2562" s="37"/>
      <c r="D2562" s="31" t="s">
        <v>189</v>
      </c>
      <c r="E2562" s="37" t="s">
        <v>147</v>
      </c>
      <c r="F2562" s="37" t="s">
        <v>160</v>
      </c>
      <c r="G2562" s="31" t="s">
        <v>223</v>
      </c>
    </row>
    <row r="2563" spans="1:7" x14ac:dyDescent="0.2">
      <c r="A2563" s="36" t="s">
        <v>4042</v>
      </c>
      <c r="B2563" s="31" t="s">
        <v>4041</v>
      </c>
      <c r="C2563" s="37">
        <v>8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4043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x14ac:dyDescent="0.2">
      <c r="A2565" s="36" t="s">
        <v>4044</v>
      </c>
      <c r="B2565" s="31" t="s">
        <v>4041</v>
      </c>
      <c r="C2565" s="37"/>
      <c r="D2565" s="31" t="s">
        <v>189</v>
      </c>
      <c r="E2565" s="37" t="s">
        <v>147</v>
      </c>
      <c r="F2565" s="37" t="s">
        <v>160</v>
      </c>
    </row>
    <row r="2566" spans="1:7" ht="15" x14ac:dyDescent="0.25">
      <c r="A2566" s="60" t="s">
        <v>5235</v>
      </c>
    </row>
    <row r="2567" spans="1:7" x14ac:dyDescent="0.2">
      <c r="A2567" s="36" t="s">
        <v>4046</v>
      </c>
      <c r="B2567" s="31" t="s">
        <v>4045</v>
      </c>
      <c r="C2567" s="37">
        <v>9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4048</v>
      </c>
      <c r="B2568" s="31" t="s">
        <v>4047</v>
      </c>
      <c r="C2568" s="37">
        <v>4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4050</v>
      </c>
      <c r="B2569" s="31" t="s">
        <v>4049</v>
      </c>
      <c r="C2569" s="37">
        <v>8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4051</v>
      </c>
      <c r="B2570" s="31" t="s">
        <v>4032</v>
      </c>
      <c r="C2570" s="37"/>
      <c r="D2570" s="31" t="s">
        <v>189</v>
      </c>
      <c r="E2570" s="37"/>
      <c r="F2570" s="37"/>
    </row>
    <row r="2571" spans="1:7" x14ac:dyDescent="0.2">
      <c r="A2571" s="36" t="s">
        <v>4052</v>
      </c>
      <c r="C2571" s="37"/>
      <c r="D2571" s="31" t="s">
        <v>157</v>
      </c>
      <c r="E2571" s="37"/>
      <c r="F2571" s="37"/>
    </row>
    <row r="2572" spans="1:7" ht="15" x14ac:dyDescent="0.25">
      <c r="A2572" s="60" t="s">
        <v>5236</v>
      </c>
    </row>
    <row r="2573" spans="1:7" x14ac:dyDescent="0.2">
      <c r="A2573" s="36" t="s">
        <v>4054</v>
      </c>
      <c r="B2573" s="31" t="s">
        <v>4053</v>
      </c>
      <c r="C2573" s="37">
        <v>7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5435</v>
      </c>
      <c r="B2574" s="31" t="s">
        <v>4055</v>
      </c>
      <c r="C2574" s="37">
        <v>4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5436</v>
      </c>
      <c r="B2575" s="31" t="s">
        <v>4056</v>
      </c>
      <c r="C2575" s="37">
        <v>3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4058</v>
      </c>
      <c r="B2576" s="31" t="s">
        <v>4057</v>
      </c>
      <c r="C2576" s="37">
        <v>4</v>
      </c>
      <c r="D2576" s="31" t="s">
        <v>189</v>
      </c>
      <c r="E2576" s="37" t="s">
        <v>147</v>
      </c>
      <c r="F2576" s="37" t="s">
        <v>222</v>
      </c>
      <c r="G2576" s="31" t="s">
        <v>223</v>
      </c>
    </row>
    <row r="2577" spans="1:7" x14ac:dyDescent="0.2">
      <c r="A2577" s="36" t="s">
        <v>4060</v>
      </c>
      <c r="B2577" s="31" t="s">
        <v>4059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4062</v>
      </c>
      <c r="B2578" s="31" t="s">
        <v>4061</v>
      </c>
      <c r="C2578" s="37">
        <v>6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4064</v>
      </c>
      <c r="B2579" s="31" t="s">
        <v>4063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4066</v>
      </c>
      <c r="B2580" s="31" t="s">
        <v>4065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4068</v>
      </c>
      <c r="B2581" s="31" t="s">
        <v>4067</v>
      </c>
      <c r="C2581" s="37">
        <v>3</v>
      </c>
      <c r="D2581" s="31" t="s">
        <v>189</v>
      </c>
      <c r="E2581" s="37" t="s">
        <v>147</v>
      </c>
      <c r="F2581" s="37" t="s">
        <v>222</v>
      </c>
      <c r="G2581" s="31" t="s">
        <v>223</v>
      </c>
    </row>
    <row r="2582" spans="1:7" ht="15" x14ac:dyDescent="0.25">
      <c r="A2582" s="60" t="s">
        <v>5237</v>
      </c>
    </row>
    <row r="2583" spans="1:7" x14ac:dyDescent="0.2">
      <c r="A2583" s="36" t="s">
        <v>4069</v>
      </c>
      <c r="C2583" s="39">
        <v>0</v>
      </c>
      <c r="D2583" s="31" t="s">
        <v>149</v>
      </c>
      <c r="E2583" s="37" t="s">
        <v>152</v>
      </c>
      <c r="F2583" s="37" t="s">
        <v>156</v>
      </c>
    </row>
    <row r="2584" spans="1:7" x14ac:dyDescent="0.2">
      <c r="A2584" s="36" t="s">
        <v>4071</v>
      </c>
      <c r="B2584" s="31" t="s">
        <v>4070</v>
      </c>
      <c r="C2584" s="37">
        <v>0</v>
      </c>
      <c r="D2584" s="31" t="s">
        <v>149</v>
      </c>
      <c r="E2584" s="37" t="s">
        <v>152</v>
      </c>
      <c r="F2584" s="37" t="s">
        <v>160</v>
      </c>
    </row>
    <row r="2585" spans="1:7" ht="15" x14ac:dyDescent="0.25">
      <c r="A2585" s="60" t="s">
        <v>5238</v>
      </c>
    </row>
    <row r="2586" spans="1:7" ht="15" x14ac:dyDescent="0.25">
      <c r="A2586" s="60" t="s">
        <v>5239</v>
      </c>
    </row>
    <row r="2587" spans="1:7" x14ac:dyDescent="0.2">
      <c r="A2587" s="36" t="s">
        <v>4073</v>
      </c>
      <c r="B2587" s="31" t="s">
        <v>4072</v>
      </c>
      <c r="C2587" s="37">
        <v>10</v>
      </c>
      <c r="D2587" s="31" t="s">
        <v>189</v>
      </c>
      <c r="E2587" s="37" t="s">
        <v>147</v>
      </c>
      <c r="F2587" s="37" t="s">
        <v>208</v>
      </c>
      <c r="G2587" s="31" t="s">
        <v>144</v>
      </c>
    </row>
    <row r="2588" spans="1:7" x14ac:dyDescent="0.2">
      <c r="A2588" s="36" t="s">
        <v>4075</v>
      </c>
      <c r="B2588" s="31" t="s">
        <v>4074</v>
      </c>
      <c r="C2588" s="37">
        <v>10</v>
      </c>
      <c r="D2588" s="31" t="s">
        <v>189</v>
      </c>
      <c r="E2588" s="37" t="s">
        <v>147</v>
      </c>
      <c r="F2588" s="37" t="s">
        <v>222</v>
      </c>
      <c r="G2588" s="31" t="s">
        <v>182</v>
      </c>
    </row>
    <row r="2589" spans="1:7" x14ac:dyDescent="0.2">
      <c r="A2589" s="36" t="s">
        <v>4077</v>
      </c>
      <c r="B2589" s="31" t="s">
        <v>4076</v>
      </c>
      <c r="C2589" s="37">
        <v>7</v>
      </c>
      <c r="D2589" s="31" t="s">
        <v>189</v>
      </c>
      <c r="E2589" s="37" t="s">
        <v>147</v>
      </c>
      <c r="F2589" s="37" t="s">
        <v>222</v>
      </c>
    </row>
    <row r="2590" spans="1:7" ht="15" x14ac:dyDescent="0.25">
      <c r="A2590" s="60" t="s">
        <v>5240</v>
      </c>
    </row>
    <row r="2591" spans="1:7" x14ac:dyDescent="0.2">
      <c r="A2591" s="36" t="s">
        <v>4079</v>
      </c>
      <c r="B2591" s="31" t="s">
        <v>4078</v>
      </c>
      <c r="C2591" s="37">
        <v>4</v>
      </c>
      <c r="D2591" s="31" t="s">
        <v>149</v>
      </c>
      <c r="E2591" s="37" t="s">
        <v>147</v>
      </c>
      <c r="F2591" s="37" t="s">
        <v>241</v>
      </c>
    </row>
    <row r="2592" spans="1:7" x14ac:dyDescent="0.2">
      <c r="A2592" s="36" t="s">
        <v>4081</v>
      </c>
      <c r="B2592" s="31" t="s">
        <v>4080</v>
      </c>
      <c r="C2592" s="37">
        <v>5</v>
      </c>
      <c r="D2592" s="31" t="s">
        <v>149</v>
      </c>
      <c r="E2592" s="37" t="s">
        <v>147</v>
      </c>
      <c r="F2592" s="37" t="s">
        <v>3997</v>
      </c>
    </row>
    <row r="2593" spans="1:7" ht="15" x14ac:dyDescent="0.25">
      <c r="A2593" s="60" t="s">
        <v>5241</v>
      </c>
    </row>
    <row r="2594" spans="1:7" x14ac:dyDescent="0.2">
      <c r="A2594" s="36" t="s">
        <v>4083</v>
      </c>
      <c r="B2594" s="31" t="s">
        <v>4082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4085</v>
      </c>
      <c r="B2595" s="31" t="s">
        <v>4084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4087</v>
      </c>
      <c r="B2596" s="31" t="s">
        <v>4086</v>
      </c>
      <c r="C2596" s="37"/>
      <c r="D2596" s="31" t="s">
        <v>149</v>
      </c>
      <c r="E2596" s="37"/>
      <c r="F2596" s="37"/>
    </row>
    <row r="2597" spans="1:7" x14ac:dyDescent="0.2">
      <c r="A2597" s="36" t="s">
        <v>4088</v>
      </c>
      <c r="C2597" s="37">
        <v>8</v>
      </c>
      <c r="D2597" s="31" t="s">
        <v>149</v>
      </c>
      <c r="E2597" s="37" t="s">
        <v>147</v>
      </c>
      <c r="F2597" s="37" t="s">
        <v>178</v>
      </c>
    </row>
    <row r="2598" spans="1:7" x14ac:dyDescent="0.2">
      <c r="A2598" s="36" t="s">
        <v>4090</v>
      </c>
      <c r="B2598" s="31" t="s">
        <v>4089</v>
      </c>
      <c r="C2598" s="37"/>
      <c r="D2598" s="31" t="s">
        <v>149</v>
      </c>
      <c r="E2598" s="37"/>
      <c r="F2598" s="37"/>
      <c r="G2598" s="31" t="s">
        <v>182</v>
      </c>
    </row>
    <row r="2599" spans="1:7" x14ac:dyDescent="0.2">
      <c r="A2599" s="36" t="s">
        <v>4092</v>
      </c>
      <c r="B2599" s="31" t="s">
        <v>4091</v>
      </c>
      <c r="C2599" s="37">
        <v>7</v>
      </c>
      <c r="D2599" s="31" t="s">
        <v>149</v>
      </c>
      <c r="E2599" s="37" t="s">
        <v>147</v>
      </c>
      <c r="F2599" s="37" t="s">
        <v>181</v>
      </c>
    </row>
    <row r="2600" spans="1:7" ht="15" x14ac:dyDescent="0.25">
      <c r="A2600" s="60" t="s">
        <v>5242</v>
      </c>
    </row>
    <row r="2601" spans="1:7" s="112" customFormat="1" ht="15" x14ac:dyDescent="0.25">
      <c r="A2601" s="113" t="s">
        <v>5409</v>
      </c>
      <c r="B2601" s="112" t="s">
        <v>5410</v>
      </c>
      <c r="C2601" s="112">
        <v>0</v>
      </c>
      <c r="D2601" s="112" t="s">
        <v>149</v>
      </c>
      <c r="E2601" s="112" t="s">
        <v>152</v>
      </c>
    </row>
    <row r="2602" spans="1:7" x14ac:dyDescent="0.2">
      <c r="A2602" s="36" t="s">
        <v>4094</v>
      </c>
      <c r="B2602" s="31" t="s">
        <v>4093</v>
      </c>
      <c r="C2602" s="37">
        <v>0</v>
      </c>
      <c r="D2602" s="31" t="s">
        <v>149</v>
      </c>
      <c r="E2602" s="37" t="s">
        <v>152</v>
      </c>
      <c r="F2602" s="37" t="s">
        <v>160</v>
      </c>
    </row>
    <row r="2603" spans="1:7" ht="15" x14ac:dyDescent="0.25">
      <c r="A2603" s="60" t="s">
        <v>5243</v>
      </c>
    </row>
    <row r="2604" spans="1:7" x14ac:dyDescent="0.2">
      <c r="A2604" s="36" t="s">
        <v>4096</v>
      </c>
      <c r="B2604" s="31" t="s">
        <v>4095</v>
      </c>
      <c r="C2604" s="37">
        <v>7</v>
      </c>
      <c r="D2604" s="31" t="s">
        <v>149</v>
      </c>
      <c r="E2604" s="37" t="s">
        <v>147</v>
      </c>
      <c r="F2604" s="37" t="s">
        <v>160</v>
      </c>
    </row>
    <row r="2605" spans="1:7" x14ac:dyDescent="0.2">
      <c r="A2605" s="36" t="s">
        <v>4098</v>
      </c>
      <c r="B2605" s="31" t="s">
        <v>4097</v>
      </c>
      <c r="C2605" s="37">
        <v>10</v>
      </c>
      <c r="D2605" s="31" t="s">
        <v>149</v>
      </c>
      <c r="E2605" s="37" t="s">
        <v>147</v>
      </c>
      <c r="F2605" s="37" t="s">
        <v>355</v>
      </c>
      <c r="G2605" s="31" t="s">
        <v>144</v>
      </c>
    </row>
    <row r="2606" spans="1:7" ht="15" x14ac:dyDescent="0.25">
      <c r="A2606" s="60" t="s">
        <v>5244</v>
      </c>
    </row>
    <row r="2607" spans="1:7" x14ac:dyDescent="0.2">
      <c r="A2607" s="36" t="s">
        <v>4099</v>
      </c>
      <c r="C2607" s="37"/>
      <c r="D2607" s="31" t="s">
        <v>149</v>
      </c>
      <c r="E2607" s="37"/>
      <c r="F2607" s="37"/>
    </row>
    <row r="2608" spans="1:7" x14ac:dyDescent="0.2">
      <c r="A2608" s="36" t="s">
        <v>4101</v>
      </c>
      <c r="B2608" s="31" t="s">
        <v>4100</v>
      </c>
      <c r="C2608" s="37">
        <v>7</v>
      </c>
      <c r="D2608" s="31" t="s">
        <v>149</v>
      </c>
      <c r="E2608" s="37" t="s">
        <v>147</v>
      </c>
      <c r="F2608" s="37" t="s">
        <v>396</v>
      </c>
    </row>
    <row r="2609" spans="1:7" ht="15" x14ac:dyDescent="0.25">
      <c r="A2609" s="60" t="s">
        <v>5245</v>
      </c>
    </row>
    <row r="2610" spans="1:7" x14ac:dyDescent="0.2">
      <c r="A2610" s="36" t="s">
        <v>4103</v>
      </c>
      <c r="B2610" s="31" t="s">
        <v>4102</v>
      </c>
      <c r="C2610" s="37">
        <v>0</v>
      </c>
      <c r="D2610" s="31" t="s">
        <v>149</v>
      </c>
      <c r="E2610" s="37" t="s">
        <v>152</v>
      </c>
      <c r="F2610" s="37" t="s">
        <v>170</v>
      </c>
    </row>
    <row r="2611" spans="1:7" x14ac:dyDescent="0.2">
      <c r="A2611" s="36" t="s">
        <v>4105</v>
      </c>
      <c r="B2611" s="31" t="s">
        <v>4104</v>
      </c>
      <c r="C2611" s="39">
        <v>0</v>
      </c>
      <c r="D2611" s="31" t="s">
        <v>189</v>
      </c>
      <c r="E2611" s="37" t="s">
        <v>152</v>
      </c>
      <c r="F2611" s="37" t="s">
        <v>241</v>
      </c>
    </row>
    <row r="2612" spans="1:7" x14ac:dyDescent="0.2">
      <c r="A2612" s="36" t="s">
        <v>4107</v>
      </c>
      <c r="B2612" s="31" t="s">
        <v>4106</v>
      </c>
      <c r="C2612" s="39">
        <v>0</v>
      </c>
      <c r="D2612" s="31" t="s">
        <v>189</v>
      </c>
      <c r="E2612" s="37" t="s">
        <v>152</v>
      </c>
      <c r="F2612" s="37" t="s">
        <v>156</v>
      </c>
    </row>
    <row r="2613" spans="1:7" x14ac:dyDescent="0.2">
      <c r="A2613" s="36" t="s">
        <v>4108</v>
      </c>
      <c r="C2613" s="37">
        <v>0</v>
      </c>
      <c r="D2613" s="40" t="s">
        <v>189</v>
      </c>
      <c r="E2613" s="37" t="s">
        <v>152</v>
      </c>
      <c r="F2613" s="37" t="s">
        <v>208</v>
      </c>
    </row>
    <row r="2614" spans="1:7" x14ac:dyDescent="0.2">
      <c r="A2614" s="36" t="s">
        <v>4109</v>
      </c>
      <c r="D2614" s="31" t="s">
        <v>189</v>
      </c>
      <c r="E2614" s="37"/>
      <c r="F2614" s="37"/>
    </row>
    <row r="2615" spans="1:7" x14ac:dyDescent="0.2">
      <c r="A2615" s="36" t="s">
        <v>4111</v>
      </c>
      <c r="B2615" s="31" t="s">
        <v>4110</v>
      </c>
      <c r="C2615" s="37">
        <v>0</v>
      </c>
      <c r="D2615" s="31" t="s">
        <v>189</v>
      </c>
      <c r="E2615" s="37" t="s">
        <v>152</v>
      </c>
      <c r="F2615" s="37" t="s">
        <v>160</v>
      </c>
    </row>
    <row r="2616" spans="1:7" ht="15" x14ac:dyDescent="0.25">
      <c r="A2616" s="60" t="s">
        <v>5246</v>
      </c>
    </row>
    <row r="2617" spans="1:7" x14ac:dyDescent="0.2">
      <c r="A2617" s="36" t="s">
        <v>4113</v>
      </c>
      <c r="B2617" s="31" t="s">
        <v>4112</v>
      </c>
      <c r="C2617" s="31">
        <v>0</v>
      </c>
      <c r="D2617" s="31" t="s">
        <v>189</v>
      </c>
      <c r="E2617" s="37" t="s">
        <v>152</v>
      </c>
      <c r="F2617" s="37" t="s">
        <v>208</v>
      </c>
    </row>
    <row r="2618" spans="1:7" x14ac:dyDescent="0.2">
      <c r="A2618" s="36" t="s">
        <v>4115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4116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4117</v>
      </c>
      <c r="B2620" s="31" t="s">
        <v>4114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4119</v>
      </c>
      <c r="B2621" s="31" t="s">
        <v>4118</v>
      </c>
      <c r="C2621" s="37">
        <v>0</v>
      </c>
      <c r="D2621" s="31" t="s">
        <v>157</v>
      </c>
      <c r="E2621" s="37" t="s">
        <v>152</v>
      </c>
      <c r="F2621" s="37" t="s">
        <v>156</v>
      </c>
    </row>
    <row r="2622" spans="1:7" x14ac:dyDescent="0.2">
      <c r="A2622" s="36" t="s">
        <v>4121</v>
      </c>
      <c r="B2622" s="31" t="s">
        <v>4120</v>
      </c>
      <c r="C2622" s="37">
        <v>7</v>
      </c>
      <c r="D2622" s="31" t="s">
        <v>157</v>
      </c>
      <c r="E2622" s="37" t="s">
        <v>147</v>
      </c>
      <c r="F2622" s="37" t="s">
        <v>170</v>
      </c>
      <c r="G2622" s="31" t="s">
        <v>203</v>
      </c>
    </row>
    <row r="2623" spans="1:7" ht="15" x14ac:dyDescent="0.25">
      <c r="A2623" s="60" t="s">
        <v>5247</v>
      </c>
    </row>
    <row r="2624" spans="1:7" x14ac:dyDescent="0.2">
      <c r="A2624" s="36" t="s">
        <v>4123</v>
      </c>
      <c r="B2624" s="31" t="s">
        <v>4122</v>
      </c>
      <c r="D2624" s="31" t="s">
        <v>149</v>
      </c>
      <c r="E2624" s="37"/>
      <c r="F2624" s="37"/>
      <c r="G2624" s="31" t="s">
        <v>182</v>
      </c>
    </row>
    <row r="2625" spans="1:7" ht="15" x14ac:dyDescent="0.25">
      <c r="A2625" s="60" t="s">
        <v>5248</v>
      </c>
    </row>
    <row r="2626" spans="1:7" ht="15" x14ac:dyDescent="0.25">
      <c r="A2626" s="60" t="s">
        <v>5249</v>
      </c>
    </row>
    <row r="2627" spans="1:7" x14ac:dyDescent="0.2">
      <c r="A2627" s="36" t="s">
        <v>4125</v>
      </c>
      <c r="B2627" s="31" t="s">
        <v>4124</v>
      </c>
      <c r="C2627" s="37">
        <v>7</v>
      </c>
      <c r="D2627" s="31" t="s">
        <v>368</v>
      </c>
      <c r="E2627" s="37" t="s">
        <v>147</v>
      </c>
      <c r="F2627" s="37" t="s">
        <v>160</v>
      </c>
    </row>
    <row r="2628" spans="1:7" x14ac:dyDescent="0.2">
      <c r="A2628" s="36" t="s">
        <v>4127</v>
      </c>
      <c r="B2628" s="31" t="s">
        <v>4126</v>
      </c>
      <c r="C2628" s="37">
        <v>2</v>
      </c>
      <c r="D2628" s="31" t="s">
        <v>149</v>
      </c>
      <c r="E2628" s="37" t="s">
        <v>147</v>
      </c>
      <c r="F2628" s="37" t="s">
        <v>163</v>
      </c>
    </row>
    <row r="2629" spans="1:7" ht="15" x14ac:dyDescent="0.25">
      <c r="A2629" s="60" t="s">
        <v>5250</v>
      </c>
    </row>
    <row r="2630" spans="1:7" x14ac:dyDescent="0.2">
      <c r="A2630" s="36" t="s">
        <v>4129</v>
      </c>
      <c r="B2630" s="31" t="s">
        <v>4128</v>
      </c>
      <c r="C2630" s="37">
        <v>2</v>
      </c>
      <c r="D2630" s="31" t="s">
        <v>149</v>
      </c>
      <c r="E2630" s="37" t="s">
        <v>147</v>
      </c>
      <c r="F2630" s="37" t="s">
        <v>160</v>
      </c>
    </row>
    <row r="2631" spans="1:7" x14ac:dyDescent="0.2">
      <c r="A2631" s="36" t="s">
        <v>4131</v>
      </c>
      <c r="B2631" s="31" t="s">
        <v>4130</v>
      </c>
      <c r="D2631" s="31" t="s">
        <v>149</v>
      </c>
      <c r="E2631" s="37"/>
      <c r="F2631" s="37"/>
    </row>
    <row r="2632" spans="1:7" x14ac:dyDescent="0.2">
      <c r="A2632" s="36" t="s">
        <v>4133</v>
      </c>
      <c r="B2632" s="31" t="s">
        <v>4132</v>
      </c>
      <c r="C2632" s="37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4134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4136</v>
      </c>
      <c r="B2634" s="31" t="s">
        <v>4135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4138</v>
      </c>
      <c r="B2635" s="31" t="s">
        <v>4137</v>
      </c>
      <c r="D2635" s="31" t="s">
        <v>149</v>
      </c>
      <c r="E2635" s="37"/>
      <c r="F2635" s="37"/>
    </row>
    <row r="2636" spans="1:7" x14ac:dyDescent="0.2">
      <c r="A2636" s="36" t="s">
        <v>4139</v>
      </c>
      <c r="D2636" s="31" t="s">
        <v>149</v>
      </c>
      <c r="E2636" s="37"/>
      <c r="F2636" s="37"/>
    </row>
    <row r="2637" spans="1:7" x14ac:dyDescent="0.2">
      <c r="A2637" s="36" t="s">
        <v>4141</v>
      </c>
      <c r="B2637" s="31" t="s">
        <v>4140</v>
      </c>
      <c r="D2637" s="31" t="s">
        <v>149</v>
      </c>
      <c r="E2637" s="37"/>
      <c r="F2637" s="37"/>
      <c r="G2637" s="31" t="s">
        <v>203</v>
      </c>
    </row>
    <row r="2638" spans="1:7" x14ac:dyDescent="0.2">
      <c r="A2638" s="36" t="s">
        <v>4142</v>
      </c>
      <c r="C2638" s="37">
        <v>0</v>
      </c>
      <c r="D2638" s="31" t="s">
        <v>149</v>
      </c>
      <c r="E2638" s="37" t="s">
        <v>152</v>
      </c>
      <c r="F2638" s="37" t="s">
        <v>156</v>
      </c>
    </row>
    <row r="2639" spans="1:7" x14ac:dyDescent="0.2">
      <c r="A2639" s="36" t="s">
        <v>4144</v>
      </c>
      <c r="B2639" s="31" t="s">
        <v>4143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4146</v>
      </c>
      <c r="B2640" s="31" t="s">
        <v>4145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4148</v>
      </c>
      <c r="B2641" s="31" t="s">
        <v>4147</v>
      </c>
      <c r="C2641" s="37">
        <v>9</v>
      </c>
      <c r="D2641" s="31" t="s">
        <v>149</v>
      </c>
      <c r="E2641" s="37" t="s">
        <v>147</v>
      </c>
      <c r="F2641" s="37" t="s">
        <v>148</v>
      </c>
      <c r="G2641" s="31" t="s">
        <v>182</v>
      </c>
    </row>
    <row r="2642" spans="1:7" x14ac:dyDescent="0.2">
      <c r="A2642" s="36" t="s">
        <v>4150</v>
      </c>
      <c r="B2642" s="31" t="s">
        <v>4149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ht="15" x14ac:dyDescent="0.25">
      <c r="A2643" s="60" t="s">
        <v>5251</v>
      </c>
    </row>
    <row r="2644" spans="1:7" x14ac:dyDescent="0.2">
      <c r="A2644" s="36" t="s">
        <v>4152</v>
      </c>
      <c r="B2644" s="31" t="s">
        <v>4151</v>
      </c>
      <c r="C2644" s="37">
        <v>7</v>
      </c>
      <c r="D2644" s="31" t="s">
        <v>149</v>
      </c>
      <c r="E2644" s="37" t="s">
        <v>147</v>
      </c>
      <c r="F2644" s="37" t="s">
        <v>160</v>
      </c>
    </row>
    <row r="2645" spans="1:7" x14ac:dyDescent="0.2">
      <c r="A2645" s="36" t="s">
        <v>4153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x14ac:dyDescent="0.2">
      <c r="A2646" s="36" t="s">
        <v>4155</v>
      </c>
      <c r="B2646" s="31" t="s">
        <v>4154</v>
      </c>
      <c r="D2646" s="31" t="s">
        <v>149</v>
      </c>
      <c r="E2646" s="37"/>
      <c r="F2646" s="37"/>
    </row>
    <row r="2647" spans="1:7" x14ac:dyDescent="0.2">
      <c r="A2647" s="36" t="s">
        <v>4157</v>
      </c>
      <c r="B2647" s="31" t="s">
        <v>4156</v>
      </c>
      <c r="C2647" s="37">
        <v>8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4158</v>
      </c>
      <c r="C2648" s="37">
        <v>4</v>
      </c>
      <c r="D2648" s="31" t="s">
        <v>149</v>
      </c>
      <c r="E2648" s="37" t="s">
        <v>147</v>
      </c>
      <c r="F2648" s="37" t="s">
        <v>148</v>
      </c>
    </row>
    <row r="2649" spans="1:7" x14ac:dyDescent="0.2">
      <c r="A2649" s="36" t="s">
        <v>4160</v>
      </c>
      <c r="B2649" s="31" t="s">
        <v>4159</v>
      </c>
      <c r="C2649" s="37">
        <v>4</v>
      </c>
      <c r="D2649" s="31" t="s">
        <v>149</v>
      </c>
      <c r="E2649" s="37" t="s">
        <v>147</v>
      </c>
      <c r="F2649" s="37" t="s">
        <v>500</v>
      </c>
    </row>
    <row r="2650" spans="1:7" ht="15" x14ac:dyDescent="0.25">
      <c r="A2650" s="60" t="s">
        <v>5252</v>
      </c>
    </row>
    <row r="2651" spans="1:7" x14ac:dyDescent="0.2">
      <c r="A2651" s="36" t="s">
        <v>4162</v>
      </c>
      <c r="B2651" s="31" t="s">
        <v>4161</v>
      </c>
      <c r="C2651" s="37">
        <v>0</v>
      </c>
      <c r="D2651" s="31" t="s">
        <v>149</v>
      </c>
      <c r="E2651" s="37" t="s">
        <v>152</v>
      </c>
      <c r="F2651" s="37" t="s">
        <v>160</v>
      </c>
    </row>
    <row r="2652" spans="1:7" ht="15" x14ac:dyDescent="0.25">
      <c r="A2652" s="60" t="s">
        <v>5253</v>
      </c>
    </row>
    <row r="2653" spans="1:7" x14ac:dyDescent="0.2">
      <c r="A2653" s="36" t="s">
        <v>4164</v>
      </c>
      <c r="B2653" s="31" t="s">
        <v>4163</v>
      </c>
      <c r="C2653" s="39">
        <v>0</v>
      </c>
      <c r="D2653" s="31" t="s">
        <v>149</v>
      </c>
      <c r="E2653" s="37" t="s">
        <v>152</v>
      </c>
      <c r="F2653" s="37" t="s">
        <v>156</v>
      </c>
    </row>
    <row r="2654" spans="1:7" x14ac:dyDescent="0.2">
      <c r="A2654" s="36" t="s">
        <v>4166</v>
      </c>
      <c r="B2654" s="31" t="s">
        <v>4165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x14ac:dyDescent="0.2">
      <c r="A2655" s="36" t="s">
        <v>4168</v>
      </c>
      <c r="B2655" s="31" t="s">
        <v>4167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ht="15" x14ac:dyDescent="0.25">
      <c r="A2656" s="60" t="s">
        <v>5254</v>
      </c>
    </row>
    <row r="2657" spans="1:6" x14ac:dyDescent="0.2">
      <c r="A2657" s="36" t="s">
        <v>4170</v>
      </c>
      <c r="B2657" s="31" t="s">
        <v>4169</v>
      </c>
      <c r="C2657" s="37">
        <v>6</v>
      </c>
      <c r="D2657" s="31" t="s">
        <v>149</v>
      </c>
      <c r="E2657" s="37" t="s">
        <v>147</v>
      </c>
      <c r="F2657" s="37" t="s">
        <v>163</v>
      </c>
    </row>
    <row r="2658" spans="1:6" x14ac:dyDescent="0.2">
      <c r="A2658" s="36" t="s">
        <v>4172</v>
      </c>
      <c r="B2658" s="31" t="s">
        <v>4171</v>
      </c>
      <c r="C2658" s="37">
        <v>7</v>
      </c>
      <c r="D2658" s="31" t="s">
        <v>149</v>
      </c>
      <c r="E2658" s="37" t="s">
        <v>147</v>
      </c>
      <c r="F2658" s="37" t="s">
        <v>160</v>
      </c>
    </row>
    <row r="2659" spans="1:6" x14ac:dyDescent="0.2">
      <c r="A2659" s="36" t="s">
        <v>4173</v>
      </c>
      <c r="C2659" s="37">
        <v>6</v>
      </c>
      <c r="D2659" s="31" t="s">
        <v>149</v>
      </c>
      <c r="E2659" s="37" t="s">
        <v>147</v>
      </c>
      <c r="F2659" s="37" t="s">
        <v>962</v>
      </c>
    </row>
    <row r="2660" spans="1:6" x14ac:dyDescent="0.2">
      <c r="A2660" s="36" t="s">
        <v>4175</v>
      </c>
      <c r="B2660" s="31" t="s">
        <v>4174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4177</v>
      </c>
      <c r="B2661" s="31" t="s">
        <v>4176</v>
      </c>
      <c r="C2661" s="37">
        <v>7</v>
      </c>
      <c r="D2661" s="31" t="s">
        <v>149</v>
      </c>
      <c r="E2661" s="37" t="s">
        <v>147</v>
      </c>
      <c r="F2661" s="37" t="s">
        <v>163</v>
      </c>
    </row>
    <row r="2662" spans="1:6" ht="15" x14ac:dyDescent="0.25">
      <c r="A2662" s="60" t="s">
        <v>5255</v>
      </c>
    </row>
    <row r="2663" spans="1:6" ht="15" x14ac:dyDescent="0.25">
      <c r="A2663" s="60" t="s">
        <v>5256</v>
      </c>
    </row>
    <row r="2664" spans="1:6" x14ac:dyDescent="0.2">
      <c r="A2664" s="36" t="s">
        <v>4179</v>
      </c>
      <c r="B2664" s="31" t="s">
        <v>4178</v>
      </c>
      <c r="C2664" s="37">
        <v>5</v>
      </c>
      <c r="D2664" s="31" t="s">
        <v>149</v>
      </c>
      <c r="E2664" s="37" t="s">
        <v>147</v>
      </c>
      <c r="F2664" s="37" t="s">
        <v>222</v>
      </c>
    </row>
    <row r="2665" spans="1:6" x14ac:dyDescent="0.2">
      <c r="A2665" s="36" t="s">
        <v>4181</v>
      </c>
      <c r="B2665" s="31" t="s">
        <v>4180</v>
      </c>
      <c r="C2665" s="37">
        <v>5</v>
      </c>
      <c r="D2665" s="31" t="s">
        <v>149</v>
      </c>
      <c r="E2665" s="37" t="s">
        <v>147</v>
      </c>
      <c r="F2665" s="37" t="s">
        <v>160</v>
      </c>
    </row>
    <row r="2666" spans="1:6" x14ac:dyDescent="0.2">
      <c r="A2666" s="36" t="s">
        <v>4183</v>
      </c>
      <c r="B2666" s="31" t="s">
        <v>4182</v>
      </c>
      <c r="C2666" s="37">
        <v>5</v>
      </c>
      <c r="D2666" s="31" t="s">
        <v>149</v>
      </c>
      <c r="E2666" s="37" t="s">
        <v>147</v>
      </c>
      <c r="F2666" s="37" t="s">
        <v>208</v>
      </c>
    </row>
    <row r="2667" spans="1:6" x14ac:dyDescent="0.2">
      <c r="A2667" s="36" t="s">
        <v>4185</v>
      </c>
      <c r="B2667" s="31" t="s">
        <v>4184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4187</v>
      </c>
      <c r="B2668" s="31" t="s">
        <v>4186</v>
      </c>
      <c r="C2668" s="37">
        <v>4</v>
      </c>
      <c r="D2668" s="31" t="s">
        <v>149</v>
      </c>
      <c r="E2668" s="37" t="s">
        <v>147</v>
      </c>
      <c r="F2668" s="37" t="s">
        <v>160</v>
      </c>
    </row>
    <row r="2669" spans="1:6" ht="15" x14ac:dyDescent="0.25">
      <c r="A2669" s="60" t="s">
        <v>5257</v>
      </c>
    </row>
    <row r="2670" spans="1:6" x14ac:dyDescent="0.2">
      <c r="A2670" s="36" t="s">
        <v>4189</v>
      </c>
      <c r="B2670" s="31" t="s">
        <v>4188</v>
      </c>
      <c r="C2670" s="37">
        <v>4</v>
      </c>
      <c r="D2670" s="31" t="s">
        <v>1243</v>
      </c>
      <c r="E2670" s="37" t="s">
        <v>147</v>
      </c>
      <c r="F2670" s="37" t="s">
        <v>173</v>
      </c>
    </row>
    <row r="2671" spans="1:6" x14ac:dyDescent="0.2">
      <c r="A2671" s="36" t="s">
        <v>4191</v>
      </c>
      <c r="B2671" s="31" t="s">
        <v>4190</v>
      </c>
      <c r="C2671" s="39">
        <v>0</v>
      </c>
      <c r="D2671" s="31" t="s">
        <v>149</v>
      </c>
      <c r="E2671" s="37" t="s">
        <v>152</v>
      </c>
      <c r="F2671" s="37" t="s">
        <v>481</v>
      </c>
    </row>
    <row r="2672" spans="1:6" x14ac:dyDescent="0.2">
      <c r="A2672" s="36" t="s">
        <v>4193</v>
      </c>
      <c r="B2672" s="31" t="s">
        <v>4192</v>
      </c>
      <c r="C2672" s="39">
        <v>0</v>
      </c>
      <c r="D2672" s="31" t="s">
        <v>149</v>
      </c>
      <c r="E2672" s="37" t="s">
        <v>152</v>
      </c>
      <c r="F2672" s="37" t="s">
        <v>173</v>
      </c>
    </row>
    <row r="2673" spans="1:6" x14ac:dyDescent="0.2">
      <c r="A2673" s="36" t="s">
        <v>4194</v>
      </c>
      <c r="D2673" s="31" t="s">
        <v>149</v>
      </c>
      <c r="E2673" s="37"/>
      <c r="F2673" s="37"/>
    </row>
    <row r="2674" spans="1:6" x14ac:dyDescent="0.2">
      <c r="A2674" s="36" t="s">
        <v>4196</v>
      </c>
      <c r="B2674" s="31" t="s">
        <v>4195</v>
      </c>
      <c r="D2674" s="31" t="s">
        <v>149</v>
      </c>
      <c r="E2674" s="37"/>
      <c r="F2674" s="37"/>
    </row>
    <row r="2675" spans="1:6" s="124" customFormat="1" x14ac:dyDescent="0.2">
      <c r="A2675" s="36" t="s">
        <v>5417</v>
      </c>
      <c r="B2675" s="124" t="s">
        <v>4195</v>
      </c>
      <c r="C2675" s="124">
        <v>1</v>
      </c>
      <c r="D2675" s="124" t="s">
        <v>149</v>
      </c>
      <c r="E2675" s="37" t="s">
        <v>147</v>
      </c>
      <c r="F2675" s="37"/>
    </row>
    <row r="2676" spans="1:6" x14ac:dyDescent="0.2">
      <c r="A2676" s="36" t="s">
        <v>4198</v>
      </c>
      <c r="B2676" s="31" t="s">
        <v>4197</v>
      </c>
      <c r="C2676" s="37">
        <v>0</v>
      </c>
      <c r="D2676" s="31" t="s">
        <v>149</v>
      </c>
      <c r="E2676" s="37" t="s">
        <v>152</v>
      </c>
      <c r="F2676" s="37" t="s">
        <v>160</v>
      </c>
    </row>
    <row r="2677" spans="1:6" ht="15" x14ac:dyDescent="0.25">
      <c r="A2677" s="60" t="s">
        <v>5258</v>
      </c>
    </row>
    <row r="2678" spans="1:6" x14ac:dyDescent="0.2">
      <c r="A2678" s="36" t="s">
        <v>4200</v>
      </c>
      <c r="B2678" s="31" t="s">
        <v>4199</v>
      </c>
      <c r="D2678" s="31" t="s">
        <v>149</v>
      </c>
      <c r="E2678" s="37"/>
      <c r="F2678" s="37"/>
    </row>
    <row r="2679" spans="1:6" x14ac:dyDescent="0.2">
      <c r="A2679" s="36" t="s">
        <v>4202</v>
      </c>
      <c r="B2679" s="31" t="s">
        <v>4201</v>
      </c>
      <c r="C2679" s="37">
        <v>1</v>
      </c>
      <c r="D2679" s="31" t="s">
        <v>149</v>
      </c>
      <c r="E2679" s="37" t="s">
        <v>147</v>
      </c>
      <c r="F2679" s="37" t="s">
        <v>156</v>
      </c>
    </row>
    <row r="2680" spans="1:6" x14ac:dyDescent="0.2">
      <c r="A2680" s="36" t="s">
        <v>4203</v>
      </c>
      <c r="B2680" s="31" t="s">
        <v>4201</v>
      </c>
      <c r="C2680" s="37"/>
      <c r="D2680" s="31" t="s">
        <v>149</v>
      </c>
      <c r="E2680" s="37" t="s">
        <v>147</v>
      </c>
      <c r="F2680" s="37" t="s">
        <v>160</v>
      </c>
    </row>
    <row r="2681" spans="1:6" x14ac:dyDescent="0.2">
      <c r="A2681" s="36" t="s">
        <v>4204</v>
      </c>
      <c r="B2681" s="31" t="s">
        <v>4201</v>
      </c>
      <c r="C2681" s="37"/>
      <c r="D2681" s="31" t="s">
        <v>149</v>
      </c>
      <c r="E2681" s="37"/>
      <c r="F2681" s="37"/>
    </row>
    <row r="2682" spans="1:6" x14ac:dyDescent="0.2">
      <c r="A2682" s="36" t="s">
        <v>5401</v>
      </c>
      <c r="B2682" s="31" t="s">
        <v>4205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4206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4207</v>
      </c>
      <c r="B2684" s="31" t="s">
        <v>4205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4209</v>
      </c>
      <c r="B2685" s="31" t="s">
        <v>4208</v>
      </c>
      <c r="C2685" s="37">
        <v>5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4211</v>
      </c>
      <c r="B2686" s="31" t="s">
        <v>4210</v>
      </c>
      <c r="C2686" s="37">
        <v>3</v>
      </c>
      <c r="D2686" s="31" t="s">
        <v>149</v>
      </c>
      <c r="E2686" s="37" t="s">
        <v>147</v>
      </c>
      <c r="F2686" s="37" t="s">
        <v>148</v>
      </c>
    </row>
    <row r="2687" spans="1:6" x14ac:dyDescent="0.2">
      <c r="A2687" s="36" t="s">
        <v>4213</v>
      </c>
      <c r="B2687" s="31" t="s">
        <v>4212</v>
      </c>
      <c r="C2687" s="37">
        <v>6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4215</v>
      </c>
      <c r="B2688" s="31" t="s">
        <v>4214</v>
      </c>
      <c r="C2688" s="37">
        <v>4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4217</v>
      </c>
      <c r="B2689" s="31" t="s">
        <v>4216</v>
      </c>
      <c r="C2689" s="37">
        <v>7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4219</v>
      </c>
      <c r="B2690" s="31" t="s">
        <v>4218</v>
      </c>
      <c r="C2690" s="37">
        <v>0</v>
      </c>
      <c r="D2690" s="31" t="s">
        <v>149</v>
      </c>
      <c r="E2690" s="37" t="s">
        <v>152</v>
      </c>
      <c r="F2690" s="37" t="s">
        <v>160</v>
      </c>
      <c r="G2690" s="31" t="s">
        <v>203</v>
      </c>
    </row>
    <row r="2691" spans="1:7" x14ac:dyDescent="0.2">
      <c r="A2691" s="36" t="s">
        <v>4221</v>
      </c>
      <c r="B2691" s="31" t="s">
        <v>4220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4222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4223</v>
      </c>
      <c r="B2693" s="31" t="s">
        <v>4220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4225</v>
      </c>
      <c r="B2694" s="31" t="s">
        <v>4224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4227</v>
      </c>
      <c r="B2695" s="31" t="s">
        <v>4226</v>
      </c>
      <c r="C2695" s="37">
        <v>8</v>
      </c>
      <c r="D2695" s="31" t="s">
        <v>149</v>
      </c>
      <c r="E2695" s="37" t="s">
        <v>147</v>
      </c>
      <c r="F2695" s="37" t="s">
        <v>195</v>
      </c>
    </row>
    <row r="2696" spans="1:7" x14ac:dyDescent="0.2">
      <c r="A2696" s="36" t="s">
        <v>4229</v>
      </c>
      <c r="B2696" s="31" t="s">
        <v>4228</v>
      </c>
      <c r="C2696" s="37">
        <v>5</v>
      </c>
      <c r="D2696" s="31" t="s">
        <v>149</v>
      </c>
      <c r="E2696" s="37" t="s">
        <v>147</v>
      </c>
      <c r="F2696" s="37" t="s">
        <v>156</v>
      </c>
    </row>
    <row r="2697" spans="1:7" x14ac:dyDescent="0.2">
      <c r="A2697" s="36" t="s">
        <v>4230</v>
      </c>
      <c r="B2697" s="31" t="s">
        <v>4228</v>
      </c>
      <c r="C2697" s="37">
        <v>4</v>
      </c>
      <c r="D2697" s="31" t="s">
        <v>149</v>
      </c>
      <c r="E2697" s="37" t="s">
        <v>147</v>
      </c>
      <c r="F2697" s="37" t="s">
        <v>481</v>
      </c>
    </row>
    <row r="2698" spans="1:7" x14ac:dyDescent="0.2">
      <c r="A2698" s="36" t="s">
        <v>4231</v>
      </c>
      <c r="B2698" s="31" t="s">
        <v>4228</v>
      </c>
      <c r="C2698" s="37"/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4233</v>
      </c>
      <c r="B2699" s="31" t="s">
        <v>4232</v>
      </c>
      <c r="C2699" s="37">
        <v>8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4235</v>
      </c>
      <c r="B2700" s="31" t="s">
        <v>4234</v>
      </c>
      <c r="C2700" s="37">
        <v>5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4236</v>
      </c>
      <c r="B2701" s="31" t="s">
        <v>4234</v>
      </c>
      <c r="C2701" s="37"/>
      <c r="D2701" s="31" t="s">
        <v>149</v>
      </c>
      <c r="E2701" s="37"/>
      <c r="F2701" s="37"/>
    </row>
    <row r="2702" spans="1:7" x14ac:dyDescent="0.2">
      <c r="A2702" s="36" t="s">
        <v>4237</v>
      </c>
      <c r="B2702" s="31" t="s">
        <v>4234</v>
      </c>
      <c r="C2702" s="37"/>
      <c r="D2702" s="31" t="s">
        <v>149</v>
      </c>
      <c r="E2702" s="37"/>
      <c r="F2702" s="37"/>
    </row>
    <row r="2703" spans="1:7" ht="15" x14ac:dyDescent="0.25">
      <c r="A2703" s="60" t="s">
        <v>5259</v>
      </c>
    </row>
    <row r="2704" spans="1:7" x14ac:dyDescent="0.2">
      <c r="A2704" s="36" t="s">
        <v>4239</v>
      </c>
      <c r="B2704" s="31" t="s">
        <v>4238</v>
      </c>
      <c r="C2704" s="37">
        <v>9</v>
      </c>
      <c r="D2704" s="31" t="s">
        <v>149</v>
      </c>
      <c r="E2704" s="37" t="s">
        <v>147</v>
      </c>
      <c r="F2704" s="37" t="s">
        <v>195</v>
      </c>
    </row>
    <row r="2705" spans="1:6" x14ac:dyDescent="0.2">
      <c r="A2705" s="36" t="s">
        <v>4240</v>
      </c>
      <c r="C2705" s="37">
        <v>5</v>
      </c>
      <c r="D2705" s="40" t="s">
        <v>149</v>
      </c>
      <c r="E2705" s="37" t="s">
        <v>147</v>
      </c>
      <c r="F2705" s="37" t="s">
        <v>160</v>
      </c>
    </row>
    <row r="2706" spans="1:6" x14ac:dyDescent="0.2">
      <c r="A2706" s="36" t="s">
        <v>4242</v>
      </c>
      <c r="B2706" s="31" t="s">
        <v>4241</v>
      </c>
      <c r="C2706" s="37">
        <v>5</v>
      </c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4244</v>
      </c>
      <c r="B2707" s="31" t="s">
        <v>4243</v>
      </c>
      <c r="C2707" s="37"/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4246</v>
      </c>
      <c r="B2708" s="31" t="s">
        <v>4245</v>
      </c>
      <c r="C2708" s="39">
        <v>0</v>
      </c>
      <c r="D2708" s="31" t="s">
        <v>149</v>
      </c>
      <c r="E2708" s="37" t="s">
        <v>152</v>
      </c>
      <c r="F2708" s="37" t="s">
        <v>202</v>
      </c>
    </row>
    <row r="2709" spans="1:6" x14ac:dyDescent="0.2">
      <c r="A2709" s="36" t="s">
        <v>4247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4248</v>
      </c>
      <c r="B2710" s="31" t="s">
        <v>4245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4250</v>
      </c>
      <c r="B2711" s="31" t="s">
        <v>4249</v>
      </c>
      <c r="C2711" s="39">
        <v>0</v>
      </c>
      <c r="D2711" s="31" t="s">
        <v>149</v>
      </c>
      <c r="E2711" s="37" t="s">
        <v>152</v>
      </c>
      <c r="F2711" s="37" t="s">
        <v>208</v>
      </c>
    </row>
    <row r="2712" spans="1:6" x14ac:dyDescent="0.2">
      <c r="A2712" s="36" t="s">
        <v>4252</v>
      </c>
      <c r="B2712" s="31" t="s">
        <v>4251</v>
      </c>
      <c r="C2712" s="31">
        <v>0</v>
      </c>
      <c r="D2712" s="31" t="s">
        <v>149</v>
      </c>
      <c r="E2712" s="37" t="s">
        <v>152</v>
      </c>
      <c r="F2712" s="37" t="s">
        <v>156</v>
      </c>
    </row>
    <row r="2713" spans="1:6" ht="15" x14ac:dyDescent="0.25">
      <c r="A2713" s="60" t="s">
        <v>5260</v>
      </c>
    </row>
    <row r="2714" spans="1:6" x14ac:dyDescent="0.2">
      <c r="A2714" s="36" t="s">
        <v>4254</v>
      </c>
      <c r="B2714" s="31" t="s">
        <v>4253</v>
      </c>
      <c r="C2714" s="37">
        <v>0</v>
      </c>
      <c r="D2714" s="31" t="s">
        <v>157</v>
      </c>
      <c r="E2714" s="37" t="s">
        <v>152</v>
      </c>
      <c r="F2714" s="37" t="s">
        <v>160</v>
      </c>
    </row>
    <row r="2715" spans="1:6" ht="15" x14ac:dyDescent="0.25">
      <c r="A2715" s="60" t="s">
        <v>5261</v>
      </c>
    </row>
    <row r="2716" spans="1:6" x14ac:dyDescent="0.2">
      <c r="A2716" s="36" t="s">
        <v>4256</v>
      </c>
      <c r="B2716" s="31" t="s">
        <v>4255</v>
      </c>
      <c r="C2716" s="37">
        <v>5</v>
      </c>
      <c r="D2716" s="31" t="s">
        <v>157</v>
      </c>
      <c r="E2716" s="37" t="s">
        <v>147</v>
      </c>
      <c r="F2716" s="37" t="s">
        <v>962</v>
      </c>
    </row>
    <row r="2717" spans="1:6" x14ac:dyDescent="0.2">
      <c r="A2717" s="36" t="s">
        <v>4258</v>
      </c>
      <c r="B2717" s="31" t="s">
        <v>4257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x14ac:dyDescent="0.2">
      <c r="A2718" s="36" t="s">
        <v>4260</v>
      </c>
      <c r="B2718" s="31" t="s">
        <v>4259</v>
      </c>
      <c r="C2718" s="37">
        <v>8</v>
      </c>
      <c r="D2718" s="31" t="s">
        <v>157</v>
      </c>
      <c r="E2718" s="37" t="s">
        <v>147</v>
      </c>
      <c r="F2718" s="37" t="s">
        <v>170</v>
      </c>
    </row>
    <row r="2719" spans="1:6" ht="15" x14ac:dyDescent="0.25">
      <c r="A2719" s="60" t="s">
        <v>5262</v>
      </c>
    </row>
    <row r="2720" spans="1:6" x14ac:dyDescent="0.2">
      <c r="A2720" s="36" t="s">
        <v>4262</v>
      </c>
      <c r="B2720" s="31" t="s">
        <v>4261</v>
      </c>
      <c r="C2720" s="37">
        <v>5</v>
      </c>
      <c r="D2720" s="31" t="s">
        <v>189</v>
      </c>
      <c r="E2720" s="37" t="s">
        <v>147</v>
      </c>
      <c r="F2720" s="37" t="s">
        <v>241</v>
      </c>
    </row>
    <row r="2721" spans="1:6" ht="15" x14ac:dyDescent="0.25">
      <c r="A2721" s="60" t="s">
        <v>5263</v>
      </c>
    </row>
    <row r="2722" spans="1:6" x14ac:dyDescent="0.2">
      <c r="A2722" s="36" t="s">
        <v>4264</v>
      </c>
      <c r="B2722" s="31" t="s">
        <v>4263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4266</v>
      </c>
      <c r="B2723" s="31" t="s">
        <v>4265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4268</v>
      </c>
      <c r="B2724" s="31" t="s">
        <v>4267</v>
      </c>
      <c r="C2724" s="37">
        <v>8</v>
      </c>
      <c r="D2724" s="31" t="s">
        <v>262</v>
      </c>
      <c r="E2724" s="37" t="s">
        <v>147</v>
      </c>
      <c r="F2724" s="37" t="s">
        <v>195</v>
      </c>
    </row>
    <row r="2725" spans="1:6" x14ac:dyDescent="0.2">
      <c r="A2725" s="36" t="s">
        <v>4270</v>
      </c>
      <c r="B2725" s="31" t="s">
        <v>4269</v>
      </c>
      <c r="C2725" s="37"/>
      <c r="D2725" s="31" t="s">
        <v>149</v>
      </c>
      <c r="E2725" s="37"/>
      <c r="F2725" s="37"/>
    </row>
    <row r="2726" spans="1:6" x14ac:dyDescent="0.2">
      <c r="A2726" s="36" t="s">
        <v>4272</v>
      </c>
      <c r="B2726" s="31" t="s">
        <v>4271</v>
      </c>
      <c r="C2726" s="37">
        <v>5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4274</v>
      </c>
      <c r="B2727" s="31" t="s">
        <v>4273</v>
      </c>
      <c r="C2727" s="37">
        <v>8</v>
      </c>
      <c r="D2727" s="31" t="s">
        <v>664</v>
      </c>
      <c r="E2727" s="37" t="s">
        <v>147</v>
      </c>
      <c r="F2727" s="37" t="s">
        <v>222</v>
      </c>
    </row>
    <row r="2728" spans="1:6" x14ac:dyDescent="0.2">
      <c r="A2728" s="36" t="s">
        <v>4276</v>
      </c>
      <c r="B2728" s="31" t="s">
        <v>4275</v>
      </c>
      <c r="C2728" s="37">
        <v>7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4278</v>
      </c>
      <c r="B2729" s="31" t="s">
        <v>4277</v>
      </c>
      <c r="C2729" s="37">
        <v>9</v>
      </c>
      <c r="D2729" s="31" t="s">
        <v>262</v>
      </c>
      <c r="E2729" s="37" t="s">
        <v>147</v>
      </c>
      <c r="F2729" s="37" t="s">
        <v>195</v>
      </c>
    </row>
    <row r="2730" spans="1:6" ht="15" x14ac:dyDescent="0.25">
      <c r="A2730" s="60" t="s">
        <v>5264</v>
      </c>
    </row>
    <row r="2731" spans="1:6" x14ac:dyDescent="0.2">
      <c r="A2731" s="36" t="s">
        <v>4280</v>
      </c>
      <c r="B2731" s="31" t="s">
        <v>4279</v>
      </c>
      <c r="C2731" s="37"/>
      <c r="D2731" s="31" t="s">
        <v>189</v>
      </c>
      <c r="E2731" s="37"/>
      <c r="F2731" s="37"/>
    </row>
    <row r="2732" spans="1:6" x14ac:dyDescent="0.2">
      <c r="A2732" s="36" t="s">
        <v>4282</v>
      </c>
      <c r="B2732" s="31" t="s">
        <v>4281</v>
      </c>
      <c r="C2732" s="37">
        <v>5</v>
      </c>
      <c r="D2732" s="31" t="s">
        <v>189</v>
      </c>
      <c r="E2732" s="37" t="s">
        <v>147</v>
      </c>
      <c r="F2732" s="37" t="s">
        <v>355</v>
      </c>
    </row>
    <row r="2733" spans="1:6" ht="15" x14ac:dyDescent="0.25">
      <c r="A2733" s="60" t="s">
        <v>5265</v>
      </c>
    </row>
    <row r="2734" spans="1:6" x14ac:dyDescent="0.2">
      <c r="A2734" s="36" t="s">
        <v>4284</v>
      </c>
      <c r="B2734" s="31" t="s">
        <v>4283</v>
      </c>
      <c r="C2734" s="37">
        <v>0</v>
      </c>
      <c r="D2734" s="31" t="s">
        <v>149</v>
      </c>
      <c r="E2734" s="37" t="s">
        <v>152</v>
      </c>
      <c r="F2734" s="37" t="s">
        <v>160</v>
      </c>
    </row>
    <row r="2735" spans="1:6" ht="15" x14ac:dyDescent="0.25">
      <c r="A2735" s="60" t="s">
        <v>5266</v>
      </c>
    </row>
    <row r="2736" spans="1:6" x14ac:dyDescent="0.2">
      <c r="A2736" s="36" t="s">
        <v>4286</v>
      </c>
      <c r="B2736" s="31" t="s">
        <v>4285</v>
      </c>
      <c r="C2736" s="39">
        <v>0</v>
      </c>
      <c r="D2736" s="31" t="s">
        <v>149</v>
      </c>
      <c r="E2736" s="37" t="s">
        <v>152</v>
      </c>
      <c r="F2736" s="37" t="s">
        <v>156</v>
      </c>
    </row>
    <row r="2737" spans="1:7" ht="15" x14ac:dyDescent="0.25">
      <c r="A2737" s="60" t="s">
        <v>5267</v>
      </c>
    </row>
    <row r="2738" spans="1:7" x14ac:dyDescent="0.2">
      <c r="A2738" s="36" t="s">
        <v>4288</v>
      </c>
      <c r="B2738" s="31" t="s">
        <v>4287</v>
      </c>
      <c r="C2738" s="37"/>
      <c r="D2738" s="31" t="s">
        <v>149</v>
      </c>
      <c r="E2738" s="37"/>
      <c r="F2738" s="37"/>
    </row>
    <row r="2739" spans="1:7" ht="15" x14ac:dyDescent="0.25">
      <c r="A2739" s="60" t="s">
        <v>5268</v>
      </c>
    </row>
    <row r="2740" spans="1:7" x14ac:dyDescent="0.2">
      <c r="A2740" s="36" t="s">
        <v>4290</v>
      </c>
      <c r="B2740" s="31" t="s">
        <v>4289</v>
      </c>
      <c r="C2740" s="37">
        <v>7</v>
      </c>
      <c r="D2740" s="31" t="s">
        <v>189</v>
      </c>
      <c r="E2740" s="37" t="s">
        <v>147</v>
      </c>
      <c r="F2740" s="37" t="s">
        <v>208</v>
      </c>
    </row>
    <row r="2741" spans="1:7" x14ac:dyDescent="0.2">
      <c r="A2741" s="36" t="s">
        <v>4292</v>
      </c>
      <c r="B2741" s="31" t="s">
        <v>4291</v>
      </c>
      <c r="C2741" s="37">
        <v>8</v>
      </c>
      <c r="D2741" s="31" t="s">
        <v>189</v>
      </c>
      <c r="E2741" s="37" t="s">
        <v>147</v>
      </c>
      <c r="F2741" s="37" t="s">
        <v>208</v>
      </c>
    </row>
    <row r="2742" spans="1:7" ht="15" x14ac:dyDescent="0.25">
      <c r="A2742" s="60" t="s">
        <v>5269</v>
      </c>
    </row>
    <row r="2743" spans="1:7" x14ac:dyDescent="0.2">
      <c r="A2743" s="36" t="s">
        <v>4294</v>
      </c>
      <c r="B2743" s="31" t="s">
        <v>4293</v>
      </c>
      <c r="C2743" s="37">
        <v>5</v>
      </c>
      <c r="D2743" s="31" t="s">
        <v>157</v>
      </c>
      <c r="E2743" s="37" t="s">
        <v>147</v>
      </c>
      <c r="F2743" s="37" t="s">
        <v>355</v>
      </c>
    </row>
    <row r="2744" spans="1:7" x14ac:dyDescent="0.2">
      <c r="A2744" s="36" t="s">
        <v>4295</v>
      </c>
      <c r="B2744" s="31" t="s">
        <v>4293</v>
      </c>
      <c r="C2744" s="37">
        <v>4</v>
      </c>
      <c r="D2744" s="31" t="s">
        <v>157</v>
      </c>
      <c r="E2744" s="37" t="s">
        <v>147</v>
      </c>
      <c r="F2744" s="37" t="s">
        <v>160</v>
      </c>
    </row>
    <row r="2745" spans="1:7" x14ac:dyDescent="0.2">
      <c r="A2745" s="36" t="s">
        <v>4296</v>
      </c>
      <c r="B2745" s="31" t="s">
        <v>4293</v>
      </c>
      <c r="C2745" s="37"/>
      <c r="D2745" s="31" t="s">
        <v>157</v>
      </c>
      <c r="E2745" s="37"/>
      <c r="F2745" s="37"/>
    </row>
    <row r="2746" spans="1:7" ht="15" x14ac:dyDescent="0.25">
      <c r="A2746" s="60" t="s">
        <v>5270</v>
      </c>
    </row>
    <row r="2747" spans="1:7" x14ac:dyDescent="0.2">
      <c r="A2747" s="36" t="s">
        <v>4297</v>
      </c>
      <c r="C2747" s="37">
        <v>6</v>
      </c>
      <c r="D2747" s="40" t="s">
        <v>157</v>
      </c>
      <c r="E2747" s="37" t="s">
        <v>147</v>
      </c>
      <c r="F2747" s="37" t="s">
        <v>148</v>
      </c>
    </row>
    <row r="2748" spans="1:7" x14ac:dyDescent="0.2">
      <c r="A2748" s="36" t="s">
        <v>4299</v>
      </c>
      <c r="B2748" s="31" t="s">
        <v>4298</v>
      </c>
      <c r="C2748" s="37">
        <v>7</v>
      </c>
      <c r="D2748" s="31" t="s">
        <v>157</v>
      </c>
      <c r="E2748" s="37" t="s">
        <v>147</v>
      </c>
      <c r="F2748" s="37" t="s">
        <v>253</v>
      </c>
    </row>
    <row r="2749" spans="1:7" x14ac:dyDescent="0.2">
      <c r="A2749" s="36" t="s">
        <v>4300</v>
      </c>
      <c r="C2749" s="37">
        <v>8</v>
      </c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4302</v>
      </c>
      <c r="B2750" s="31" t="s">
        <v>4301</v>
      </c>
      <c r="C2750" s="37">
        <v>9</v>
      </c>
      <c r="D2750" s="31" t="s">
        <v>149</v>
      </c>
      <c r="E2750" s="37" t="s">
        <v>147</v>
      </c>
      <c r="F2750" s="37" t="s">
        <v>160</v>
      </c>
      <c r="G2750" s="31" t="s">
        <v>182</v>
      </c>
    </row>
    <row r="2751" spans="1:7" x14ac:dyDescent="0.2">
      <c r="A2751" s="36" t="s">
        <v>4304</v>
      </c>
      <c r="B2751" s="31" t="s">
        <v>4303</v>
      </c>
      <c r="C2751" s="37">
        <v>5</v>
      </c>
      <c r="D2751" s="31" t="s">
        <v>149</v>
      </c>
      <c r="E2751" s="37" t="s">
        <v>147</v>
      </c>
      <c r="F2751" s="37" t="s">
        <v>163</v>
      </c>
    </row>
    <row r="2752" spans="1:7" x14ac:dyDescent="0.2">
      <c r="A2752" s="36" t="s">
        <v>4306</v>
      </c>
      <c r="B2752" s="31" t="s">
        <v>4305</v>
      </c>
      <c r="C2752" s="37">
        <v>7</v>
      </c>
      <c r="D2752" s="31" t="s">
        <v>149</v>
      </c>
      <c r="E2752" s="37" t="s">
        <v>147</v>
      </c>
      <c r="F2752" s="37" t="s">
        <v>962</v>
      </c>
    </row>
    <row r="2753" spans="1:6" x14ac:dyDescent="0.2">
      <c r="A2753" s="36" t="s">
        <v>4307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4308</v>
      </c>
      <c r="B2754" s="31" t="s">
        <v>4305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4310</v>
      </c>
      <c r="B2755" s="31" t="s">
        <v>4309</v>
      </c>
      <c r="C2755" s="37">
        <v>8</v>
      </c>
      <c r="D2755" s="31" t="s">
        <v>149</v>
      </c>
      <c r="E2755" s="37" t="s">
        <v>147</v>
      </c>
      <c r="F2755" s="37" t="s">
        <v>208</v>
      </c>
    </row>
    <row r="2756" spans="1:6" x14ac:dyDescent="0.2">
      <c r="A2756" s="36" t="s">
        <v>4312</v>
      </c>
      <c r="B2756" s="31" t="s">
        <v>4311</v>
      </c>
      <c r="C2756" s="37">
        <v>9</v>
      </c>
      <c r="D2756" s="31" t="s">
        <v>149</v>
      </c>
      <c r="E2756" s="37" t="s">
        <v>147</v>
      </c>
      <c r="F2756" s="37" t="s">
        <v>355</v>
      </c>
    </row>
    <row r="2757" spans="1:6" ht="15" x14ac:dyDescent="0.25">
      <c r="A2757" s="60" t="s">
        <v>5271</v>
      </c>
    </row>
    <row r="2758" spans="1:6" x14ac:dyDescent="0.2">
      <c r="A2758" s="36" t="s">
        <v>4314</v>
      </c>
      <c r="B2758" s="31" t="s">
        <v>4313</v>
      </c>
      <c r="C2758" s="37">
        <v>5</v>
      </c>
      <c r="D2758" s="31" t="s">
        <v>768</v>
      </c>
      <c r="E2758" s="37" t="s">
        <v>147</v>
      </c>
      <c r="F2758" s="37" t="s">
        <v>195</v>
      </c>
    </row>
    <row r="2759" spans="1:6" ht="15" x14ac:dyDescent="0.25">
      <c r="A2759" s="60" t="s">
        <v>5272</v>
      </c>
    </row>
    <row r="2760" spans="1:6" x14ac:dyDescent="0.2">
      <c r="A2760" s="36" t="s">
        <v>4315</v>
      </c>
      <c r="C2760" s="37">
        <v>2</v>
      </c>
      <c r="D2760" s="40" t="s">
        <v>189</v>
      </c>
      <c r="E2760" s="37" t="s">
        <v>147</v>
      </c>
      <c r="F2760" s="37" t="s">
        <v>160</v>
      </c>
    </row>
    <row r="2761" spans="1:6" x14ac:dyDescent="0.2">
      <c r="A2761" s="36" t="s">
        <v>4317</v>
      </c>
      <c r="B2761" s="31" t="s">
        <v>4316</v>
      </c>
      <c r="C2761" s="37">
        <v>2</v>
      </c>
      <c r="D2761" s="31" t="s">
        <v>189</v>
      </c>
      <c r="E2761" s="37" t="s">
        <v>147</v>
      </c>
      <c r="F2761" s="37" t="s">
        <v>160</v>
      </c>
    </row>
    <row r="2762" spans="1:6" x14ac:dyDescent="0.2">
      <c r="A2762" s="36" t="s">
        <v>4319</v>
      </c>
      <c r="B2762" s="31" t="s">
        <v>4318</v>
      </c>
      <c r="C2762" s="37">
        <v>7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4321</v>
      </c>
      <c r="B2763" s="31" t="s">
        <v>4320</v>
      </c>
      <c r="C2763" s="37">
        <v>9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4323</v>
      </c>
      <c r="B2764" s="31" t="s">
        <v>4322</v>
      </c>
      <c r="C2764" s="37">
        <v>2</v>
      </c>
      <c r="D2764" s="31" t="s">
        <v>189</v>
      </c>
      <c r="E2764" s="37" t="s">
        <v>147</v>
      </c>
      <c r="F2764" s="37" t="s">
        <v>170</v>
      </c>
    </row>
    <row r="2765" spans="1:6" ht="15" x14ac:dyDescent="0.25">
      <c r="A2765" s="60" t="s">
        <v>5273</v>
      </c>
    </row>
    <row r="2766" spans="1:6" x14ac:dyDescent="0.2">
      <c r="A2766" s="36" t="s">
        <v>4324</v>
      </c>
      <c r="C2766" s="37">
        <v>1</v>
      </c>
      <c r="D2766" s="40" t="s">
        <v>189</v>
      </c>
      <c r="E2766" s="37" t="s">
        <v>147</v>
      </c>
      <c r="F2766" s="37" t="s">
        <v>160</v>
      </c>
    </row>
    <row r="2767" spans="1:6" x14ac:dyDescent="0.2">
      <c r="A2767" s="36" t="s">
        <v>4326</v>
      </c>
      <c r="B2767" s="31" t="s">
        <v>4325</v>
      </c>
      <c r="C2767" s="37">
        <v>1</v>
      </c>
      <c r="D2767" s="31" t="s">
        <v>189</v>
      </c>
      <c r="E2767" s="37" t="s">
        <v>147</v>
      </c>
      <c r="F2767" s="37" t="s">
        <v>160</v>
      </c>
    </row>
    <row r="2768" spans="1:6" x14ac:dyDescent="0.2">
      <c r="A2768" s="36" t="s">
        <v>4328</v>
      </c>
      <c r="B2768" s="31" t="s">
        <v>4327</v>
      </c>
      <c r="C2768" s="37"/>
      <c r="D2768" s="31" t="s">
        <v>149</v>
      </c>
      <c r="E2768" s="37"/>
      <c r="F2768" s="37"/>
    </row>
    <row r="2769" spans="1:7" x14ac:dyDescent="0.2">
      <c r="A2769" s="36" t="s">
        <v>4330</v>
      </c>
      <c r="B2769" s="31" t="s">
        <v>4329</v>
      </c>
      <c r="C2769" s="37">
        <v>4</v>
      </c>
      <c r="D2769" s="31" t="s">
        <v>149</v>
      </c>
      <c r="E2769" s="37" t="s">
        <v>147</v>
      </c>
      <c r="F2769" s="37" t="s">
        <v>222</v>
      </c>
    </row>
    <row r="2770" spans="1:7" x14ac:dyDescent="0.2">
      <c r="A2770" s="36" t="s">
        <v>4331</v>
      </c>
      <c r="B2770" s="31" t="s">
        <v>4329</v>
      </c>
      <c r="C2770" s="37"/>
      <c r="D2770" s="31" t="s">
        <v>149</v>
      </c>
      <c r="E2770" s="37"/>
      <c r="F2770" s="37"/>
    </row>
    <row r="2771" spans="1:7" x14ac:dyDescent="0.2">
      <c r="A2771" s="36" t="s">
        <v>4332</v>
      </c>
      <c r="B2771" s="31" t="s">
        <v>4329</v>
      </c>
      <c r="C2771" s="37"/>
      <c r="D2771" s="31" t="s">
        <v>149</v>
      </c>
      <c r="E2771" s="37"/>
      <c r="F2771" s="37"/>
    </row>
    <row r="2772" spans="1:7" ht="15" x14ac:dyDescent="0.25">
      <c r="A2772" s="60" t="s">
        <v>5274</v>
      </c>
    </row>
    <row r="2773" spans="1:7" x14ac:dyDescent="0.2">
      <c r="A2773" s="36" t="s">
        <v>4334</v>
      </c>
      <c r="B2773" s="31" t="s">
        <v>4333</v>
      </c>
      <c r="C2773" s="37">
        <v>5</v>
      </c>
      <c r="D2773" s="31" t="s">
        <v>149</v>
      </c>
      <c r="E2773" s="37" t="s">
        <v>147</v>
      </c>
      <c r="F2773" s="37" t="s">
        <v>222</v>
      </c>
    </row>
    <row r="2774" spans="1:7" ht="15" x14ac:dyDescent="0.25">
      <c r="A2774" s="60" t="s">
        <v>5275</v>
      </c>
    </row>
    <row r="2775" spans="1:7" x14ac:dyDescent="0.2">
      <c r="A2775" s="36" t="s">
        <v>4336</v>
      </c>
      <c r="B2775" s="31" t="s">
        <v>4335</v>
      </c>
      <c r="C2775" s="37">
        <v>6</v>
      </c>
      <c r="D2775" s="31" t="s">
        <v>157</v>
      </c>
      <c r="E2775" s="37" t="s">
        <v>147</v>
      </c>
      <c r="F2775" s="37" t="s">
        <v>208</v>
      </c>
    </row>
    <row r="2776" spans="1:7" x14ac:dyDescent="0.2">
      <c r="A2776" s="36" t="s">
        <v>4338</v>
      </c>
      <c r="B2776" s="31" t="s">
        <v>4337</v>
      </c>
      <c r="C2776" s="37"/>
      <c r="D2776" s="31" t="s">
        <v>149</v>
      </c>
      <c r="E2776" s="37"/>
      <c r="F2776" s="37"/>
    </row>
    <row r="2777" spans="1:7" x14ac:dyDescent="0.2">
      <c r="A2777" s="36" t="s">
        <v>4339</v>
      </c>
      <c r="C2777" s="37">
        <v>10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4341</v>
      </c>
      <c r="B2778" s="31" t="s">
        <v>4340</v>
      </c>
      <c r="C2778" s="37">
        <v>10</v>
      </c>
      <c r="D2778" s="31" t="s">
        <v>149</v>
      </c>
      <c r="E2778" s="37" t="s">
        <v>147</v>
      </c>
      <c r="F2778" s="37" t="s">
        <v>160</v>
      </c>
    </row>
    <row r="2779" spans="1:7" x14ac:dyDescent="0.2">
      <c r="A2779" s="36" t="s">
        <v>4343</v>
      </c>
      <c r="B2779" s="31" t="s">
        <v>4342</v>
      </c>
      <c r="C2779" s="37">
        <v>10</v>
      </c>
      <c r="D2779" s="31" t="s">
        <v>149</v>
      </c>
      <c r="E2779" s="37" t="s">
        <v>147</v>
      </c>
      <c r="F2779" s="37" t="s">
        <v>148</v>
      </c>
    </row>
    <row r="2780" spans="1:7" x14ac:dyDescent="0.2">
      <c r="A2780" s="36" t="s">
        <v>4345</v>
      </c>
      <c r="B2780" s="31" t="s">
        <v>4344</v>
      </c>
      <c r="C2780" s="37">
        <v>0</v>
      </c>
      <c r="D2780" s="31" t="s">
        <v>149</v>
      </c>
      <c r="E2780" s="37" t="s">
        <v>152</v>
      </c>
      <c r="F2780" s="37" t="s">
        <v>170</v>
      </c>
    </row>
    <row r="2781" spans="1:7" x14ac:dyDescent="0.2">
      <c r="A2781" s="36" t="s">
        <v>4347</v>
      </c>
      <c r="B2781" s="31" t="s">
        <v>4346</v>
      </c>
      <c r="C2781" s="37">
        <v>6</v>
      </c>
      <c r="D2781" s="31" t="s">
        <v>149</v>
      </c>
      <c r="E2781" s="37" t="s">
        <v>147</v>
      </c>
      <c r="F2781" s="37" t="s">
        <v>355</v>
      </c>
    </row>
    <row r="2782" spans="1:7" x14ac:dyDescent="0.2">
      <c r="A2782" s="36" t="s">
        <v>4348</v>
      </c>
      <c r="C2782" s="37">
        <v>9</v>
      </c>
      <c r="D2782" s="31" t="s">
        <v>149</v>
      </c>
      <c r="E2782" s="37" t="s">
        <v>147</v>
      </c>
      <c r="F2782" s="37" t="s">
        <v>222</v>
      </c>
    </row>
    <row r="2783" spans="1:7" x14ac:dyDescent="0.2">
      <c r="A2783" s="36" t="s">
        <v>4350</v>
      </c>
      <c r="B2783" s="31" t="s">
        <v>4349</v>
      </c>
      <c r="C2783" s="37"/>
      <c r="D2783" s="31" t="s">
        <v>149</v>
      </c>
      <c r="E2783" s="37"/>
      <c r="F2783" s="37"/>
      <c r="G2783" s="31" t="s">
        <v>203</v>
      </c>
    </row>
    <row r="2784" spans="1:7" x14ac:dyDescent="0.2">
      <c r="A2784" s="36" t="s">
        <v>4352</v>
      </c>
      <c r="B2784" s="31" t="s">
        <v>4351</v>
      </c>
      <c r="C2784" s="39">
        <v>0</v>
      </c>
      <c r="D2784" s="31" t="s">
        <v>149</v>
      </c>
      <c r="E2784" s="37" t="s">
        <v>152</v>
      </c>
      <c r="F2784" s="37" t="s">
        <v>178</v>
      </c>
    </row>
    <row r="2785" spans="1:7" ht="15" x14ac:dyDescent="0.25">
      <c r="A2785" s="60" t="s">
        <v>5276</v>
      </c>
    </row>
    <row r="2786" spans="1:7" x14ac:dyDescent="0.2">
      <c r="A2786" s="36" t="s">
        <v>4354</v>
      </c>
      <c r="B2786" s="31" t="s">
        <v>4353</v>
      </c>
      <c r="C2786" s="37">
        <v>10</v>
      </c>
      <c r="D2786" s="31" t="s">
        <v>149</v>
      </c>
      <c r="E2786" s="37" t="s">
        <v>147</v>
      </c>
      <c r="F2786" s="37" t="s">
        <v>278</v>
      </c>
    </row>
    <row r="2787" spans="1:7" x14ac:dyDescent="0.2">
      <c r="A2787" s="36" t="s">
        <v>4356</v>
      </c>
      <c r="B2787" s="31" t="s">
        <v>4355</v>
      </c>
      <c r="C2787" s="37">
        <v>7</v>
      </c>
      <c r="D2787" s="31" t="s">
        <v>149</v>
      </c>
      <c r="E2787" s="37" t="s">
        <v>147</v>
      </c>
      <c r="F2787" s="37" t="s">
        <v>173</v>
      </c>
    </row>
    <row r="2788" spans="1:7" ht="15" x14ac:dyDescent="0.25">
      <c r="A2788" s="60" t="s">
        <v>5277</v>
      </c>
    </row>
    <row r="2789" spans="1:7" x14ac:dyDescent="0.2">
      <c r="A2789" s="36" t="s">
        <v>4357</v>
      </c>
      <c r="C2789" s="37">
        <v>4</v>
      </c>
      <c r="D2789" s="31" t="s">
        <v>149</v>
      </c>
      <c r="E2789" s="37" t="s">
        <v>147</v>
      </c>
      <c r="F2789" s="37" t="s">
        <v>962</v>
      </c>
    </row>
    <row r="2790" spans="1:7" x14ac:dyDescent="0.2">
      <c r="A2790" s="36" t="s">
        <v>4359</v>
      </c>
      <c r="B2790" s="31" t="s">
        <v>4358</v>
      </c>
      <c r="C2790" s="37">
        <v>5</v>
      </c>
      <c r="D2790" s="31" t="s">
        <v>149</v>
      </c>
      <c r="E2790" s="37" t="s">
        <v>147</v>
      </c>
      <c r="F2790" s="37" t="s">
        <v>160</v>
      </c>
    </row>
    <row r="2791" spans="1:7" ht="15" x14ac:dyDescent="0.25">
      <c r="A2791" s="60" t="s">
        <v>5278</v>
      </c>
    </row>
    <row r="2792" spans="1:7" x14ac:dyDescent="0.2">
      <c r="A2792" s="36" t="s">
        <v>4361</v>
      </c>
      <c r="B2792" s="31" t="s">
        <v>4360</v>
      </c>
      <c r="C2792" s="37">
        <v>8</v>
      </c>
      <c r="D2792" s="31" t="s">
        <v>262</v>
      </c>
      <c r="E2792" s="37" t="s">
        <v>147</v>
      </c>
      <c r="F2792" s="37" t="s">
        <v>195</v>
      </c>
    </row>
    <row r="2793" spans="1:7" x14ac:dyDescent="0.2">
      <c r="A2793" s="36" t="s">
        <v>4362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4363</v>
      </c>
      <c r="B2794" s="31" t="s">
        <v>4360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4365</v>
      </c>
      <c r="B2795" s="31" t="s">
        <v>4364</v>
      </c>
      <c r="C2795" s="37">
        <v>3</v>
      </c>
      <c r="D2795" s="31" t="s">
        <v>262</v>
      </c>
      <c r="E2795" s="37" t="s">
        <v>147</v>
      </c>
      <c r="F2795" s="37" t="s">
        <v>195</v>
      </c>
    </row>
    <row r="2796" spans="1:7" ht="15" x14ac:dyDescent="0.25">
      <c r="A2796" s="60" t="s">
        <v>5279</v>
      </c>
    </row>
    <row r="2797" spans="1:7" x14ac:dyDescent="0.2">
      <c r="A2797" s="36" t="s">
        <v>4367</v>
      </c>
      <c r="B2797" s="31" t="s">
        <v>4366</v>
      </c>
      <c r="C2797" s="37">
        <v>9</v>
      </c>
      <c r="D2797" s="31" t="s">
        <v>262</v>
      </c>
      <c r="E2797" s="37" t="s">
        <v>147</v>
      </c>
      <c r="F2797" s="37" t="s">
        <v>195</v>
      </c>
      <c r="G2797" s="31" t="s">
        <v>144</v>
      </c>
    </row>
    <row r="2798" spans="1:7" x14ac:dyDescent="0.2">
      <c r="A2798" s="36" t="s">
        <v>4369</v>
      </c>
      <c r="B2798" s="31" t="s">
        <v>4368</v>
      </c>
      <c r="C2798" s="37">
        <v>2</v>
      </c>
      <c r="D2798" s="31" t="s">
        <v>149</v>
      </c>
      <c r="E2798" s="37" t="s">
        <v>147</v>
      </c>
      <c r="F2798" s="37" t="s">
        <v>253</v>
      </c>
    </row>
    <row r="2799" spans="1:7" ht="15" x14ac:dyDescent="0.25">
      <c r="A2799" s="60" t="s">
        <v>5280</v>
      </c>
    </row>
    <row r="2800" spans="1:7" x14ac:dyDescent="0.2">
      <c r="A2800" s="36" t="s">
        <v>4370</v>
      </c>
      <c r="C2800" s="37">
        <v>10</v>
      </c>
      <c r="D2800" s="31" t="s">
        <v>149</v>
      </c>
      <c r="E2800" s="37" t="s">
        <v>147</v>
      </c>
      <c r="F2800" s="37" t="s">
        <v>195</v>
      </c>
    </row>
    <row r="2801" spans="1:7" x14ac:dyDescent="0.2">
      <c r="A2801" s="36" t="s">
        <v>4372</v>
      </c>
      <c r="B2801" s="31" t="s">
        <v>4371</v>
      </c>
      <c r="D2801" s="31" t="s">
        <v>149</v>
      </c>
      <c r="E2801" s="37"/>
      <c r="F2801" s="37"/>
      <c r="G2801" s="31" t="s">
        <v>182</v>
      </c>
    </row>
    <row r="2802" spans="1:7" ht="15" x14ac:dyDescent="0.25">
      <c r="A2802" s="60" t="s">
        <v>5281</v>
      </c>
    </row>
    <row r="2803" spans="1:7" ht="15" x14ac:dyDescent="0.25">
      <c r="A2803" s="60" t="s">
        <v>5282</v>
      </c>
    </row>
    <row r="2804" spans="1:7" x14ac:dyDescent="0.2">
      <c r="A2804" s="36" t="s">
        <v>4374</v>
      </c>
      <c r="B2804" s="31" t="s">
        <v>4373</v>
      </c>
      <c r="C2804" s="37">
        <v>10</v>
      </c>
      <c r="D2804" s="31" t="s">
        <v>149</v>
      </c>
      <c r="E2804" s="37" t="s">
        <v>147</v>
      </c>
      <c r="F2804" s="37" t="s">
        <v>160</v>
      </c>
      <c r="G2804" s="31" t="s">
        <v>182</v>
      </c>
    </row>
    <row r="2805" spans="1:7" x14ac:dyDescent="0.2">
      <c r="A2805" s="36" t="s">
        <v>4376</v>
      </c>
      <c r="B2805" s="31" t="s">
        <v>4375</v>
      </c>
      <c r="C2805" s="37">
        <v>6</v>
      </c>
      <c r="D2805" s="31" t="s">
        <v>157</v>
      </c>
      <c r="E2805" s="37" t="s">
        <v>147</v>
      </c>
      <c r="F2805" s="37" t="s">
        <v>481</v>
      </c>
    </row>
    <row r="2806" spans="1:7" x14ac:dyDescent="0.2">
      <c r="A2806" s="36" t="s">
        <v>4378</v>
      </c>
      <c r="B2806" s="31" t="s">
        <v>4377</v>
      </c>
      <c r="C2806" s="37">
        <v>5</v>
      </c>
      <c r="D2806" s="31" t="s">
        <v>157</v>
      </c>
      <c r="E2806" s="37" t="s">
        <v>147</v>
      </c>
      <c r="F2806" s="37" t="s">
        <v>170</v>
      </c>
    </row>
    <row r="2807" spans="1:7" ht="15" x14ac:dyDescent="0.25">
      <c r="A2807" s="60" t="s">
        <v>5283</v>
      </c>
    </row>
    <row r="2808" spans="1:7" x14ac:dyDescent="0.2">
      <c r="A2808" s="36" t="s">
        <v>4380</v>
      </c>
      <c r="B2808" s="31" t="s">
        <v>4379</v>
      </c>
      <c r="C2808" s="37">
        <v>9</v>
      </c>
      <c r="D2808" s="31" t="s">
        <v>149</v>
      </c>
      <c r="E2808" s="37" t="s">
        <v>147</v>
      </c>
      <c r="F2808" s="37" t="s">
        <v>195</v>
      </c>
    </row>
    <row r="2809" spans="1:7" x14ac:dyDescent="0.2">
      <c r="A2809" s="36" t="s">
        <v>4382</v>
      </c>
      <c r="B2809" s="31" t="s">
        <v>4381</v>
      </c>
      <c r="C2809" s="37">
        <v>2</v>
      </c>
      <c r="D2809" s="31" t="s">
        <v>149</v>
      </c>
      <c r="E2809" s="37" t="s">
        <v>147</v>
      </c>
      <c r="F2809" s="37" t="s">
        <v>173</v>
      </c>
    </row>
    <row r="2810" spans="1:7" x14ac:dyDescent="0.2">
      <c r="A2810" s="36" t="s">
        <v>4384</v>
      </c>
      <c r="B2810" s="31" t="s">
        <v>4383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4386</v>
      </c>
      <c r="B2811" s="31" t="s">
        <v>4385</v>
      </c>
      <c r="C2811" s="37">
        <v>6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4389</v>
      </c>
      <c r="B2813" s="31" t="s">
        <v>4388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4391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378</v>
      </c>
    </row>
    <row r="2815" spans="1:7" x14ac:dyDescent="0.2">
      <c r="A2815" s="36" t="s">
        <v>4392</v>
      </c>
      <c r="B2815" s="31" t="s">
        <v>4390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4393</v>
      </c>
      <c r="B2816" s="31" t="s">
        <v>4390</v>
      </c>
      <c r="D2816" s="31" t="s">
        <v>149</v>
      </c>
      <c r="E2816" s="37"/>
      <c r="F2816" s="37"/>
    </row>
    <row r="2817" spans="1:7" x14ac:dyDescent="0.2">
      <c r="A2817" s="36" t="s">
        <v>4395</v>
      </c>
      <c r="B2817" s="31" t="s">
        <v>4394</v>
      </c>
      <c r="C2817" s="37">
        <v>5</v>
      </c>
      <c r="D2817" s="31" t="s">
        <v>149</v>
      </c>
      <c r="E2817" s="37" t="s">
        <v>147</v>
      </c>
      <c r="F2817" s="37" t="s">
        <v>208</v>
      </c>
    </row>
    <row r="2818" spans="1:7" x14ac:dyDescent="0.2">
      <c r="A2818" s="36" t="s">
        <v>4397</v>
      </c>
      <c r="B2818" s="31" t="s">
        <v>4396</v>
      </c>
      <c r="C2818" s="37">
        <v>6</v>
      </c>
      <c r="D2818" s="31" t="s">
        <v>149</v>
      </c>
      <c r="E2818" s="37" t="s">
        <v>147</v>
      </c>
      <c r="F2818" s="37" t="s">
        <v>378</v>
      </c>
    </row>
    <row r="2819" spans="1:7" x14ac:dyDescent="0.2">
      <c r="A2819" s="36" t="s">
        <v>4399</v>
      </c>
      <c r="B2819" s="31" t="s">
        <v>4398</v>
      </c>
      <c r="C2819" s="37">
        <v>6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4401</v>
      </c>
      <c r="B2820" s="31" t="s">
        <v>4400</v>
      </c>
      <c r="C2820" s="37">
        <v>6</v>
      </c>
      <c r="D2820" s="31" t="s">
        <v>149</v>
      </c>
      <c r="E2820" s="37" t="s">
        <v>147</v>
      </c>
      <c r="F2820" s="37" t="s">
        <v>156</v>
      </c>
    </row>
    <row r="2821" spans="1:7" x14ac:dyDescent="0.2">
      <c r="A2821" s="36" t="s">
        <v>4403</v>
      </c>
      <c r="B2821" s="31" t="s">
        <v>4402</v>
      </c>
      <c r="C2821" s="37"/>
      <c r="D2821" s="31" t="s">
        <v>149</v>
      </c>
      <c r="E2821" s="37"/>
      <c r="F2821" s="37"/>
      <c r="G2821" s="31" t="s">
        <v>149</v>
      </c>
    </row>
    <row r="2822" spans="1:7" x14ac:dyDescent="0.2">
      <c r="A2822" s="36" t="s">
        <v>4404</v>
      </c>
      <c r="B2822" s="31" t="s">
        <v>4402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4406</v>
      </c>
      <c r="B2823" s="31" t="s">
        <v>4405</v>
      </c>
      <c r="C2823" s="37">
        <v>5</v>
      </c>
      <c r="D2823" s="31" t="s">
        <v>149</v>
      </c>
      <c r="E2823" s="37" t="s">
        <v>147</v>
      </c>
      <c r="F2823" s="37" t="s">
        <v>253</v>
      </c>
    </row>
    <row r="2824" spans="1:7" x14ac:dyDescent="0.2">
      <c r="A2824" s="36" t="s">
        <v>4408</v>
      </c>
      <c r="B2824" s="31" t="s">
        <v>4407</v>
      </c>
      <c r="C2824" s="37">
        <v>5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4409</v>
      </c>
      <c r="C2825" s="37"/>
      <c r="D2825" s="31" t="s">
        <v>149</v>
      </c>
      <c r="E2825" s="37"/>
      <c r="F2825" s="37"/>
    </row>
    <row r="2826" spans="1:7" x14ac:dyDescent="0.2">
      <c r="A2826" s="36" t="s">
        <v>4411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4412</v>
      </c>
      <c r="B2827" s="31" t="s">
        <v>4410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4414</v>
      </c>
      <c r="B2828" s="31" t="s">
        <v>4413</v>
      </c>
      <c r="C2828" s="37">
        <v>4</v>
      </c>
      <c r="D2828" s="31" t="s">
        <v>149</v>
      </c>
      <c r="E2828" s="37" t="s">
        <v>147</v>
      </c>
      <c r="F2828" s="37" t="s">
        <v>500</v>
      </c>
    </row>
    <row r="2829" spans="1:7" x14ac:dyDescent="0.2">
      <c r="A2829" s="36" t="s">
        <v>4416</v>
      </c>
      <c r="B2829" s="31" t="s">
        <v>4415</v>
      </c>
      <c r="C2829" s="37">
        <v>3</v>
      </c>
      <c r="D2829" s="31" t="s">
        <v>149</v>
      </c>
      <c r="E2829" s="37" t="s">
        <v>147</v>
      </c>
      <c r="F2829" s="37" t="s">
        <v>253</v>
      </c>
    </row>
    <row r="2830" spans="1:7" x14ac:dyDescent="0.2">
      <c r="A2830" s="36" t="s">
        <v>4418</v>
      </c>
      <c r="B2830" s="31" t="s">
        <v>4417</v>
      </c>
      <c r="C2830" s="37">
        <v>6</v>
      </c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4419</v>
      </c>
      <c r="C2831" s="37">
        <v>6</v>
      </c>
      <c r="D2831" s="31" t="s">
        <v>149</v>
      </c>
      <c r="E2831" s="37" t="s">
        <v>147</v>
      </c>
      <c r="F2831" s="37" t="s">
        <v>208</v>
      </c>
    </row>
    <row r="2832" spans="1:7" x14ac:dyDescent="0.2">
      <c r="A2832" s="36" t="s">
        <v>4421</v>
      </c>
      <c r="B2832" s="31" t="s">
        <v>4420</v>
      </c>
      <c r="C2832" s="37">
        <v>5</v>
      </c>
      <c r="D2832" s="31" t="s">
        <v>149</v>
      </c>
      <c r="E2832" s="37" t="s">
        <v>147</v>
      </c>
      <c r="F2832" s="37" t="s">
        <v>173</v>
      </c>
    </row>
    <row r="2833" spans="1:7" x14ac:dyDescent="0.2">
      <c r="A2833" s="36" t="s">
        <v>4423</v>
      </c>
      <c r="B2833" s="31" t="s">
        <v>4422</v>
      </c>
      <c r="C2833" s="37">
        <v>5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4425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156</v>
      </c>
      <c r="G2834" s="31" t="s">
        <v>223</v>
      </c>
    </row>
    <row r="2835" spans="1:7" x14ac:dyDescent="0.2">
      <c r="A2835" s="36" t="s">
        <v>4426</v>
      </c>
      <c r="B2835" s="31" t="s">
        <v>4424</v>
      </c>
      <c r="C2835" s="37">
        <v>1</v>
      </c>
      <c r="D2835" s="31" t="s">
        <v>149</v>
      </c>
      <c r="E2835" s="37" t="s">
        <v>147</v>
      </c>
      <c r="F2835" s="37" t="s">
        <v>192</v>
      </c>
      <c r="G2835" s="31" t="s">
        <v>223</v>
      </c>
    </row>
    <row r="2836" spans="1:7" x14ac:dyDescent="0.2">
      <c r="A2836" s="36" t="s">
        <v>4427</v>
      </c>
      <c r="B2836" s="31" t="s">
        <v>4424</v>
      </c>
      <c r="C2836" s="37"/>
      <c r="D2836" s="31" t="s">
        <v>149</v>
      </c>
      <c r="E2836" s="37" t="s">
        <v>147</v>
      </c>
      <c r="F2836" s="37" t="s">
        <v>160</v>
      </c>
      <c r="G2836" s="31" t="s">
        <v>223</v>
      </c>
    </row>
    <row r="2837" spans="1:7" x14ac:dyDescent="0.2">
      <c r="A2837" s="36" t="s">
        <v>4429</v>
      </c>
      <c r="B2837" s="31" t="s">
        <v>4428</v>
      </c>
      <c r="C2837" s="37">
        <v>6</v>
      </c>
      <c r="D2837" s="31" t="s">
        <v>149</v>
      </c>
      <c r="E2837" s="37" t="s">
        <v>147</v>
      </c>
      <c r="F2837" s="37" t="s">
        <v>253</v>
      </c>
    </row>
    <row r="2838" spans="1:7" x14ac:dyDescent="0.2">
      <c r="A2838" s="36" t="s">
        <v>4431</v>
      </c>
      <c r="B2838" s="31" t="s">
        <v>4430</v>
      </c>
      <c r="C2838" s="37">
        <v>8</v>
      </c>
      <c r="D2838" s="31" t="s">
        <v>149</v>
      </c>
      <c r="E2838" s="37" t="s">
        <v>147</v>
      </c>
      <c r="F2838" s="37" t="s">
        <v>173</v>
      </c>
    </row>
    <row r="2839" spans="1:7" x14ac:dyDescent="0.2">
      <c r="A2839" s="36" t="s">
        <v>4432</v>
      </c>
      <c r="C2839" s="37">
        <v>6</v>
      </c>
      <c r="D2839" s="31" t="s">
        <v>149</v>
      </c>
      <c r="E2839" s="37" t="s">
        <v>147</v>
      </c>
      <c r="F2839" s="37" t="s">
        <v>195</v>
      </c>
    </row>
    <row r="2840" spans="1:7" x14ac:dyDescent="0.2">
      <c r="A2840" s="36" t="s">
        <v>4434</v>
      </c>
      <c r="B2840" s="31" t="s">
        <v>4433</v>
      </c>
      <c r="C2840" s="31">
        <v>5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4436</v>
      </c>
      <c r="B2841" s="31" t="s">
        <v>4435</v>
      </c>
      <c r="C2841" s="37">
        <v>8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4438</v>
      </c>
      <c r="B2842" s="31" t="s">
        <v>4437</v>
      </c>
      <c r="C2842" s="37">
        <v>7</v>
      </c>
      <c r="D2842" s="31" t="s">
        <v>149</v>
      </c>
      <c r="E2842" s="37" t="s">
        <v>147</v>
      </c>
      <c r="F2842" s="37" t="s">
        <v>160</v>
      </c>
      <c r="G2842" s="31" t="s">
        <v>203</v>
      </c>
    </row>
    <row r="2843" spans="1:7" ht="15" x14ac:dyDescent="0.25">
      <c r="A2843" s="133" t="s">
        <v>5447</v>
      </c>
      <c r="C2843" s="39">
        <v>1</v>
      </c>
      <c r="D2843" s="116" t="s">
        <v>149</v>
      </c>
      <c r="E2843" s="134" t="s">
        <v>147</v>
      </c>
    </row>
    <row r="2844" spans="1:7" x14ac:dyDescent="0.2">
      <c r="A2844" s="36" t="s">
        <v>4440</v>
      </c>
      <c r="B2844" s="31" t="s">
        <v>4439</v>
      </c>
      <c r="C2844" s="37">
        <v>3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4442</v>
      </c>
      <c r="B2845" s="31" t="s">
        <v>4441</v>
      </c>
      <c r="C2845" s="37">
        <v>6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4444</v>
      </c>
      <c r="B2846" s="31" t="s">
        <v>4443</v>
      </c>
      <c r="C2846" s="37"/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4446</v>
      </c>
      <c r="B2847" s="31" t="s">
        <v>4445</v>
      </c>
      <c r="C2847" s="37">
        <v>0</v>
      </c>
      <c r="D2847" s="31" t="s">
        <v>149</v>
      </c>
      <c r="E2847" s="37" t="s">
        <v>152</v>
      </c>
      <c r="F2847" s="37" t="s">
        <v>160</v>
      </c>
    </row>
    <row r="2848" spans="1:7" ht="15" x14ac:dyDescent="0.25">
      <c r="A2848" s="60" t="s">
        <v>5284</v>
      </c>
    </row>
    <row r="2849" spans="1:7" x14ac:dyDescent="0.2">
      <c r="A2849" s="36" t="s">
        <v>4448</v>
      </c>
      <c r="B2849" s="31" t="s">
        <v>4447</v>
      </c>
      <c r="C2849" s="37">
        <v>8</v>
      </c>
      <c r="D2849" s="31" t="s">
        <v>149</v>
      </c>
      <c r="E2849" s="37" t="s">
        <v>147</v>
      </c>
      <c r="F2849" s="37" t="s">
        <v>222</v>
      </c>
    </row>
    <row r="2850" spans="1:7" ht="15" x14ac:dyDescent="0.25">
      <c r="A2850" s="60" t="s">
        <v>5285</v>
      </c>
    </row>
    <row r="2851" spans="1:7" x14ac:dyDescent="0.2">
      <c r="A2851" s="36" t="s">
        <v>4450</v>
      </c>
      <c r="B2851" s="31" t="s">
        <v>4449</v>
      </c>
      <c r="C2851" s="37">
        <v>7</v>
      </c>
      <c r="D2851" s="31" t="s">
        <v>149</v>
      </c>
      <c r="E2851" s="37" t="s">
        <v>147</v>
      </c>
      <c r="F2851" s="37" t="s">
        <v>160</v>
      </c>
      <c r="G2851" s="31" t="s">
        <v>203</v>
      </c>
    </row>
    <row r="2852" spans="1:7" ht="15" x14ac:dyDescent="0.25">
      <c r="A2852" s="60" t="s">
        <v>5286</v>
      </c>
    </row>
    <row r="2853" spans="1:7" x14ac:dyDescent="0.2">
      <c r="A2853" s="36" t="s">
        <v>4452</v>
      </c>
      <c r="B2853" s="31" t="s">
        <v>4451</v>
      </c>
      <c r="C2853" s="31">
        <v>0</v>
      </c>
      <c r="D2853" s="31" t="s">
        <v>149</v>
      </c>
      <c r="E2853" s="37" t="s">
        <v>152</v>
      </c>
      <c r="F2853" s="37" t="s">
        <v>160</v>
      </c>
    </row>
    <row r="2854" spans="1:7" ht="15" x14ac:dyDescent="0.25">
      <c r="A2854" s="60" t="s">
        <v>5287</v>
      </c>
    </row>
    <row r="2855" spans="1:7" x14ac:dyDescent="0.2">
      <c r="A2855" s="36" t="s">
        <v>4454</v>
      </c>
      <c r="B2855" s="31" t="s">
        <v>4453</v>
      </c>
      <c r="C2855" s="31">
        <v>0</v>
      </c>
      <c r="D2855" s="31" t="s">
        <v>149</v>
      </c>
      <c r="E2855" s="37" t="s">
        <v>152</v>
      </c>
      <c r="F2855" s="37" t="s">
        <v>170</v>
      </c>
    </row>
    <row r="2856" spans="1:7" x14ac:dyDescent="0.2">
      <c r="A2856" s="36" t="s">
        <v>4456</v>
      </c>
      <c r="B2856" s="31" t="s">
        <v>4455</v>
      </c>
      <c r="C2856" s="37">
        <v>0</v>
      </c>
      <c r="D2856" s="31" t="s">
        <v>149</v>
      </c>
      <c r="E2856" s="37" t="s">
        <v>152</v>
      </c>
      <c r="F2856" s="37" t="s">
        <v>160</v>
      </c>
    </row>
    <row r="2857" spans="1:7" x14ac:dyDescent="0.2">
      <c r="A2857" s="36" t="s">
        <v>4458</v>
      </c>
      <c r="B2857" s="31" t="s">
        <v>4457</v>
      </c>
      <c r="C2857" s="39">
        <v>0</v>
      </c>
      <c r="D2857" s="31" t="s">
        <v>149</v>
      </c>
      <c r="E2857" s="37" t="s">
        <v>152</v>
      </c>
      <c r="F2857" s="37" t="s">
        <v>156</v>
      </c>
    </row>
    <row r="2858" spans="1:7" ht="15" x14ac:dyDescent="0.25">
      <c r="A2858" s="60" t="s">
        <v>5288</v>
      </c>
    </row>
    <row r="2859" spans="1:7" x14ac:dyDescent="0.2">
      <c r="A2859" s="36" t="s">
        <v>4460</v>
      </c>
      <c r="B2859" s="31" t="s">
        <v>4459</v>
      </c>
      <c r="C2859" s="37">
        <v>8</v>
      </c>
      <c r="D2859" s="31" t="s">
        <v>144</v>
      </c>
      <c r="E2859" s="37" t="s">
        <v>147</v>
      </c>
      <c r="F2859" s="37" t="s">
        <v>156</v>
      </c>
    </row>
    <row r="2860" spans="1:7" ht="15" x14ac:dyDescent="0.25">
      <c r="A2860" s="60" t="s">
        <v>5289</v>
      </c>
    </row>
    <row r="2861" spans="1:7" x14ac:dyDescent="0.2">
      <c r="A2861" s="36" t="s">
        <v>4462</v>
      </c>
      <c r="B2861" s="31" t="s">
        <v>4461</v>
      </c>
      <c r="C2861" s="37">
        <v>3</v>
      </c>
      <c r="D2861" s="31" t="s">
        <v>149</v>
      </c>
      <c r="E2861" s="37" t="s">
        <v>147</v>
      </c>
      <c r="F2861" s="37" t="s">
        <v>355</v>
      </c>
    </row>
    <row r="2862" spans="1:7" ht="15" x14ac:dyDescent="0.25">
      <c r="A2862" s="60" t="s">
        <v>5290</v>
      </c>
    </row>
    <row r="2863" spans="1:7" ht="15" x14ac:dyDescent="0.25">
      <c r="A2863" s="60" t="s">
        <v>5291</v>
      </c>
    </row>
    <row r="2864" spans="1:7" x14ac:dyDescent="0.2">
      <c r="A2864" s="36" t="s">
        <v>4464</v>
      </c>
      <c r="B2864" s="31" t="s">
        <v>4463</v>
      </c>
      <c r="C2864" s="37">
        <v>6</v>
      </c>
      <c r="D2864" s="31" t="s">
        <v>149</v>
      </c>
      <c r="E2864" s="37" t="s">
        <v>147</v>
      </c>
      <c r="F2864" s="37" t="s">
        <v>160</v>
      </c>
      <c r="G2864" s="31" t="s">
        <v>203</v>
      </c>
    </row>
    <row r="2865" spans="1:7" x14ac:dyDescent="0.2">
      <c r="A2865" s="36" t="s">
        <v>4466</v>
      </c>
      <c r="B2865" s="31" t="s">
        <v>4465</v>
      </c>
      <c r="C2865" s="37">
        <v>4</v>
      </c>
      <c r="D2865" s="31" t="s">
        <v>149</v>
      </c>
      <c r="E2865" s="37" t="s">
        <v>147</v>
      </c>
      <c r="F2865" s="37" t="s">
        <v>163</v>
      </c>
    </row>
    <row r="2866" spans="1:7" x14ac:dyDescent="0.2">
      <c r="A2866" s="36" t="s">
        <v>4467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x14ac:dyDescent="0.2">
      <c r="A2867" s="36" t="s">
        <v>4468</v>
      </c>
      <c r="B2867" s="31" t="s">
        <v>4465</v>
      </c>
      <c r="C2867" s="37"/>
      <c r="D2867" s="31" t="s">
        <v>149</v>
      </c>
      <c r="E2867" s="37" t="s">
        <v>147</v>
      </c>
      <c r="F2867" s="37" t="s">
        <v>160</v>
      </c>
    </row>
    <row r="2868" spans="1:7" ht="15" x14ac:dyDescent="0.25">
      <c r="A2868" s="60" t="s">
        <v>5292</v>
      </c>
    </row>
    <row r="2869" spans="1:7" x14ac:dyDescent="0.2">
      <c r="A2869" s="36" t="s">
        <v>4470</v>
      </c>
      <c r="B2869" s="31" t="s">
        <v>4469</v>
      </c>
      <c r="C2869" s="37">
        <v>4</v>
      </c>
      <c r="D2869" s="31" t="s">
        <v>149</v>
      </c>
      <c r="E2869" s="37" t="s">
        <v>147</v>
      </c>
      <c r="F2869" s="37" t="s">
        <v>163</v>
      </c>
    </row>
    <row r="2870" spans="1:7" x14ac:dyDescent="0.2">
      <c r="A2870" s="36" t="s">
        <v>4472</v>
      </c>
      <c r="B2870" s="31" t="s">
        <v>4471</v>
      </c>
      <c r="C2870" s="37">
        <v>5</v>
      </c>
      <c r="D2870" s="31" t="s">
        <v>149</v>
      </c>
      <c r="E2870" s="37" t="s">
        <v>147</v>
      </c>
      <c r="F2870" s="37" t="s">
        <v>241</v>
      </c>
    </row>
    <row r="2871" spans="1:7" x14ac:dyDescent="0.2">
      <c r="A2871" s="36" t="s">
        <v>4474</v>
      </c>
      <c r="B2871" s="31" t="s">
        <v>4473</v>
      </c>
      <c r="C2871" s="37">
        <v>5</v>
      </c>
      <c r="D2871" s="31" t="s">
        <v>149</v>
      </c>
      <c r="E2871" s="37" t="s">
        <v>147</v>
      </c>
      <c r="F2871" s="37" t="s">
        <v>208</v>
      </c>
      <c r="G2871" s="31" t="s">
        <v>223</v>
      </c>
    </row>
    <row r="2872" spans="1:7" ht="15" x14ac:dyDescent="0.25">
      <c r="A2872" s="60" t="s">
        <v>5293</v>
      </c>
    </row>
    <row r="2873" spans="1:7" x14ac:dyDescent="0.2">
      <c r="A2873" s="36" t="s">
        <v>4476</v>
      </c>
      <c r="B2873" s="31" t="s">
        <v>4475</v>
      </c>
      <c r="C2873" s="37">
        <v>7</v>
      </c>
      <c r="D2873" s="31" t="s">
        <v>149</v>
      </c>
      <c r="E2873" s="37" t="s">
        <v>147</v>
      </c>
      <c r="F2873" s="37" t="s">
        <v>156</v>
      </c>
    </row>
    <row r="2874" spans="1:7" x14ac:dyDescent="0.2">
      <c r="A2874" s="36" t="s">
        <v>4478</v>
      </c>
      <c r="B2874" s="31" t="s">
        <v>4477</v>
      </c>
      <c r="C2874" s="37">
        <v>8</v>
      </c>
      <c r="D2874" s="31" t="s">
        <v>149</v>
      </c>
      <c r="E2874" s="37" t="s">
        <v>147</v>
      </c>
      <c r="F2874" s="37" t="s">
        <v>396</v>
      </c>
    </row>
    <row r="2875" spans="1:7" x14ac:dyDescent="0.2">
      <c r="A2875" s="36" t="s">
        <v>4480</v>
      </c>
      <c r="B2875" s="31" t="s">
        <v>4479</v>
      </c>
      <c r="C2875" s="37"/>
      <c r="D2875" s="31" t="s">
        <v>149</v>
      </c>
      <c r="E2875" s="37"/>
      <c r="F2875" s="37"/>
      <c r="G2875" s="31" t="s">
        <v>203</v>
      </c>
    </row>
    <row r="2876" spans="1:7" ht="15" x14ac:dyDescent="0.25">
      <c r="A2876" s="60" t="s">
        <v>5294</v>
      </c>
    </row>
    <row r="2877" spans="1:7" x14ac:dyDescent="0.2">
      <c r="A2877" s="36" t="s">
        <v>4481</v>
      </c>
      <c r="C2877" s="37">
        <v>7</v>
      </c>
      <c r="D2877" s="31" t="s">
        <v>149</v>
      </c>
      <c r="E2877" s="37" t="s">
        <v>147</v>
      </c>
      <c r="F2877" s="37" t="s">
        <v>222</v>
      </c>
    </row>
    <row r="2878" spans="1:7" x14ac:dyDescent="0.2">
      <c r="A2878" s="36" t="s">
        <v>4483</v>
      </c>
      <c r="B2878" s="31" t="s">
        <v>4482</v>
      </c>
      <c r="C2878" s="37">
        <v>7</v>
      </c>
      <c r="D2878" s="31" t="s">
        <v>149</v>
      </c>
      <c r="E2878" s="37" t="s">
        <v>147</v>
      </c>
      <c r="F2878" s="37" t="s">
        <v>818</v>
      </c>
    </row>
    <row r="2879" spans="1:7" ht="15" x14ac:dyDescent="0.25">
      <c r="A2879" s="60" t="s">
        <v>5295</v>
      </c>
    </row>
    <row r="2880" spans="1:7" x14ac:dyDescent="0.2">
      <c r="A2880" s="36" t="s">
        <v>4485</v>
      </c>
      <c r="B2880" s="31" t="s">
        <v>4484</v>
      </c>
      <c r="C2880" s="37">
        <v>0</v>
      </c>
      <c r="D2880" s="31" t="s">
        <v>149</v>
      </c>
      <c r="E2880" s="37" t="s">
        <v>152</v>
      </c>
      <c r="F2880" s="37" t="s">
        <v>156</v>
      </c>
    </row>
    <row r="2881" spans="1:7" ht="15" x14ac:dyDescent="0.25">
      <c r="A2881" s="60" t="s">
        <v>5296</v>
      </c>
    </row>
    <row r="2882" spans="1:7" x14ac:dyDescent="0.2">
      <c r="A2882" s="36" t="s">
        <v>4487</v>
      </c>
      <c r="B2882" s="31" t="s">
        <v>4486</v>
      </c>
      <c r="C2882" s="37">
        <v>7</v>
      </c>
      <c r="D2882" s="31" t="s">
        <v>144</v>
      </c>
      <c r="E2882" s="37" t="s">
        <v>147</v>
      </c>
      <c r="F2882" s="37" t="s">
        <v>148</v>
      </c>
    </row>
    <row r="2883" spans="1:7" ht="15" x14ac:dyDescent="0.25">
      <c r="A2883" s="60" t="s">
        <v>5297</v>
      </c>
    </row>
    <row r="2884" spans="1:7" x14ac:dyDescent="0.2">
      <c r="A2884" s="37" t="s">
        <v>4489</v>
      </c>
      <c r="B2884" s="40" t="s">
        <v>4488</v>
      </c>
      <c r="C2884" s="39">
        <v>0</v>
      </c>
      <c r="D2884" s="40" t="s">
        <v>149</v>
      </c>
      <c r="E2884" s="37" t="s">
        <v>152</v>
      </c>
      <c r="F2884" s="37" t="s">
        <v>378</v>
      </c>
    </row>
    <row r="2885" spans="1:7" ht="15" x14ac:dyDescent="0.25">
      <c r="A2885" s="60" t="s">
        <v>5298</v>
      </c>
    </row>
    <row r="2886" spans="1:7" x14ac:dyDescent="0.2">
      <c r="A2886" s="36" t="s">
        <v>4491</v>
      </c>
      <c r="B2886" s="31" t="s">
        <v>4490</v>
      </c>
      <c r="C2886" s="37">
        <v>5</v>
      </c>
      <c r="D2886" s="31" t="s">
        <v>157</v>
      </c>
      <c r="E2886" s="37" t="s">
        <v>147</v>
      </c>
      <c r="F2886" s="37" t="s">
        <v>178</v>
      </c>
    </row>
    <row r="2887" spans="1:7" ht="15" x14ac:dyDescent="0.25">
      <c r="A2887" s="60" t="s">
        <v>5299</v>
      </c>
    </row>
    <row r="2888" spans="1:7" x14ac:dyDescent="0.2">
      <c r="A2888" s="36" t="s">
        <v>4493</v>
      </c>
      <c r="B2888" s="31" t="s">
        <v>4492</v>
      </c>
      <c r="C2888" s="37">
        <v>10</v>
      </c>
      <c r="D2888" s="31" t="s">
        <v>149</v>
      </c>
      <c r="E2888" s="37" t="s">
        <v>147</v>
      </c>
      <c r="F2888" s="37" t="s">
        <v>355</v>
      </c>
      <c r="G2888" s="31" t="s">
        <v>144</v>
      </c>
    </row>
    <row r="2889" spans="1:7" ht="15" x14ac:dyDescent="0.25">
      <c r="A2889" s="60" t="s">
        <v>5300</v>
      </c>
    </row>
    <row r="2890" spans="1:7" x14ac:dyDescent="0.2">
      <c r="A2890" s="36" t="s">
        <v>4495</v>
      </c>
      <c r="B2890" s="31" t="s">
        <v>4494</v>
      </c>
      <c r="C2890" s="37"/>
      <c r="D2890" s="31" t="s">
        <v>1297</v>
      </c>
      <c r="E2890" s="37"/>
      <c r="F2890" s="37"/>
    </row>
    <row r="2891" spans="1:7" x14ac:dyDescent="0.2">
      <c r="A2891" s="36" t="s">
        <v>4496</v>
      </c>
      <c r="B2891" s="31" t="s">
        <v>4494</v>
      </c>
      <c r="C2891" s="37"/>
      <c r="D2891" s="31" t="s">
        <v>1289</v>
      </c>
      <c r="E2891" s="37"/>
      <c r="F2891" s="37"/>
    </row>
    <row r="2892" spans="1:7" x14ac:dyDescent="0.2">
      <c r="A2892" s="36" t="s">
        <v>4497</v>
      </c>
      <c r="B2892" s="31" t="s">
        <v>4494</v>
      </c>
      <c r="C2892" s="37"/>
      <c r="D2892" s="31" t="s">
        <v>1297</v>
      </c>
      <c r="E2892" s="37"/>
      <c r="F2892" s="37"/>
    </row>
    <row r="2893" spans="1:7" ht="15" x14ac:dyDescent="0.25">
      <c r="A2893" s="60" t="s">
        <v>5301</v>
      </c>
    </row>
    <row r="2894" spans="1:7" x14ac:dyDescent="0.2">
      <c r="A2894" s="36" t="s">
        <v>4499</v>
      </c>
      <c r="B2894" s="31" t="s">
        <v>4498</v>
      </c>
      <c r="C2894" s="37">
        <v>0</v>
      </c>
      <c r="D2894" s="31" t="s">
        <v>149</v>
      </c>
      <c r="E2894" s="37" t="s">
        <v>152</v>
      </c>
      <c r="F2894" s="37" t="s">
        <v>160</v>
      </c>
    </row>
    <row r="2895" spans="1:7" ht="15" x14ac:dyDescent="0.25">
      <c r="A2895" s="60" t="s">
        <v>5302</v>
      </c>
    </row>
    <row r="2896" spans="1:7" x14ac:dyDescent="0.2">
      <c r="A2896" s="36" t="s">
        <v>4501</v>
      </c>
      <c r="B2896" s="31" t="s">
        <v>4500</v>
      </c>
      <c r="C2896" s="37">
        <v>8</v>
      </c>
      <c r="D2896" s="31" t="s">
        <v>189</v>
      </c>
      <c r="E2896" s="37" t="s">
        <v>147</v>
      </c>
      <c r="F2896" s="37" t="s">
        <v>195</v>
      </c>
      <c r="G2896" s="31" t="s">
        <v>203</v>
      </c>
    </row>
    <row r="2897" spans="1:7" x14ac:dyDescent="0.2">
      <c r="A2897" s="36" t="s">
        <v>4502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x14ac:dyDescent="0.2">
      <c r="A2898" s="36" t="s">
        <v>4503</v>
      </c>
      <c r="B2898" s="31" t="s">
        <v>4500</v>
      </c>
      <c r="D2898" s="31" t="s">
        <v>189</v>
      </c>
      <c r="E2898" s="37"/>
      <c r="F2898" s="37"/>
      <c r="G2898" s="31" t="s">
        <v>203</v>
      </c>
    </row>
    <row r="2899" spans="1:7" ht="15" x14ac:dyDescent="0.25">
      <c r="A2899" s="60" t="s">
        <v>5303</v>
      </c>
    </row>
    <row r="2900" spans="1:7" x14ac:dyDescent="0.2">
      <c r="A2900" s="36" t="s">
        <v>4504</v>
      </c>
      <c r="C2900" s="37">
        <v>4</v>
      </c>
      <c r="D2900" s="31" t="s">
        <v>1243</v>
      </c>
      <c r="E2900" s="37" t="s">
        <v>147</v>
      </c>
      <c r="F2900" s="37" t="s">
        <v>208</v>
      </c>
    </row>
    <row r="2901" spans="1:7" x14ac:dyDescent="0.2">
      <c r="A2901" s="36" t="s">
        <v>4505</v>
      </c>
      <c r="C2901" s="37">
        <v>7</v>
      </c>
      <c r="D2901" s="31" t="s">
        <v>157</v>
      </c>
      <c r="E2901" s="37" t="s">
        <v>147</v>
      </c>
      <c r="F2901" s="37" t="s">
        <v>278</v>
      </c>
    </row>
    <row r="2902" spans="1:7" x14ac:dyDescent="0.2">
      <c r="A2902" s="36" t="s">
        <v>4507</v>
      </c>
      <c r="B2902" s="31" t="s">
        <v>4506</v>
      </c>
      <c r="C2902" s="37">
        <v>1</v>
      </c>
      <c r="D2902" s="31" t="s">
        <v>157</v>
      </c>
      <c r="E2902" s="37" t="s">
        <v>147</v>
      </c>
      <c r="F2902" s="37" t="s">
        <v>208</v>
      </c>
    </row>
    <row r="2903" spans="1:7" ht="15" x14ac:dyDescent="0.25">
      <c r="A2903" s="60" t="s">
        <v>5304</v>
      </c>
    </row>
    <row r="2904" spans="1:7" x14ac:dyDescent="0.2">
      <c r="A2904" s="36" t="s">
        <v>4509</v>
      </c>
      <c r="B2904" s="31" t="s">
        <v>4508</v>
      </c>
      <c r="C2904" s="37">
        <v>7</v>
      </c>
      <c r="D2904" s="31" t="s">
        <v>157</v>
      </c>
      <c r="E2904" s="37" t="s">
        <v>147</v>
      </c>
      <c r="F2904" s="37" t="s">
        <v>222</v>
      </c>
    </row>
    <row r="2905" spans="1:7" x14ac:dyDescent="0.2">
      <c r="A2905" s="36" t="s">
        <v>4511</v>
      </c>
      <c r="B2905" s="31" t="s">
        <v>4510</v>
      </c>
      <c r="C2905" s="37">
        <v>7</v>
      </c>
      <c r="D2905" s="31" t="s">
        <v>149</v>
      </c>
      <c r="E2905" s="37" t="s">
        <v>147</v>
      </c>
      <c r="F2905" s="37" t="s">
        <v>153</v>
      </c>
    </row>
    <row r="2906" spans="1:7" x14ac:dyDescent="0.2">
      <c r="A2906" s="36" t="s">
        <v>4512</v>
      </c>
      <c r="C2906" s="37">
        <v>5</v>
      </c>
      <c r="D2906" s="40" t="s">
        <v>149</v>
      </c>
      <c r="E2906" s="37" t="s">
        <v>147</v>
      </c>
      <c r="F2906" s="37" t="s">
        <v>170</v>
      </c>
    </row>
    <row r="2907" spans="1:7" x14ac:dyDescent="0.2">
      <c r="A2907" s="36" t="s">
        <v>4514</v>
      </c>
      <c r="B2907" s="31" t="s">
        <v>4513</v>
      </c>
      <c r="C2907" s="37">
        <v>5</v>
      </c>
      <c r="D2907" s="31" t="s">
        <v>149</v>
      </c>
      <c r="E2907" s="37" t="s">
        <v>147</v>
      </c>
      <c r="F2907" s="37" t="s">
        <v>160</v>
      </c>
    </row>
    <row r="2908" spans="1:7" x14ac:dyDescent="0.2">
      <c r="A2908" s="36" t="s">
        <v>4516</v>
      </c>
      <c r="B2908" s="31" t="s">
        <v>4515</v>
      </c>
      <c r="C2908" s="37">
        <v>6</v>
      </c>
      <c r="D2908" s="31" t="s">
        <v>149</v>
      </c>
      <c r="E2908" s="37" t="s">
        <v>147</v>
      </c>
      <c r="F2908" s="37" t="s">
        <v>241</v>
      </c>
    </row>
    <row r="2909" spans="1:7" ht="15" x14ac:dyDescent="0.25">
      <c r="A2909" s="60" t="s">
        <v>5305</v>
      </c>
    </row>
    <row r="2910" spans="1:7" x14ac:dyDescent="0.2">
      <c r="A2910" s="36" t="s">
        <v>4518</v>
      </c>
      <c r="B2910" s="31" t="s">
        <v>4517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x14ac:dyDescent="0.2">
      <c r="A2911" s="36" t="s">
        <v>4520</v>
      </c>
      <c r="B2911" s="31" t="s">
        <v>4519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ht="15" x14ac:dyDescent="0.25">
      <c r="A2912" s="60" t="s">
        <v>5306</v>
      </c>
    </row>
    <row r="2913" spans="1:7" x14ac:dyDescent="0.2">
      <c r="A2913" s="36" t="s">
        <v>4522</v>
      </c>
      <c r="B2913" s="31" t="s">
        <v>4521</v>
      </c>
      <c r="C2913" s="37">
        <v>6</v>
      </c>
      <c r="D2913" s="31" t="s">
        <v>149</v>
      </c>
      <c r="E2913" s="37" t="s">
        <v>147</v>
      </c>
      <c r="F2913" s="37" t="s">
        <v>222</v>
      </c>
    </row>
    <row r="2914" spans="1:7" ht="15" x14ac:dyDescent="0.25">
      <c r="A2914" s="60" t="s">
        <v>5307</v>
      </c>
    </row>
    <row r="2915" spans="1:7" x14ac:dyDescent="0.2">
      <c r="A2915" s="36" t="s">
        <v>4524</v>
      </c>
      <c r="B2915" s="31" t="s">
        <v>4523</v>
      </c>
      <c r="C2915" s="37">
        <v>9</v>
      </c>
      <c r="D2915" s="31" t="s">
        <v>149</v>
      </c>
      <c r="E2915" s="37" t="s">
        <v>147</v>
      </c>
      <c r="F2915" s="37" t="s">
        <v>195</v>
      </c>
    </row>
    <row r="2916" spans="1:7" ht="15" x14ac:dyDescent="0.25">
      <c r="A2916" s="60" t="s">
        <v>5308</v>
      </c>
    </row>
    <row r="2917" spans="1:7" ht="15" x14ac:dyDescent="0.25">
      <c r="A2917" s="60" t="s">
        <v>5309</v>
      </c>
    </row>
    <row r="2918" spans="1:7" x14ac:dyDescent="0.2">
      <c r="A2918" s="36" t="s">
        <v>4526</v>
      </c>
      <c r="B2918" s="31" t="s">
        <v>4525</v>
      </c>
      <c r="C2918" s="31">
        <v>0</v>
      </c>
      <c r="D2918" s="31" t="s">
        <v>149</v>
      </c>
      <c r="E2918" s="31" t="s">
        <v>152</v>
      </c>
      <c r="F2918" s="31" t="s">
        <v>160</v>
      </c>
    </row>
    <row r="2919" spans="1:7" x14ac:dyDescent="0.2">
      <c r="A2919" s="36" t="s">
        <v>4528</v>
      </c>
      <c r="B2919" s="31" t="s">
        <v>4527</v>
      </c>
      <c r="C2919" s="37">
        <v>10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4530</v>
      </c>
      <c r="B2920" s="31" t="s">
        <v>4529</v>
      </c>
      <c r="C2920" s="37">
        <v>9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4532</v>
      </c>
      <c r="B2921" s="31" t="s">
        <v>4531</v>
      </c>
      <c r="C2921" s="37">
        <v>9</v>
      </c>
      <c r="D2921" s="31" t="s">
        <v>189</v>
      </c>
      <c r="E2921" s="37" t="s">
        <v>147</v>
      </c>
      <c r="F2921" s="37" t="s">
        <v>481</v>
      </c>
      <c r="G2921" s="31" t="s">
        <v>182</v>
      </c>
    </row>
    <row r="2922" spans="1:7" ht="15" x14ac:dyDescent="0.25">
      <c r="A2922" s="60" t="s">
        <v>5310</v>
      </c>
    </row>
    <row r="2923" spans="1:7" x14ac:dyDescent="0.2">
      <c r="A2923" s="36" t="s">
        <v>4534</v>
      </c>
      <c r="B2923" s="31" t="s">
        <v>4533</v>
      </c>
      <c r="C2923" s="37">
        <v>6</v>
      </c>
      <c r="D2923" s="31" t="s">
        <v>149</v>
      </c>
      <c r="E2923" s="37" t="s">
        <v>147</v>
      </c>
      <c r="F2923" s="37" t="s">
        <v>278</v>
      </c>
    </row>
    <row r="2924" spans="1:7" ht="15" x14ac:dyDescent="0.25">
      <c r="A2924" s="60" t="s">
        <v>5311</v>
      </c>
    </row>
    <row r="2925" spans="1:7" x14ac:dyDescent="0.2">
      <c r="A2925" s="36" t="s">
        <v>4536</v>
      </c>
      <c r="B2925" s="31" t="s">
        <v>4535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4538</v>
      </c>
      <c r="B2926" s="31" t="s">
        <v>4537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4540</v>
      </c>
      <c r="B2927" s="31" t="s">
        <v>4539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4542</v>
      </c>
      <c r="B2928" s="31" t="s">
        <v>4541</v>
      </c>
      <c r="C2928" s="39">
        <v>0</v>
      </c>
      <c r="D2928" s="31" t="s">
        <v>149</v>
      </c>
      <c r="E2928" s="37" t="s">
        <v>152</v>
      </c>
      <c r="F2928" s="37" t="s">
        <v>202</v>
      </c>
    </row>
    <row r="2929" spans="1:7" x14ac:dyDescent="0.2">
      <c r="A2929" s="36" t="s">
        <v>4544</v>
      </c>
      <c r="B2929" s="31" t="s">
        <v>4543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4546</v>
      </c>
      <c r="B2930" s="31" t="s">
        <v>4545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x14ac:dyDescent="0.2">
      <c r="A2931" s="36" t="s">
        <v>4548</v>
      </c>
      <c r="B2931" s="31" t="s">
        <v>4547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ht="15" x14ac:dyDescent="0.25">
      <c r="A2932" s="60" t="s">
        <v>5312</v>
      </c>
    </row>
    <row r="2933" spans="1:7" x14ac:dyDescent="0.2">
      <c r="A2933" s="36" t="s">
        <v>4550</v>
      </c>
      <c r="B2933" s="31" t="s">
        <v>4549</v>
      </c>
      <c r="C2933" s="37">
        <v>8</v>
      </c>
      <c r="D2933" s="31" t="s">
        <v>149</v>
      </c>
      <c r="E2933" s="37" t="s">
        <v>147</v>
      </c>
      <c r="F2933" s="37" t="s">
        <v>222</v>
      </c>
    </row>
    <row r="2934" spans="1:7" x14ac:dyDescent="0.2">
      <c r="A2934" s="36" t="s">
        <v>4552</v>
      </c>
      <c r="B2934" s="31" t="s">
        <v>4551</v>
      </c>
      <c r="C2934" s="37">
        <v>10</v>
      </c>
      <c r="D2934" s="31" t="s">
        <v>149</v>
      </c>
      <c r="E2934" s="37" t="s">
        <v>147</v>
      </c>
      <c r="F2934" s="37" t="s">
        <v>222</v>
      </c>
    </row>
    <row r="2935" spans="1:7" ht="15" x14ac:dyDescent="0.25">
      <c r="A2935" s="60" t="s">
        <v>5313</v>
      </c>
    </row>
    <row r="2936" spans="1:7" x14ac:dyDescent="0.2">
      <c r="A2936" s="36" t="s">
        <v>4554</v>
      </c>
      <c r="B2936" s="31" t="s">
        <v>4553</v>
      </c>
      <c r="C2936" s="37">
        <v>7</v>
      </c>
      <c r="D2936" s="31" t="s">
        <v>149</v>
      </c>
      <c r="E2936" s="37" t="s">
        <v>147</v>
      </c>
      <c r="F2936" s="37" t="s">
        <v>208</v>
      </c>
    </row>
    <row r="2937" spans="1:7" x14ac:dyDescent="0.2">
      <c r="A2937" s="36" t="s">
        <v>4556</v>
      </c>
      <c r="B2937" s="31" t="s">
        <v>4555</v>
      </c>
      <c r="C2937" s="37">
        <v>8</v>
      </c>
      <c r="D2937" s="31" t="s">
        <v>149</v>
      </c>
      <c r="E2937" s="37" t="s">
        <v>147</v>
      </c>
      <c r="F2937" s="37" t="s">
        <v>202</v>
      </c>
    </row>
    <row r="2938" spans="1:7" x14ac:dyDescent="0.2">
      <c r="A2938" s="36" t="s">
        <v>4558</v>
      </c>
      <c r="B2938" s="31" t="s">
        <v>4557</v>
      </c>
      <c r="C2938" s="37">
        <v>6</v>
      </c>
      <c r="D2938" s="31" t="s">
        <v>149</v>
      </c>
      <c r="E2938" s="37" t="s">
        <v>147</v>
      </c>
      <c r="F2938" s="37" t="s">
        <v>160</v>
      </c>
    </row>
    <row r="2939" spans="1:7" x14ac:dyDescent="0.2">
      <c r="A2939" s="36" t="s">
        <v>4560</v>
      </c>
      <c r="B2939" s="31" t="s">
        <v>4559</v>
      </c>
      <c r="C2939" s="37">
        <v>9</v>
      </c>
      <c r="D2939" s="31" t="s">
        <v>149</v>
      </c>
      <c r="E2939" s="37" t="s">
        <v>147</v>
      </c>
      <c r="F2939" s="37" t="s">
        <v>160</v>
      </c>
      <c r="G2939" s="31" t="s">
        <v>203</v>
      </c>
    </row>
    <row r="2940" spans="1:7" ht="15" x14ac:dyDescent="0.25">
      <c r="A2940" s="137" t="s">
        <v>5453</v>
      </c>
      <c r="C2940" s="39">
        <v>6</v>
      </c>
      <c r="D2940" s="31" t="s">
        <v>149</v>
      </c>
      <c r="E2940" s="39" t="s">
        <v>147</v>
      </c>
    </row>
    <row r="2941" spans="1:7" x14ac:dyDescent="0.2">
      <c r="A2941" s="36" t="s">
        <v>4562</v>
      </c>
      <c r="B2941" s="31" t="s">
        <v>4561</v>
      </c>
      <c r="D2941" s="31" t="s">
        <v>149</v>
      </c>
      <c r="E2941" s="37"/>
      <c r="F2941" s="37"/>
      <c r="G2941" s="31" t="s">
        <v>149</v>
      </c>
    </row>
    <row r="2942" spans="1:7" x14ac:dyDescent="0.2">
      <c r="A2942" s="36" t="s">
        <v>4564</v>
      </c>
      <c r="B2942" s="31" t="s">
        <v>4563</v>
      </c>
      <c r="C2942" s="37">
        <v>3</v>
      </c>
      <c r="D2942" s="31" t="s">
        <v>149</v>
      </c>
      <c r="E2942" s="37" t="s">
        <v>147</v>
      </c>
      <c r="F2942" s="37" t="s">
        <v>208</v>
      </c>
    </row>
    <row r="2943" spans="1:7" ht="15" x14ac:dyDescent="0.25">
      <c r="A2943" s="60" t="s">
        <v>5314</v>
      </c>
    </row>
    <row r="2944" spans="1:7" x14ac:dyDescent="0.2">
      <c r="A2944" s="36" t="s">
        <v>4566</v>
      </c>
      <c r="B2944" s="31" t="s">
        <v>4565</v>
      </c>
      <c r="C2944" s="37">
        <v>5</v>
      </c>
      <c r="D2944" s="31" t="s">
        <v>149</v>
      </c>
      <c r="E2944" s="37" t="s">
        <v>147</v>
      </c>
      <c r="F2944" s="37" t="s">
        <v>160</v>
      </c>
    </row>
    <row r="2945" spans="1:7" x14ac:dyDescent="0.2">
      <c r="A2945" s="36" t="s">
        <v>4568</v>
      </c>
      <c r="B2945" s="31" t="s">
        <v>4567</v>
      </c>
      <c r="C2945" s="37">
        <v>4</v>
      </c>
      <c r="D2945" s="31" t="s">
        <v>149</v>
      </c>
      <c r="E2945" s="37" t="s">
        <v>147</v>
      </c>
      <c r="F2945" s="37" t="s">
        <v>173</v>
      </c>
    </row>
    <row r="2946" spans="1:7" ht="15" x14ac:dyDescent="0.25">
      <c r="A2946" s="60" t="s">
        <v>5315</v>
      </c>
    </row>
    <row r="2947" spans="1:7" x14ac:dyDescent="0.2">
      <c r="A2947" s="36" t="s">
        <v>4569</v>
      </c>
      <c r="C2947" s="37">
        <v>6</v>
      </c>
      <c r="D2947" s="40" t="s">
        <v>189</v>
      </c>
      <c r="E2947" s="37" t="s">
        <v>147</v>
      </c>
      <c r="F2947" s="37" t="s">
        <v>160</v>
      </c>
    </row>
    <row r="2948" spans="1:7" x14ac:dyDescent="0.2">
      <c r="A2948" s="36" t="s">
        <v>4571</v>
      </c>
      <c r="B2948" s="31" t="s">
        <v>4570</v>
      </c>
      <c r="D2948" s="31" t="s">
        <v>189</v>
      </c>
      <c r="E2948" s="37"/>
      <c r="F2948" s="37"/>
      <c r="G2948" s="31" t="s">
        <v>203</v>
      </c>
    </row>
    <row r="2949" spans="1:7" ht="15" x14ac:dyDescent="0.25">
      <c r="A2949" s="60" t="s">
        <v>5316</v>
      </c>
    </row>
    <row r="2950" spans="1:7" x14ac:dyDescent="0.2">
      <c r="A2950" s="36" t="s">
        <v>4573</v>
      </c>
      <c r="B2950" s="31" t="s">
        <v>4572</v>
      </c>
      <c r="C2950" s="37">
        <v>0</v>
      </c>
      <c r="D2950" s="31" t="s">
        <v>149</v>
      </c>
      <c r="E2950" s="37" t="s">
        <v>152</v>
      </c>
      <c r="F2950" s="37" t="s">
        <v>160</v>
      </c>
    </row>
    <row r="2951" spans="1:7" ht="15" x14ac:dyDescent="0.25">
      <c r="A2951" s="60" t="s">
        <v>5317</v>
      </c>
    </row>
    <row r="2952" spans="1:7" x14ac:dyDescent="0.2">
      <c r="A2952" s="36" t="s">
        <v>4575</v>
      </c>
      <c r="B2952" s="31" t="s">
        <v>4574</v>
      </c>
      <c r="C2952" s="37">
        <v>9</v>
      </c>
      <c r="D2952" s="31" t="s">
        <v>189</v>
      </c>
      <c r="E2952" s="37" t="s">
        <v>147</v>
      </c>
      <c r="F2952" s="37" t="s">
        <v>202</v>
      </c>
      <c r="G2952" s="31" t="s">
        <v>203</v>
      </c>
    </row>
    <row r="2953" spans="1:7" ht="15" x14ac:dyDescent="0.25">
      <c r="A2953" s="60" t="s">
        <v>5318</v>
      </c>
    </row>
    <row r="2954" spans="1:7" x14ac:dyDescent="0.2">
      <c r="A2954" s="36" t="s">
        <v>4577</v>
      </c>
      <c r="B2954" s="31" t="s">
        <v>4576</v>
      </c>
      <c r="C2954" s="37">
        <v>10</v>
      </c>
      <c r="D2954" s="31" t="s">
        <v>144</v>
      </c>
      <c r="E2954" s="37" t="s">
        <v>147</v>
      </c>
      <c r="F2954" s="37" t="s">
        <v>156</v>
      </c>
      <c r="G2954" s="31" t="s">
        <v>144</v>
      </c>
    </row>
    <row r="2955" spans="1:7" ht="15" x14ac:dyDescent="0.25">
      <c r="A2955" s="60" t="s">
        <v>5319</v>
      </c>
    </row>
    <row r="2956" spans="1:7" x14ac:dyDescent="0.2">
      <c r="A2956" s="36" t="s">
        <v>4579</v>
      </c>
      <c r="B2956" s="31" t="s">
        <v>4578</v>
      </c>
      <c r="C2956" s="37">
        <v>5</v>
      </c>
      <c r="D2956" s="31" t="s">
        <v>149</v>
      </c>
      <c r="E2956" s="37" t="s">
        <v>147</v>
      </c>
      <c r="F2956" s="37" t="s">
        <v>160</v>
      </c>
    </row>
    <row r="2957" spans="1:7" ht="15" x14ac:dyDescent="0.25">
      <c r="A2957" s="60" t="s">
        <v>5320</v>
      </c>
    </row>
    <row r="2958" spans="1:7" x14ac:dyDescent="0.2">
      <c r="A2958" s="36" t="s">
        <v>4581</v>
      </c>
      <c r="B2958" s="31" t="s">
        <v>4580</v>
      </c>
      <c r="C2958" s="39">
        <v>0</v>
      </c>
      <c r="D2958" s="31" t="s">
        <v>149</v>
      </c>
      <c r="E2958" s="37" t="s">
        <v>152</v>
      </c>
      <c r="F2958" s="37" t="s">
        <v>222</v>
      </c>
    </row>
    <row r="2959" spans="1:7" x14ac:dyDescent="0.2">
      <c r="A2959" s="36" t="s">
        <v>4583</v>
      </c>
      <c r="B2959" s="31" t="s">
        <v>4582</v>
      </c>
      <c r="C2959" s="37">
        <v>2</v>
      </c>
      <c r="D2959" s="31" t="s">
        <v>149</v>
      </c>
      <c r="E2959" s="37" t="s">
        <v>147</v>
      </c>
      <c r="F2959" s="37" t="s">
        <v>222</v>
      </c>
    </row>
    <row r="2960" spans="1:7" ht="15" x14ac:dyDescent="0.25">
      <c r="A2960" s="60" t="s">
        <v>5321</v>
      </c>
    </row>
    <row r="2961" spans="1:7" x14ac:dyDescent="0.2">
      <c r="A2961" s="36" t="s">
        <v>4585</v>
      </c>
      <c r="B2961" s="31" t="s">
        <v>4584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4587</v>
      </c>
      <c r="B2962" s="31" t="s">
        <v>4586</v>
      </c>
      <c r="C2962" s="37">
        <v>3</v>
      </c>
      <c r="D2962" s="31" t="s">
        <v>157</v>
      </c>
      <c r="E2962" s="37" t="s">
        <v>147</v>
      </c>
      <c r="F2962" s="37" t="s">
        <v>163</v>
      </c>
    </row>
    <row r="2963" spans="1:7" x14ac:dyDescent="0.2">
      <c r="A2963" s="36" t="s">
        <v>4589</v>
      </c>
      <c r="B2963" s="31" t="s">
        <v>4588</v>
      </c>
      <c r="C2963" s="37">
        <v>0</v>
      </c>
      <c r="D2963" s="31" t="s">
        <v>157</v>
      </c>
      <c r="E2963" s="37" t="s">
        <v>152</v>
      </c>
      <c r="F2963" s="37" t="s">
        <v>170</v>
      </c>
    </row>
    <row r="2964" spans="1:7" x14ac:dyDescent="0.2">
      <c r="A2964" s="36" t="s">
        <v>4591</v>
      </c>
      <c r="B2964" s="31" t="s">
        <v>4590</v>
      </c>
      <c r="C2964" s="37">
        <v>4</v>
      </c>
      <c r="D2964" s="31" t="s">
        <v>157</v>
      </c>
      <c r="E2964" s="37" t="s">
        <v>147</v>
      </c>
      <c r="F2964" s="37" t="s">
        <v>208</v>
      </c>
    </row>
    <row r="2965" spans="1:7" ht="15" x14ac:dyDescent="0.25">
      <c r="A2965" s="60" t="s">
        <v>5322</v>
      </c>
    </row>
    <row r="2966" spans="1:7" x14ac:dyDescent="0.2">
      <c r="A2966" s="36" t="s">
        <v>4593</v>
      </c>
      <c r="B2966" s="31" t="s">
        <v>4592</v>
      </c>
      <c r="C2966" s="37">
        <v>5</v>
      </c>
      <c r="D2966" s="31" t="s">
        <v>157</v>
      </c>
      <c r="E2966" s="37" t="s">
        <v>147</v>
      </c>
      <c r="F2966" s="37" t="s">
        <v>962</v>
      </c>
    </row>
    <row r="2967" spans="1:7" x14ac:dyDescent="0.2">
      <c r="A2967" s="36" t="s">
        <v>4594</v>
      </c>
      <c r="C2967" s="37">
        <v>1</v>
      </c>
      <c r="D2967" s="31" t="s">
        <v>149</v>
      </c>
      <c r="E2967" s="37" t="s">
        <v>147</v>
      </c>
      <c r="F2967" s="37" t="s">
        <v>148</v>
      </c>
    </row>
    <row r="2968" spans="1:7" x14ac:dyDescent="0.2">
      <c r="A2968" s="36" t="s">
        <v>4596</v>
      </c>
      <c r="B2968" s="31" t="s">
        <v>4595</v>
      </c>
      <c r="C2968" s="37">
        <v>1</v>
      </c>
      <c r="D2968" s="31" t="s">
        <v>149</v>
      </c>
      <c r="E2968" s="37" t="s">
        <v>147</v>
      </c>
      <c r="F2968" s="37" t="s">
        <v>278</v>
      </c>
    </row>
    <row r="2969" spans="1:7" ht="15" x14ac:dyDescent="0.25">
      <c r="A2969" s="60" t="s">
        <v>5323</v>
      </c>
    </row>
    <row r="2970" spans="1:7" x14ac:dyDescent="0.2">
      <c r="A2970" s="36" t="s">
        <v>4598</v>
      </c>
      <c r="B2970" s="31" t="s">
        <v>4597</v>
      </c>
      <c r="C2970" s="37">
        <v>10</v>
      </c>
      <c r="D2970" s="31" t="s">
        <v>262</v>
      </c>
      <c r="E2970" s="37" t="s">
        <v>147</v>
      </c>
      <c r="F2970" s="37" t="s">
        <v>222</v>
      </c>
    </row>
    <row r="2971" spans="1:7" x14ac:dyDescent="0.2">
      <c r="A2971" s="36" t="s">
        <v>4600</v>
      </c>
      <c r="B2971" s="31" t="s">
        <v>4599</v>
      </c>
      <c r="C2971" s="37">
        <v>10</v>
      </c>
      <c r="D2971" s="31" t="s">
        <v>262</v>
      </c>
      <c r="E2971" s="37" t="s">
        <v>147</v>
      </c>
      <c r="F2971" s="37" t="s">
        <v>195</v>
      </c>
      <c r="G2971" s="31" t="s">
        <v>182</v>
      </c>
    </row>
    <row r="2972" spans="1:7" x14ac:dyDescent="0.2">
      <c r="A2972" s="36" t="s">
        <v>4602</v>
      </c>
      <c r="B2972" s="31" t="s">
        <v>4601</v>
      </c>
      <c r="C2972" s="37">
        <v>9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4604</v>
      </c>
      <c r="B2973" s="31" t="s">
        <v>4603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4606</v>
      </c>
      <c r="B2974" s="31" t="s">
        <v>4605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4608</v>
      </c>
      <c r="B2975" s="31" t="s">
        <v>4607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144</v>
      </c>
    </row>
    <row r="2976" spans="1:7" x14ac:dyDescent="0.2">
      <c r="A2976" s="36" t="s">
        <v>4610</v>
      </c>
      <c r="B2976" s="31" t="s">
        <v>4609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182</v>
      </c>
    </row>
    <row r="2977" spans="1:7" ht="15" x14ac:dyDescent="0.25">
      <c r="A2977" s="60" t="s">
        <v>5324</v>
      </c>
    </row>
    <row r="2978" spans="1:7" x14ac:dyDescent="0.2">
      <c r="A2978" s="36" t="s">
        <v>4612</v>
      </c>
      <c r="B2978" s="31" t="s">
        <v>4611</v>
      </c>
      <c r="C2978" s="37">
        <v>5</v>
      </c>
      <c r="D2978" s="31" t="s">
        <v>262</v>
      </c>
      <c r="E2978" s="37" t="s">
        <v>147</v>
      </c>
      <c r="F2978" s="37" t="s">
        <v>222</v>
      </c>
    </row>
    <row r="2979" spans="1:7" x14ac:dyDescent="0.2">
      <c r="A2979" s="36" t="s">
        <v>4614</v>
      </c>
      <c r="B2979" s="31" t="s">
        <v>4613</v>
      </c>
      <c r="C2979" s="37">
        <v>7</v>
      </c>
      <c r="D2979" s="31" t="s">
        <v>149</v>
      </c>
      <c r="E2979" s="37" t="s">
        <v>147</v>
      </c>
      <c r="F2979" s="37" t="s">
        <v>160</v>
      </c>
    </row>
    <row r="2980" spans="1:7" x14ac:dyDescent="0.2">
      <c r="A2980" s="36" t="s">
        <v>4616</v>
      </c>
      <c r="B2980" s="31" t="s">
        <v>4615</v>
      </c>
      <c r="C2980" s="37">
        <v>6</v>
      </c>
      <c r="D2980" s="31" t="s">
        <v>149</v>
      </c>
      <c r="E2980" s="37" t="s">
        <v>147</v>
      </c>
      <c r="F2980" s="37" t="s">
        <v>202</v>
      </c>
    </row>
    <row r="2981" spans="1:7" ht="15" x14ac:dyDescent="0.25">
      <c r="A2981" s="60" t="s">
        <v>5325</v>
      </c>
    </row>
    <row r="2982" spans="1:7" x14ac:dyDescent="0.2">
      <c r="A2982" s="36" t="s">
        <v>4618</v>
      </c>
      <c r="B2982" s="31" t="s">
        <v>4617</v>
      </c>
      <c r="C2982" s="37">
        <v>0</v>
      </c>
      <c r="D2982" s="31" t="s">
        <v>149</v>
      </c>
      <c r="E2982" s="37" t="s">
        <v>152</v>
      </c>
      <c r="F2982" s="37" t="s">
        <v>170</v>
      </c>
    </row>
    <row r="2983" spans="1:7" ht="15" x14ac:dyDescent="0.25">
      <c r="A2983" s="60" t="s">
        <v>5326</v>
      </c>
    </row>
    <row r="2984" spans="1:7" x14ac:dyDescent="0.2">
      <c r="A2984" s="36" t="s">
        <v>4620</v>
      </c>
      <c r="B2984" s="31" t="s">
        <v>4619</v>
      </c>
      <c r="C2984" s="37">
        <v>5</v>
      </c>
      <c r="D2984" s="31" t="s">
        <v>157</v>
      </c>
      <c r="E2984" s="37" t="s">
        <v>147</v>
      </c>
      <c r="F2984" s="37" t="s">
        <v>156</v>
      </c>
    </row>
    <row r="2985" spans="1:7" x14ac:dyDescent="0.2">
      <c r="A2985" s="38" t="s">
        <v>4621</v>
      </c>
      <c r="C2985" s="37">
        <v>5</v>
      </c>
      <c r="D2985" s="31" t="s">
        <v>157</v>
      </c>
      <c r="E2985" s="37" t="s">
        <v>147</v>
      </c>
      <c r="F2985" s="37" t="s">
        <v>626</v>
      </c>
    </row>
    <row r="2986" spans="1:7" x14ac:dyDescent="0.2">
      <c r="A2986" s="36" t="s">
        <v>4623</v>
      </c>
      <c r="B2986" s="31" t="s">
        <v>4622</v>
      </c>
      <c r="C2986" s="37">
        <v>9</v>
      </c>
      <c r="D2986" s="31" t="s">
        <v>368</v>
      </c>
      <c r="E2986" s="37" t="s">
        <v>147</v>
      </c>
      <c r="F2986" s="37" t="s">
        <v>222</v>
      </c>
    </row>
    <row r="2987" spans="1:7" x14ac:dyDescent="0.2">
      <c r="A2987" s="36" t="s">
        <v>4625</v>
      </c>
      <c r="B2987" s="31" t="s">
        <v>4624</v>
      </c>
      <c r="C2987" s="37">
        <v>6</v>
      </c>
      <c r="D2987" s="31" t="s">
        <v>157</v>
      </c>
      <c r="E2987" s="37" t="s">
        <v>147</v>
      </c>
      <c r="F2987" s="37" t="s">
        <v>163</v>
      </c>
    </row>
    <row r="2988" spans="1:7" x14ac:dyDescent="0.2">
      <c r="A2988" s="36" t="s">
        <v>4627</v>
      </c>
      <c r="B2988" s="31" t="s">
        <v>4626</v>
      </c>
      <c r="C2988" s="37">
        <v>8</v>
      </c>
      <c r="D2988" s="31" t="s">
        <v>368</v>
      </c>
      <c r="E2988" s="37" t="s">
        <v>147</v>
      </c>
      <c r="F2988" s="37" t="s">
        <v>222</v>
      </c>
    </row>
    <row r="2989" spans="1:7" ht="15" x14ac:dyDescent="0.25">
      <c r="A2989" s="60" t="s">
        <v>5327</v>
      </c>
    </row>
    <row r="2990" spans="1:7" x14ac:dyDescent="0.2">
      <c r="A2990" s="36" t="s">
        <v>4629</v>
      </c>
      <c r="B2990" s="31" t="s">
        <v>4628</v>
      </c>
      <c r="C2990" s="37">
        <v>10</v>
      </c>
      <c r="D2990" s="31" t="s">
        <v>157</v>
      </c>
      <c r="E2990" s="37" t="s">
        <v>147</v>
      </c>
      <c r="F2990" s="37" t="s">
        <v>491</v>
      </c>
      <c r="G2990" s="31" t="s">
        <v>144</v>
      </c>
    </row>
    <row r="2991" spans="1:7" x14ac:dyDescent="0.2">
      <c r="A2991" s="36" t="s">
        <v>4631</v>
      </c>
      <c r="B2991" s="31" t="s">
        <v>4630</v>
      </c>
      <c r="C2991" s="37">
        <v>9</v>
      </c>
      <c r="D2991" s="31" t="s">
        <v>368</v>
      </c>
      <c r="E2991" s="37" t="s">
        <v>147</v>
      </c>
      <c r="F2991" s="37" t="s">
        <v>173</v>
      </c>
    </row>
    <row r="2992" spans="1:7" x14ac:dyDescent="0.2">
      <c r="A2992" s="36" t="s">
        <v>4632</v>
      </c>
      <c r="C2992" s="37">
        <v>10</v>
      </c>
      <c r="D2992" s="31" t="s">
        <v>149</v>
      </c>
      <c r="E2992" s="37" t="s">
        <v>147</v>
      </c>
      <c r="F2992" s="37" t="s">
        <v>148</v>
      </c>
    </row>
    <row r="2993" spans="1:7" x14ac:dyDescent="0.2">
      <c r="A2993" s="36" t="s">
        <v>4634</v>
      </c>
      <c r="B2993" s="31" t="s">
        <v>4633</v>
      </c>
      <c r="C2993" s="37">
        <v>10</v>
      </c>
      <c r="D2993" s="31" t="s">
        <v>149</v>
      </c>
      <c r="E2993" s="37" t="s">
        <v>147</v>
      </c>
      <c r="F2993" s="37" t="s">
        <v>818</v>
      </c>
      <c r="G2993" s="31" t="s">
        <v>182</v>
      </c>
    </row>
    <row r="2994" spans="1:7" x14ac:dyDescent="0.2">
      <c r="A2994" s="36" t="s">
        <v>4636</v>
      </c>
      <c r="B2994" s="31" t="s">
        <v>4635</v>
      </c>
      <c r="C2994" s="37">
        <v>0</v>
      </c>
      <c r="D2994" s="31" t="s">
        <v>149</v>
      </c>
      <c r="E2994" s="37" t="s">
        <v>152</v>
      </c>
      <c r="F2994" s="37" t="s">
        <v>160</v>
      </c>
    </row>
    <row r="2995" spans="1:7" ht="15" x14ac:dyDescent="0.25">
      <c r="A2995" s="60" t="s">
        <v>5328</v>
      </c>
    </row>
    <row r="2996" spans="1:7" x14ac:dyDescent="0.2">
      <c r="A2996" s="36" t="s">
        <v>4638</v>
      </c>
      <c r="B2996" s="31" t="s">
        <v>4637</v>
      </c>
      <c r="C2996" s="37">
        <v>6</v>
      </c>
      <c r="D2996" s="31" t="s">
        <v>262</v>
      </c>
      <c r="E2996" s="37" t="s">
        <v>147</v>
      </c>
      <c r="F2996" s="37" t="s">
        <v>222</v>
      </c>
    </row>
    <row r="2997" spans="1:7" ht="15" x14ac:dyDescent="0.25">
      <c r="A2997" s="60" t="s">
        <v>5329</v>
      </c>
    </row>
    <row r="2998" spans="1:7" x14ac:dyDescent="0.2">
      <c r="A2998" s="36" t="s">
        <v>4640</v>
      </c>
      <c r="B2998" s="31" t="s">
        <v>4639</v>
      </c>
      <c r="C2998" s="37">
        <v>0</v>
      </c>
      <c r="D2998" s="31" t="s">
        <v>149</v>
      </c>
      <c r="E2998" s="37" t="s">
        <v>152</v>
      </c>
      <c r="F2998" s="37" t="s">
        <v>156</v>
      </c>
    </row>
    <row r="2999" spans="1:7" ht="15" x14ac:dyDescent="0.25">
      <c r="A2999" s="60" t="s">
        <v>5330</v>
      </c>
    </row>
    <row r="3000" spans="1:7" x14ac:dyDescent="0.2">
      <c r="A3000" s="36" t="s">
        <v>4642</v>
      </c>
      <c r="B3000" s="31" t="s">
        <v>4641</v>
      </c>
      <c r="C3000" s="37">
        <v>0</v>
      </c>
      <c r="D3000" s="31" t="s">
        <v>149</v>
      </c>
      <c r="E3000" s="37" t="s">
        <v>152</v>
      </c>
      <c r="F3000" s="37" t="s">
        <v>170</v>
      </c>
    </row>
    <row r="3001" spans="1:7" x14ac:dyDescent="0.2">
      <c r="A3001" s="36" t="s">
        <v>4644</v>
      </c>
      <c r="B3001" s="31" t="s">
        <v>4643</v>
      </c>
      <c r="C3001" s="37">
        <v>0</v>
      </c>
      <c r="D3001" s="31" t="s">
        <v>149</v>
      </c>
      <c r="E3001" s="37" t="s">
        <v>147</v>
      </c>
      <c r="F3001" s="37" t="s">
        <v>156</v>
      </c>
    </row>
    <row r="3002" spans="1:7" x14ac:dyDescent="0.2">
      <c r="A3002" s="36" t="s">
        <v>4646</v>
      </c>
      <c r="B3002" s="31" t="s">
        <v>4645</v>
      </c>
      <c r="C3002" s="37">
        <v>6</v>
      </c>
      <c r="D3002" s="31" t="s">
        <v>149</v>
      </c>
      <c r="E3002" s="37" t="s">
        <v>147</v>
      </c>
      <c r="F3002" s="37" t="s">
        <v>355</v>
      </c>
    </row>
    <row r="3003" spans="1:7" x14ac:dyDescent="0.2">
      <c r="A3003" s="36" t="s">
        <v>4648</v>
      </c>
      <c r="B3003" s="31" t="s">
        <v>4647</v>
      </c>
      <c r="C3003" s="37">
        <v>7</v>
      </c>
      <c r="D3003" s="31" t="s">
        <v>149</v>
      </c>
      <c r="E3003" s="37" t="s">
        <v>147</v>
      </c>
      <c r="F3003" s="37" t="s">
        <v>160</v>
      </c>
      <c r="G3003" s="31" t="s">
        <v>203</v>
      </c>
    </row>
    <row r="3004" spans="1:7" ht="15" x14ac:dyDescent="0.25">
      <c r="A3004" s="60" t="s">
        <v>5331</v>
      </c>
    </row>
    <row r="3005" spans="1:7" x14ac:dyDescent="0.2">
      <c r="A3005" s="36" t="s">
        <v>4650</v>
      </c>
      <c r="B3005" s="31" t="s">
        <v>4649</v>
      </c>
      <c r="C3005" s="37">
        <v>3</v>
      </c>
      <c r="D3005" s="31" t="s">
        <v>149</v>
      </c>
      <c r="E3005" s="37" t="s">
        <v>147</v>
      </c>
      <c r="F3005" s="37" t="s">
        <v>160</v>
      </c>
    </row>
    <row r="3006" spans="1:7" x14ac:dyDescent="0.2">
      <c r="A3006" s="36" t="s">
        <v>4652</v>
      </c>
      <c r="B3006" s="31" t="s">
        <v>4651</v>
      </c>
      <c r="C3006" s="37">
        <v>6</v>
      </c>
      <c r="D3006" s="31" t="s">
        <v>149</v>
      </c>
      <c r="E3006" s="37" t="s">
        <v>147</v>
      </c>
      <c r="F3006" s="37" t="s">
        <v>962</v>
      </c>
    </row>
    <row r="3007" spans="1:7" x14ac:dyDescent="0.2">
      <c r="A3007" s="36" t="s">
        <v>4654</v>
      </c>
      <c r="B3007" s="31" t="s">
        <v>4653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4656</v>
      </c>
      <c r="B3008" s="31" t="s">
        <v>4655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4658</v>
      </c>
      <c r="B3009" s="31" t="s">
        <v>4657</v>
      </c>
      <c r="C3009" s="37">
        <v>0</v>
      </c>
      <c r="D3009" s="31" t="s">
        <v>149</v>
      </c>
      <c r="E3009" s="37" t="s">
        <v>152</v>
      </c>
      <c r="F3009" s="37" t="s">
        <v>170</v>
      </c>
      <c r="G3009" s="31" t="s">
        <v>149</v>
      </c>
    </row>
    <row r="3010" spans="1:7" x14ac:dyDescent="0.2">
      <c r="A3010" s="36" t="s">
        <v>4660</v>
      </c>
      <c r="B3010" s="31" t="s">
        <v>4659</v>
      </c>
      <c r="C3010" s="37">
        <v>5</v>
      </c>
      <c r="D3010" s="31" t="s">
        <v>149</v>
      </c>
      <c r="E3010" s="37" t="s">
        <v>147</v>
      </c>
      <c r="F3010" s="37" t="s">
        <v>148</v>
      </c>
    </row>
    <row r="3011" spans="1:7" ht="15" x14ac:dyDescent="0.25">
      <c r="A3011" s="60" t="s">
        <v>5332</v>
      </c>
    </row>
    <row r="3012" spans="1:7" x14ac:dyDescent="0.2">
      <c r="A3012" s="36" t="s">
        <v>4662</v>
      </c>
      <c r="B3012" s="31" t="s">
        <v>4661</v>
      </c>
      <c r="C3012" s="37">
        <v>6</v>
      </c>
      <c r="D3012" s="31" t="s">
        <v>149</v>
      </c>
      <c r="E3012" s="37" t="s">
        <v>147</v>
      </c>
      <c r="F3012" s="37" t="s">
        <v>222</v>
      </c>
    </row>
    <row r="3013" spans="1:7" x14ac:dyDescent="0.2">
      <c r="A3013" s="36" t="s">
        <v>4664</v>
      </c>
      <c r="B3013" s="31" t="s">
        <v>4663</v>
      </c>
      <c r="C3013" s="37">
        <v>0</v>
      </c>
      <c r="D3013" s="31" t="s">
        <v>149</v>
      </c>
      <c r="E3013" s="37" t="s">
        <v>152</v>
      </c>
      <c r="F3013" s="37" t="s">
        <v>156</v>
      </c>
    </row>
    <row r="3014" spans="1:7" x14ac:dyDescent="0.2">
      <c r="A3014" s="36" t="s">
        <v>4666</v>
      </c>
      <c r="B3014" s="31" t="s">
        <v>4665</v>
      </c>
      <c r="C3014" s="37">
        <v>5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4668</v>
      </c>
      <c r="B3015" s="31" t="s">
        <v>4667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7" x14ac:dyDescent="0.2">
      <c r="A3016" s="36" t="s">
        <v>4670</v>
      </c>
      <c r="B3016" s="31" t="s">
        <v>4669</v>
      </c>
      <c r="C3016" s="37">
        <v>0</v>
      </c>
      <c r="D3016" s="31" t="s">
        <v>149</v>
      </c>
      <c r="E3016" s="37" t="s">
        <v>152</v>
      </c>
      <c r="F3016" s="37" t="s">
        <v>170</v>
      </c>
    </row>
    <row r="3017" spans="1:7" x14ac:dyDescent="0.2">
      <c r="A3017" s="36" t="s">
        <v>4672</v>
      </c>
      <c r="B3017" s="31" t="s">
        <v>4671</v>
      </c>
      <c r="C3017" s="37">
        <v>0</v>
      </c>
      <c r="D3017" s="31" t="s">
        <v>149</v>
      </c>
      <c r="E3017" s="37" t="s">
        <v>147</v>
      </c>
      <c r="F3017" s="37" t="s">
        <v>355</v>
      </c>
    </row>
    <row r="3018" spans="1:7" x14ac:dyDescent="0.2">
      <c r="A3018" s="36" t="s">
        <v>4673</v>
      </c>
      <c r="B3018" s="31" t="s">
        <v>4671</v>
      </c>
      <c r="C3018" s="37"/>
      <c r="D3018" s="31" t="s">
        <v>149</v>
      </c>
      <c r="E3018" s="37"/>
      <c r="F3018" s="37"/>
    </row>
    <row r="3019" spans="1:7" x14ac:dyDescent="0.2">
      <c r="A3019" s="36" t="s">
        <v>4674</v>
      </c>
      <c r="B3019" s="31" t="s">
        <v>4671</v>
      </c>
      <c r="C3019" s="37"/>
      <c r="D3019" s="31" t="s">
        <v>149</v>
      </c>
      <c r="E3019" s="37"/>
      <c r="F3019" s="37"/>
    </row>
    <row r="3020" spans="1:7" x14ac:dyDescent="0.2">
      <c r="A3020" s="36" t="s">
        <v>4676</v>
      </c>
      <c r="B3020" s="31" t="s">
        <v>4675</v>
      </c>
      <c r="C3020" s="37">
        <v>0</v>
      </c>
      <c r="D3020" s="31" t="s">
        <v>149</v>
      </c>
      <c r="E3020" s="37" t="s">
        <v>152</v>
      </c>
      <c r="F3020" s="37" t="s">
        <v>160</v>
      </c>
    </row>
    <row r="3021" spans="1:7" x14ac:dyDescent="0.2">
      <c r="A3021" s="36" t="s">
        <v>4678</v>
      </c>
      <c r="B3021" s="31" t="s">
        <v>4677</v>
      </c>
      <c r="C3021" s="37">
        <v>6</v>
      </c>
      <c r="D3021" s="31" t="s">
        <v>149</v>
      </c>
      <c r="E3021" s="37" t="s">
        <v>147</v>
      </c>
      <c r="F3021" s="37" t="s">
        <v>222</v>
      </c>
    </row>
    <row r="3022" spans="1:7" x14ac:dyDescent="0.2">
      <c r="A3022" s="36" t="s">
        <v>4680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148</v>
      </c>
    </row>
    <row r="3023" spans="1:7" x14ac:dyDescent="0.2">
      <c r="A3023" s="36" t="s">
        <v>4681</v>
      </c>
      <c r="B3023" s="31" t="s">
        <v>4679</v>
      </c>
      <c r="C3023" s="37">
        <v>0</v>
      </c>
      <c r="D3023" s="31" t="s">
        <v>149</v>
      </c>
      <c r="E3023" s="37" t="s">
        <v>147</v>
      </c>
      <c r="F3023" s="37" t="s">
        <v>253</v>
      </c>
    </row>
    <row r="3024" spans="1:7" x14ac:dyDescent="0.2">
      <c r="A3024" s="36" t="s">
        <v>4682</v>
      </c>
      <c r="B3024" s="31" t="s">
        <v>4679</v>
      </c>
      <c r="C3024" s="39">
        <v>0</v>
      </c>
      <c r="D3024" s="31" t="s">
        <v>149</v>
      </c>
      <c r="E3024" s="37" t="s">
        <v>152</v>
      </c>
      <c r="F3024" s="37" t="s">
        <v>253</v>
      </c>
    </row>
    <row r="3025" spans="1:6" ht="15" x14ac:dyDescent="0.25">
      <c r="A3025" s="60" t="s">
        <v>5333</v>
      </c>
    </row>
    <row r="3026" spans="1:6" x14ac:dyDescent="0.2">
      <c r="A3026" s="36" t="s">
        <v>4684</v>
      </c>
      <c r="B3026" s="31" t="s">
        <v>4683</v>
      </c>
      <c r="C3026" s="37">
        <v>0</v>
      </c>
      <c r="D3026" s="31" t="s">
        <v>149</v>
      </c>
      <c r="E3026" s="37" t="s">
        <v>152</v>
      </c>
      <c r="F3026" s="37" t="s">
        <v>160</v>
      </c>
    </row>
    <row r="3027" spans="1:6" ht="15" x14ac:dyDescent="0.25">
      <c r="A3027" s="60" t="s">
        <v>5334</v>
      </c>
    </row>
    <row r="3028" spans="1:6" x14ac:dyDescent="0.2">
      <c r="A3028" s="36" t="s">
        <v>4686</v>
      </c>
      <c r="B3028" s="31" t="s">
        <v>4685</v>
      </c>
      <c r="C3028" s="37">
        <v>6</v>
      </c>
      <c r="D3028" s="31" t="s">
        <v>149</v>
      </c>
      <c r="E3028" s="37" t="s">
        <v>147</v>
      </c>
      <c r="F3028" s="37" t="s">
        <v>208</v>
      </c>
    </row>
    <row r="3029" spans="1:6" x14ac:dyDescent="0.2">
      <c r="A3029" s="36" t="s">
        <v>4688</v>
      </c>
      <c r="B3029" s="31" t="s">
        <v>4687</v>
      </c>
      <c r="C3029" s="37">
        <v>7</v>
      </c>
      <c r="D3029" s="31" t="s">
        <v>157</v>
      </c>
      <c r="E3029" s="37" t="s">
        <v>147</v>
      </c>
      <c r="F3029" s="37" t="s">
        <v>148</v>
      </c>
    </row>
    <row r="3030" spans="1:6" x14ac:dyDescent="0.2">
      <c r="A3030" s="36" t="s">
        <v>4690</v>
      </c>
      <c r="B3030" s="31" t="s">
        <v>4689</v>
      </c>
      <c r="C3030" s="37">
        <v>4</v>
      </c>
      <c r="D3030" s="31" t="s">
        <v>157</v>
      </c>
      <c r="E3030" s="37" t="s">
        <v>147</v>
      </c>
      <c r="F3030" s="37" t="s">
        <v>962</v>
      </c>
    </row>
    <row r="3031" spans="1:6" x14ac:dyDescent="0.2">
      <c r="A3031" s="36" t="s">
        <v>4691</v>
      </c>
      <c r="C3031" s="37"/>
      <c r="D3031" s="31" t="s">
        <v>157</v>
      </c>
      <c r="E3031" s="37"/>
      <c r="F3031" s="37"/>
    </row>
    <row r="3032" spans="1:6" x14ac:dyDescent="0.2">
      <c r="A3032" s="36" t="s">
        <v>4692</v>
      </c>
      <c r="C3032" s="37">
        <v>5</v>
      </c>
      <c r="D3032" s="31" t="s">
        <v>157</v>
      </c>
      <c r="E3032" s="37" t="s">
        <v>147</v>
      </c>
      <c r="F3032" s="37" t="s">
        <v>253</v>
      </c>
    </row>
    <row r="3033" spans="1:6" x14ac:dyDescent="0.2">
      <c r="A3033" s="36" t="s">
        <v>4693</v>
      </c>
      <c r="C3033" s="37">
        <v>0</v>
      </c>
      <c r="D3033" s="31" t="s">
        <v>157</v>
      </c>
      <c r="E3033" s="37" t="s">
        <v>152</v>
      </c>
      <c r="F3033" s="37"/>
    </row>
    <row r="3034" spans="1:6" x14ac:dyDescent="0.2">
      <c r="A3034" s="36" t="s">
        <v>4695</v>
      </c>
      <c r="B3034" s="31" t="s">
        <v>4694</v>
      </c>
      <c r="C3034" s="37">
        <v>7</v>
      </c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4696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4697</v>
      </c>
      <c r="B3036" s="31" t="s">
        <v>4694</v>
      </c>
      <c r="C3036" s="37"/>
      <c r="D3036" s="31" t="s">
        <v>157</v>
      </c>
      <c r="E3036" s="37" t="s">
        <v>147</v>
      </c>
      <c r="F3036" s="37" t="s">
        <v>160</v>
      </c>
    </row>
    <row r="3037" spans="1:6" ht="15" x14ac:dyDescent="0.25">
      <c r="A3037" s="60" t="s">
        <v>5335</v>
      </c>
    </row>
    <row r="3038" spans="1:6" x14ac:dyDescent="0.2">
      <c r="A3038" s="36" t="s">
        <v>4699</v>
      </c>
      <c r="B3038" s="31" t="s">
        <v>4698</v>
      </c>
      <c r="C3038" s="37">
        <v>4</v>
      </c>
      <c r="D3038" s="31" t="s">
        <v>149</v>
      </c>
      <c r="E3038" s="37" t="s">
        <v>147</v>
      </c>
      <c r="F3038" s="37" t="s">
        <v>156</v>
      </c>
    </row>
    <row r="3039" spans="1:6" x14ac:dyDescent="0.2">
      <c r="A3039" s="36" t="s">
        <v>4700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4701</v>
      </c>
      <c r="B3040" s="31" t="s">
        <v>4698</v>
      </c>
      <c r="C3040" s="37"/>
      <c r="D3040" s="31" t="s">
        <v>149</v>
      </c>
      <c r="E3040" s="37"/>
      <c r="F3040" s="37"/>
    </row>
    <row r="3041" spans="1:7" x14ac:dyDescent="0.2">
      <c r="A3041" s="36" t="s">
        <v>4703</v>
      </c>
      <c r="B3041" s="31" t="s">
        <v>4702</v>
      </c>
      <c r="D3041" s="31" t="s">
        <v>149</v>
      </c>
      <c r="E3041" s="37"/>
      <c r="F3041" s="37"/>
    </row>
    <row r="3042" spans="1:7" x14ac:dyDescent="0.2">
      <c r="A3042" s="36" t="s">
        <v>4705</v>
      </c>
      <c r="B3042" s="31" t="s">
        <v>4704</v>
      </c>
      <c r="C3042" s="37">
        <v>0</v>
      </c>
      <c r="D3042" s="31" t="s">
        <v>149</v>
      </c>
      <c r="E3042" s="37" t="s">
        <v>152</v>
      </c>
      <c r="F3042" s="37" t="s">
        <v>160</v>
      </c>
    </row>
    <row r="3043" spans="1:7" x14ac:dyDescent="0.2">
      <c r="A3043" s="36" t="s">
        <v>4707</v>
      </c>
      <c r="B3043" s="31" t="s">
        <v>4706</v>
      </c>
      <c r="C3043" s="31">
        <v>0</v>
      </c>
      <c r="D3043" s="31" t="s">
        <v>149</v>
      </c>
      <c r="E3043" s="37" t="s">
        <v>152</v>
      </c>
      <c r="F3043" s="37" t="s">
        <v>153</v>
      </c>
    </row>
    <row r="3044" spans="1:7" ht="15" x14ac:dyDescent="0.25">
      <c r="A3044" s="60" t="s">
        <v>5336</v>
      </c>
    </row>
    <row r="3045" spans="1:7" x14ac:dyDescent="0.2">
      <c r="A3045" s="36" t="s">
        <v>4709</v>
      </c>
      <c r="B3045" s="31" t="s">
        <v>4708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7" s="111" customFormat="1" x14ac:dyDescent="0.2">
      <c r="A3046" s="36" t="s">
        <v>5406</v>
      </c>
      <c r="B3046" s="111" t="s">
        <v>5407</v>
      </c>
      <c r="C3046" s="37">
        <v>0</v>
      </c>
      <c r="D3046" s="111" t="s">
        <v>149</v>
      </c>
      <c r="E3046" s="37" t="s">
        <v>152</v>
      </c>
      <c r="F3046" s="37"/>
    </row>
    <row r="3047" spans="1:7" x14ac:dyDescent="0.2">
      <c r="A3047" s="36" t="s">
        <v>4711</v>
      </c>
      <c r="B3047" s="31" t="s">
        <v>4710</v>
      </c>
      <c r="C3047" s="37">
        <v>4</v>
      </c>
      <c r="D3047" s="31" t="s">
        <v>149</v>
      </c>
      <c r="E3047" s="37" t="s">
        <v>147</v>
      </c>
      <c r="F3047" s="37" t="s">
        <v>148</v>
      </c>
    </row>
    <row r="3048" spans="1:7" x14ac:dyDescent="0.2">
      <c r="A3048" s="36" t="s">
        <v>4713</v>
      </c>
      <c r="B3048" s="31" t="s">
        <v>4712</v>
      </c>
      <c r="C3048" s="37">
        <v>6</v>
      </c>
      <c r="D3048" s="31" t="s">
        <v>149</v>
      </c>
      <c r="E3048" s="37" t="s">
        <v>147</v>
      </c>
      <c r="F3048" s="37" t="s">
        <v>163</v>
      </c>
    </row>
    <row r="3049" spans="1:7" x14ac:dyDescent="0.2">
      <c r="A3049" s="36" t="s">
        <v>4714</v>
      </c>
      <c r="C3049" s="37">
        <v>7</v>
      </c>
      <c r="D3049" s="31" t="s">
        <v>149</v>
      </c>
      <c r="E3049" s="37" t="s">
        <v>147</v>
      </c>
      <c r="F3049" s="37" t="s">
        <v>156</v>
      </c>
    </row>
    <row r="3050" spans="1:7" x14ac:dyDescent="0.2">
      <c r="A3050" s="36" t="s">
        <v>4716</v>
      </c>
      <c r="B3050" s="31" t="s">
        <v>4715</v>
      </c>
      <c r="C3050" s="37"/>
      <c r="D3050" s="31" t="s">
        <v>149</v>
      </c>
      <c r="E3050" s="37" t="s">
        <v>147</v>
      </c>
      <c r="F3050" s="37" t="s">
        <v>160</v>
      </c>
    </row>
    <row r="3051" spans="1:7" x14ac:dyDescent="0.2">
      <c r="A3051" s="36" t="s">
        <v>4718</v>
      </c>
      <c r="B3051" s="31" t="s">
        <v>4717</v>
      </c>
      <c r="C3051" s="37">
        <v>5</v>
      </c>
      <c r="D3051" s="31" t="s">
        <v>149</v>
      </c>
      <c r="E3051" s="37" t="s">
        <v>147</v>
      </c>
      <c r="F3051" s="37" t="s">
        <v>163</v>
      </c>
    </row>
    <row r="3052" spans="1:7" x14ac:dyDescent="0.2">
      <c r="A3052" s="36" t="s">
        <v>4720</v>
      </c>
      <c r="B3052" s="31" t="s">
        <v>4719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4723</v>
      </c>
      <c r="B3054" s="31" t="s">
        <v>4722</v>
      </c>
      <c r="C3054" s="37">
        <v>7</v>
      </c>
      <c r="D3054" s="31" t="s">
        <v>149</v>
      </c>
      <c r="E3054" s="37" t="s">
        <v>147</v>
      </c>
      <c r="F3054" s="37" t="s">
        <v>195</v>
      </c>
      <c r="G3054" s="31" t="s">
        <v>182</v>
      </c>
    </row>
    <row r="3055" spans="1:7" x14ac:dyDescent="0.2">
      <c r="A3055" s="36" t="s">
        <v>4724</v>
      </c>
      <c r="C3055" s="37">
        <v>7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4726</v>
      </c>
      <c r="B3056" s="31" t="s">
        <v>4725</v>
      </c>
      <c r="C3056" s="37">
        <v>7</v>
      </c>
      <c r="D3056" s="31" t="s">
        <v>149</v>
      </c>
      <c r="E3056" s="37" t="s">
        <v>147</v>
      </c>
      <c r="F3056" s="37" t="s">
        <v>195</v>
      </c>
    </row>
    <row r="3057" spans="1:7" x14ac:dyDescent="0.2">
      <c r="A3057" s="36" t="s">
        <v>4728</v>
      </c>
      <c r="B3057" s="31" t="s">
        <v>4727</v>
      </c>
      <c r="C3057" s="37">
        <v>8</v>
      </c>
      <c r="D3057" s="31" t="s">
        <v>149</v>
      </c>
      <c r="E3057" s="37" t="s">
        <v>147</v>
      </c>
      <c r="F3057" s="37" t="s">
        <v>355</v>
      </c>
    </row>
    <row r="3058" spans="1:7" x14ac:dyDescent="0.2">
      <c r="A3058" s="36" t="s">
        <v>4730</v>
      </c>
      <c r="B3058" s="31" t="s">
        <v>4729</v>
      </c>
      <c r="C3058" s="37">
        <v>6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4732</v>
      </c>
      <c r="B3059" s="31" t="s">
        <v>4731</v>
      </c>
      <c r="C3059" s="37"/>
      <c r="D3059" s="31" t="s">
        <v>149</v>
      </c>
      <c r="E3059" s="37"/>
      <c r="F3059" s="37"/>
      <c r="G3059" s="31" t="s">
        <v>182</v>
      </c>
    </row>
    <row r="3060" spans="1:7" x14ac:dyDescent="0.2">
      <c r="A3060" s="36" t="s">
        <v>4733</v>
      </c>
      <c r="C3060" s="37"/>
      <c r="D3060" s="31" t="s">
        <v>149</v>
      </c>
      <c r="E3060" s="37"/>
      <c r="F3060" s="37"/>
    </row>
    <row r="3061" spans="1:7" x14ac:dyDescent="0.2">
      <c r="A3061" s="36" t="s">
        <v>4735</v>
      </c>
      <c r="B3061" s="31" t="s">
        <v>4734</v>
      </c>
      <c r="C3061" s="37">
        <v>8</v>
      </c>
      <c r="D3061" s="31" t="s">
        <v>149</v>
      </c>
      <c r="E3061" s="37" t="s">
        <v>147</v>
      </c>
      <c r="F3061" s="37" t="s">
        <v>153</v>
      </c>
    </row>
    <row r="3062" spans="1:7" x14ac:dyDescent="0.2">
      <c r="A3062" s="36" t="s">
        <v>4737</v>
      </c>
      <c r="B3062" s="31" t="s">
        <v>4736</v>
      </c>
      <c r="C3062" s="37"/>
      <c r="D3062" s="31" t="s">
        <v>149</v>
      </c>
      <c r="E3062" s="37"/>
      <c r="F3062" s="37"/>
      <c r="G3062" s="31" t="s">
        <v>223</v>
      </c>
    </row>
    <row r="3063" spans="1:7" x14ac:dyDescent="0.2">
      <c r="A3063" s="36" t="s">
        <v>4739</v>
      </c>
      <c r="B3063" s="31" t="s">
        <v>4738</v>
      </c>
      <c r="C3063" s="37">
        <v>7</v>
      </c>
      <c r="D3063" s="31" t="s">
        <v>149</v>
      </c>
      <c r="E3063" s="37" t="s">
        <v>147</v>
      </c>
      <c r="F3063" s="37" t="s">
        <v>170</v>
      </c>
    </row>
    <row r="3064" spans="1:7" x14ac:dyDescent="0.2">
      <c r="A3064" s="36" t="s">
        <v>4740</v>
      </c>
      <c r="C3064" s="37"/>
      <c r="D3064" s="31" t="s">
        <v>149</v>
      </c>
      <c r="E3064" s="37"/>
      <c r="F3064" s="37"/>
    </row>
    <row r="3065" spans="1:7" x14ac:dyDescent="0.2">
      <c r="A3065" s="36" t="s">
        <v>4742</v>
      </c>
      <c r="B3065" s="31" t="s">
        <v>4741</v>
      </c>
      <c r="C3065" s="37">
        <v>4</v>
      </c>
      <c r="D3065" s="31" t="s">
        <v>149</v>
      </c>
      <c r="E3065" s="37" t="s">
        <v>147</v>
      </c>
      <c r="F3065" s="37" t="s">
        <v>153</v>
      </c>
    </row>
    <row r="3066" spans="1:7" x14ac:dyDescent="0.2">
      <c r="A3066" s="36" t="s">
        <v>4744</v>
      </c>
      <c r="B3066" s="31" t="s">
        <v>4743</v>
      </c>
      <c r="C3066" s="37">
        <v>7</v>
      </c>
      <c r="D3066" s="31" t="s">
        <v>149</v>
      </c>
      <c r="E3066" s="37" t="s">
        <v>147</v>
      </c>
      <c r="F3066" s="37" t="s">
        <v>148</v>
      </c>
    </row>
    <row r="3067" spans="1:7" x14ac:dyDescent="0.2">
      <c r="A3067" s="36" t="s">
        <v>4746</v>
      </c>
      <c r="B3067" s="31" t="s">
        <v>4745</v>
      </c>
      <c r="C3067" s="37">
        <v>6</v>
      </c>
      <c r="D3067" s="31" t="s">
        <v>149</v>
      </c>
      <c r="E3067" s="37" t="s">
        <v>147</v>
      </c>
      <c r="F3067" s="37" t="s">
        <v>500</v>
      </c>
      <c r="G3067" s="31" t="s">
        <v>223</v>
      </c>
    </row>
    <row r="3068" spans="1:7" x14ac:dyDescent="0.2">
      <c r="A3068" s="36" t="s">
        <v>4748</v>
      </c>
      <c r="B3068" s="31" t="s">
        <v>4747</v>
      </c>
      <c r="C3068" s="37">
        <v>8</v>
      </c>
      <c r="D3068" s="31" t="s">
        <v>149</v>
      </c>
      <c r="E3068" s="37" t="s">
        <v>147</v>
      </c>
      <c r="F3068" s="37" t="s">
        <v>160</v>
      </c>
    </row>
    <row r="3069" spans="1:7" x14ac:dyDescent="0.2">
      <c r="A3069" s="36" t="s">
        <v>4750</v>
      </c>
      <c r="B3069" s="31" t="s">
        <v>4749</v>
      </c>
      <c r="C3069" s="37">
        <v>4</v>
      </c>
      <c r="D3069" s="31" t="s">
        <v>149</v>
      </c>
      <c r="E3069" s="37" t="s">
        <v>147</v>
      </c>
      <c r="F3069" s="37" t="s">
        <v>202</v>
      </c>
    </row>
    <row r="3070" spans="1:7" ht="15" x14ac:dyDescent="0.25">
      <c r="A3070" s="126" t="s">
        <v>5419</v>
      </c>
      <c r="C3070" s="39">
        <v>4</v>
      </c>
      <c r="D3070" s="31" t="s">
        <v>149</v>
      </c>
      <c r="E3070" s="39" t="s">
        <v>147</v>
      </c>
    </row>
    <row r="3071" spans="1:7" s="127" customFormat="1" ht="15" x14ac:dyDescent="0.25">
      <c r="A3071" s="129" t="s">
        <v>5430</v>
      </c>
      <c r="C3071" s="39">
        <v>4</v>
      </c>
      <c r="D3071" s="127" t="s">
        <v>149</v>
      </c>
      <c r="E3071" s="39" t="s">
        <v>147</v>
      </c>
    </row>
    <row r="3072" spans="1:7" s="127" customFormat="1" ht="15" x14ac:dyDescent="0.25">
      <c r="A3072" s="129" t="s">
        <v>5431</v>
      </c>
      <c r="C3072" s="39">
        <v>7</v>
      </c>
      <c r="D3072" s="127" t="s">
        <v>149</v>
      </c>
      <c r="E3072" s="39" t="s">
        <v>147</v>
      </c>
    </row>
    <row r="3073" spans="1:7" x14ac:dyDescent="0.2">
      <c r="A3073" s="36" t="s">
        <v>4752</v>
      </c>
      <c r="B3073" s="31" t="s">
        <v>4751</v>
      </c>
      <c r="C3073" s="37">
        <v>0</v>
      </c>
      <c r="D3073" s="31" t="s">
        <v>149</v>
      </c>
      <c r="E3073" s="37" t="s">
        <v>152</v>
      </c>
      <c r="F3073" s="37" t="s">
        <v>160</v>
      </c>
    </row>
    <row r="3074" spans="1:7" x14ac:dyDescent="0.2">
      <c r="A3074" s="36" t="s">
        <v>4753</v>
      </c>
      <c r="C3074" s="37">
        <v>5</v>
      </c>
      <c r="D3074" s="31" t="s">
        <v>1243</v>
      </c>
      <c r="E3074" s="37" t="s">
        <v>147</v>
      </c>
      <c r="F3074" s="37" t="s">
        <v>156</v>
      </c>
    </row>
    <row r="3075" spans="1:7" x14ac:dyDescent="0.2">
      <c r="A3075" s="36" t="s">
        <v>4755</v>
      </c>
      <c r="B3075" s="31" t="s">
        <v>4754</v>
      </c>
      <c r="C3075" s="37">
        <v>7</v>
      </c>
      <c r="D3075" s="31" t="s">
        <v>1243</v>
      </c>
      <c r="E3075" s="37" t="s">
        <v>147</v>
      </c>
      <c r="F3075" s="37" t="s">
        <v>178</v>
      </c>
      <c r="G3075" s="31" t="s">
        <v>182</v>
      </c>
    </row>
    <row r="3076" spans="1:7" x14ac:dyDescent="0.2">
      <c r="A3076" s="36" t="s">
        <v>4757</v>
      </c>
      <c r="B3076" s="31" t="s">
        <v>4756</v>
      </c>
      <c r="C3076" s="37">
        <v>2</v>
      </c>
      <c r="D3076" s="31" t="s">
        <v>1243</v>
      </c>
      <c r="E3076" s="37" t="s">
        <v>147</v>
      </c>
      <c r="F3076" s="37" t="s">
        <v>163</v>
      </c>
    </row>
    <row r="3077" spans="1:7" ht="15" x14ac:dyDescent="0.25">
      <c r="A3077" s="60" t="s">
        <v>5337</v>
      </c>
    </row>
    <row r="3078" spans="1:7" x14ac:dyDescent="0.2">
      <c r="A3078" s="36" t="s">
        <v>4759</v>
      </c>
      <c r="B3078" s="31" t="s">
        <v>4758</v>
      </c>
      <c r="C3078" s="37"/>
      <c r="D3078" s="31" t="s">
        <v>189</v>
      </c>
      <c r="E3078" s="37"/>
      <c r="F3078" s="37"/>
    </row>
    <row r="3079" spans="1:7" x14ac:dyDescent="0.2">
      <c r="A3079" s="36" t="s">
        <v>4761</v>
      </c>
      <c r="B3079" s="31" t="s">
        <v>4760</v>
      </c>
      <c r="C3079" s="37">
        <v>3</v>
      </c>
      <c r="D3079" s="31" t="s">
        <v>189</v>
      </c>
      <c r="E3079" s="37" t="s">
        <v>147</v>
      </c>
      <c r="F3079" s="37" t="s">
        <v>3997</v>
      </c>
    </row>
    <row r="3080" spans="1:7" x14ac:dyDescent="0.2">
      <c r="A3080" s="36" t="s">
        <v>4763</v>
      </c>
      <c r="B3080" s="31" t="s">
        <v>4762</v>
      </c>
      <c r="D3080" s="31" t="s">
        <v>189</v>
      </c>
    </row>
    <row r="3081" spans="1:7" ht="15" x14ac:dyDescent="0.25">
      <c r="A3081" s="60" t="s">
        <v>5338</v>
      </c>
    </row>
    <row r="3082" spans="1:7" x14ac:dyDescent="0.2">
      <c r="A3082" s="36" t="s">
        <v>4764</v>
      </c>
      <c r="C3082" s="37"/>
      <c r="D3082" s="31" t="s">
        <v>149</v>
      </c>
      <c r="E3082" s="37"/>
      <c r="F3082" s="37"/>
    </row>
    <row r="3083" spans="1:7" x14ac:dyDescent="0.2">
      <c r="A3083" s="36" t="s">
        <v>4766</v>
      </c>
      <c r="B3083" s="31" t="s">
        <v>4765</v>
      </c>
      <c r="C3083" s="37"/>
      <c r="D3083" s="31" t="s">
        <v>149</v>
      </c>
      <c r="E3083" s="37"/>
      <c r="F3083" s="37"/>
      <c r="G3083" s="31" t="s">
        <v>203</v>
      </c>
    </row>
    <row r="3084" spans="1:7" ht="15" x14ac:dyDescent="0.25">
      <c r="A3084" s="60" t="s">
        <v>5339</v>
      </c>
    </row>
    <row r="3085" spans="1:7" x14ac:dyDescent="0.2">
      <c r="A3085" s="36" t="s">
        <v>4768</v>
      </c>
      <c r="B3085" s="31" t="s">
        <v>4767</v>
      </c>
      <c r="C3085" s="37">
        <v>5</v>
      </c>
      <c r="D3085" s="31" t="s">
        <v>768</v>
      </c>
      <c r="E3085" s="37" t="s">
        <v>147</v>
      </c>
      <c r="F3085" s="37" t="s">
        <v>195</v>
      </c>
    </row>
    <row r="3086" spans="1:7" x14ac:dyDescent="0.2">
      <c r="A3086" s="36" t="s">
        <v>4770</v>
      </c>
      <c r="B3086" s="31" t="s">
        <v>4769</v>
      </c>
      <c r="C3086" s="37">
        <v>5</v>
      </c>
      <c r="D3086" s="31" t="s">
        <v>768</v>
      </c>
      <c r="E3086" s="37" t="s">
        <v>147</v>
      </c>
      <c r="F3086" s="37" t="s">
        <v>222</v>
      </c>
    </row>
    <row r="3087" spans="1:7" ht="15" x14ac:dyDescent="0.25">
      <c r="A3087" s="60" t="s">
        <v>5340</v>
      </c>
    </row>
    <row r="3088" spans="1:7" x14ac:dyDescent="0.2">
      <c r="A3088" s="36" t="s">
        <v>4772</v>
      </c>
      <c r="B3088" s="31" t="s">
        <v>4771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4774</v>
      </c>
      <c r="B3089" s="31" t="s">
        <v>4773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4776</v>
      </c>
      <c r="B3090" s="31" t="s">
        <v>4775</v>
      </c>
      <c r="C3090" s="37">
        <v>9</v>
      </c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4777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4779</v>
      </c>
      <c r="B3092" s="31" t="s">
        <v>4778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4780</v>
      </c>
      <c r="C3093" s="37">
        <v>10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4782</v>
      </c>
      <c r="B3094" s="31" t="s">
        <v>4781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203</v>
      </c>
    </row>
    <row r="3095" spans="1:7" x14ac:dyDescent="0.2">
      <c r="A3095" s="36" t="s">
        <v>4783</v>
      </c>
      <c r="C3095" s="37"/>
      <c r="D3095" s="40" t="s">
        <v>149</v>
      </c>
      <c r="E3095" s="37"/>
      <c r="F3095" s="37"/>
    </row>
    <row r="3096" spans="1:7" x14ac:dyDescent="0.2">
      <c r="A3096" s="36" t="s">
        <v>4785</v>
      </c>
      <c r="B3096" s="31" t="s">
        <v>4784</v>
      </c>
      <c r="C3096" s="37"/>
      <c r="D3096" s="31" t="s">
        <v>149</v>
      </c>
      <c r="E3096" s="37"/>
      <c r="F3096" s="37"/>
      <c r="G3096" s="31" t="s">
        <v>182</v>
      </c>
    </row>
    <row r="3097" spans="1:7" ht="15" x14ac:dyDescent="0.25">
      <c r="A3097" s="60" t="s">
        <v>5341</v>
      </c>
    </row>
    <row r="3098" spans="1:7" x14ac:dyDescent="0.2">
      <c r="A3098" s="36" t="s">
        <v>4787</v>
      </c>
      <c r="B3098" s="31" t="s">
        <v>4786</v>
      </c>
      <c r="C3098" s="37"/>
      <c r="D3098" s="31" t="s">
        <v>149</v>
      </c>
      <c r="E3098" s="37" t="s">
        <v>147</v>
      </c>
      <c r="F3098" s="37" t="s">
        <v>160</v>
      </c>
    </row>
    <row r="3099" spans="1:7" x14ac:dyDescent="0.2">
      <c r="A3099" s="36" t="s">
        <v>4789</v>
      </c>
      <c r="B3099" s="31" t="s">
        <v>4788</v>
      </c>
      <c r="C3099" s="37"/>
      <c r="D3099" s="31" t="s">
        <v>149</v>
      </c>
      <c r="E3099" s="37"/>
      <c r="F3099" s="37"/>
    </row>
    <row r="3100" spans="1:7" x14ac:dyDescent="0.2">
      <c r="A3100" s="36" t="s">
        <v>4791</v>
      </c>
      <c r="B3100" s="31" t="s">
        <v>4790</v>
      </c>
      <c r="C3100" s="37"/>
      <c r="D3100" s="31" t="s">
        <v>149</v>
      </c>
      <c r="E3100" s="37"/>
      <c r="F3100" s="37"/>
      <c r="G3100" s="31" t="s">
        <v>149</v>
      </c>
    </row>
    <row r="3101" spans="1:7" x14ac:dyDescent="0.2">
      <c r="A3101" s="36" t="s">
        <v>4793</v>
      </c>
      <c r="B3101" s="31" t="s">
        <v>4792</v>
      </c>
      <c r="C3101" s="37"/>
      <c r="D3101" s="31" t="s">
        <v>189</v>
      </c>
      <c r="E3101" s="37"/>
      <c r="F3101" s="37"/>
    </row>
    <row r="3102" spans="1:7" x14ac:dyDescent="0.2">
      <c r="A3102" s="36" t="s">
        <v>4794</v>
      </c>
      <c r="C3102" s="37"/>
      <c r="D3102" s="40" t="s">
        <v>149</v>
      </c>
      <c r="E3102" s="37"/>
      <c r="F3102" s="37"/>
    </row>
    <row r="3103" spans="1:7" x14ac:dyDescent="0.2">
      <c r="A3103" s="36" t="s">
        <v>4796</v>
      </c>
      <c r="B3103" s="31" t="s">
        <v>4795</v>
      </c>
      <c r="C3103" s="37"/>
      <c r="D3103" s="31" t="s">
        <v>149</v>
      </c>
      <c r="E3103" s="37"/>
      <c r="F3103" s="37"/>
      <c r="G3103" s="31" t="s">
        <v>203</v>
      </c>
    </row>
    <row r="3104" spans="1:7" ht="15" x14ac:dyDescent="0.25">
      <c r="A3104" s="60" t="s">
        <v>5342</v>
      </c>
    </row>
    <row r="3105" spans="1:7" ht="15" x14ac:dyDescent="0.25">
      <c r="A3105" s="60" t="s">
        <v>5343</v>
      </c>
    </row>
    <row r="3106" spans="1:7" x14ac:dyDescent="0.2">
      <c r="A3106" s="36" t="s">
        <v>4798</v>
      </c>
      <c r="B3106" s="31" t="s">
        <v>4797</v>
      </c>
      <c r="C3106" s="37">
        <v>0</v>
      </c>
      <c r="D3106" s="31" t="s">
        <v>149</v>
      </c>
      <c r="E3106" s="37" t="s">
        <v>147</v>
      </c>
      <c r="F3106" s="37" t="s">
        <v>208</v>
      </c>
    </row>
    <row r="3107" spans="1:7" x14ac:dyDescent="0.2">
      <c r="A3107" s="36" t="s">
        <v>4800</v>
      </c>
      <c r="B3107" s="31" t="s">
        <v>4799</v>
      </c>
      <c r="C3107" s="37">
        <v>10</v>
      </c>
      <c r="D3107" s="31" t="s">
        <v>149</v>
      </c>
      <c r="E3107" s="37" t="s">
        <v>147</v>
      </c>
      <c r="F3107" s="37" t="s">
        <v>222</v>
      </c>
      <c r="G3107" s="31" t="s">
        <v>203</v>
      </c>
    </row>
    <row r="3108" spans="1:7" ht="15" x14ac:dyDescent="0.25">
      <c r="A3108" s="60" t="s">
        <v>5344</v>
      </c>
    </row>
    <row r="3109" spans="1:7" x14ac:dyDescent="0.2">
      <c r="A3109" s="36" t="s">
        <v>4802</v>
      </c>
      <c r="B3109" s="31" t="s">
        <v>4801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144</v>
      </c>
    </row>
    <row r="3110" spans="1:7" x14ac:dyDescent="0.2">
      <c r="A3110" s="36" t="s">
        <v>4804</v>
      </c>
      <c r="B3110" s="31" t="s">
        <v>4803</v>
      </c>
      <c r="C3110" s="37">
        <v>7</v>
      </c>
      <c r="D3110" s="31" t="s">
        <v>262</v>
      </c>
      <c r="E3110" s="37" t="s">
        <v>147</v>
      </c>
      <c r="F3110" s="37" t="s">
        <v>222</v>
      </c>
    </row>
    <row r="3111" spans="1:7" ht="15" x14ac:dyDescent="0.25">
      <c r="A3111" s="60" t="s">
        <v>5345</v>
      </c>
    </row>
    <row r="3112" spans="1:7" x14ac:dyDescent="0.2">
      <c r="A3112" s="36" t="s">
        <v>4806</v>
      </c>
      <c r="B3112" s="31" t="s">
        <v>4805</v>
      </c>
      <c r="C3112" s="37">
        <v>3</v>
      </c>
      <c r="D3112" s="31" t="s">
        <v>157</v>
      </c>
      <c r="E3112" s="37" t="s">
        <v>147</v>
      </c>
      <c r="F3112" s="37" t="s">
        <v>156</v>
      </c>
    </row>
    <row r="3113" spans="1:7" ht="15" x14ac:dyDescent="0.25">
      <c r="A3113" s="60" t="s">
        <v>5346</v>
      </c>
    </row>
    <row r="3114" spans="1:7" x14ac:dyDescent="0.2">
      <c r="A3114" s="36" t="s">
        <v>4808</v>
      </c>
      <c r="B3114" s="31" t="s">
        <v>4807</v>
      </c>
      <c r="C3114" s="37">
        <v>9</v>
      </c>
      <c r="D3114" s="31" t="s">
        <v>149</v>
      </c>
      <c r="E3114" s="37" t="s">
        <v>147</v>
      </c>
      <c r="F3114" s="37" t="s">
        <v>378</v>
      </c>
    </row>
    <row r="3115" spans="1:7" ht="15" x14ac:dyDescent="0.25">
      <c r="A3115" s="60" t="s">
        <v>5347</v>
      </c>
    </row>
    <row r="3116" spans="1:7" x14ac:dyDescent="0.2">
      <c r="A3116" s="36" t="s">
        <v>4809</v>
      </c>
      <c r="C3116" s="37">
        <v>8</v>
      </c>
      <c r="D3116" s="40" t="s">
        <v>189</v>
      </c>
      <c r="E3116" s="37" t="s">
        <v>147</v>
      </c>
      <c r="F3116" s="37" t="s">
        <v>222</v>
      </c>
      <c r="G3116" s="31" t="s">
        <v>223</v>
      </c>
    </row>
    <row r="3117" spans="1:7" x14ac:dyDescent="0.2">
      <c r="A3117" s="36" t="s">
        <v>4811</v>
      </c>
      <c r="B3117" s="31" t="s">
        <v>4810</v>
      </c>
      <c r="C3117" s="37">
        <v>8</v>
      </c>
      <c r="D3117" s="31" t="s">
        <v>189</v>
      </c>
      <c r="E3117" s="37" t="s">
        <v>147</v>
      </c>
      <c r="F3117" s="37" t="s">
        <v>195</v>
      </c>
      <c r="G3117" s="31" t="s">
        <v>223</v>
      </c>
    </row>
    <row r="3118" spans="1:7" x14ac:dyDescent="0.2">
      <c r="A3118" s="36" t="s">
        <v>4812</v>
      </c>
      <c r="C3118" s="37">
        <v>8</v>
      </c>
      <c r="D3118" s="31" t="s">
        <v>189</v>
      </c>
      <c r="E3118" s="37" t="s">
        <v>147</v>
      </c>
      <c r="F3118" s="37" t="s">
        <v>195</v>
      </c>
    </row>
    <row r="3119" spans="1:7" x14ac:dyDescent="0.2">
      <c r="A3119" s="36" t="s">
        <v>4814</v>
      </c>
      <c r="B3119" s="31" t="s">
        <v>4813</v>
      </c>
      <c r="C3119" s="37"/>
      <c r="D3119" s="31" t="s">
        <v>189</v>
      </c>
      <c r="E3119" s="37" t="s">
        <v>147</v>
      </c>
      <c r="F3119" s="37" t="s">
        <v>160</v>
      </c>
    </row>
    <row r="3120" spans="1:7" x14ac:dyDescent="0.2">
      <c r="A3120" s="36" t="s">
        <v>4815</v>
      </c>
      <c r="B3120" s="31" t="s">
        <v>4813</v>
      </c>
      <c r="D3120" s="31" t="s">
        <v>189</v>
      </c>
      <c r="E3120" s="31" t="s">
        <v>147</v>
      </c>
      <c r="F3120" s="31" t="s">
        <v>160</v>
      </c>
    </row>
    <row r="3121" spans="1:6" ht="15" x14ac:dyDescent="0.25">
      <c r="A3121" s="60" t="s">
        <v>5348</v>
      </c>
    </row>
    <row r="3122" spans="1:6" x14ac:dyDescent="0.2">
      <c r="A3122" s="36" t="s">
        <v>4817</v>
      </c>
      <c r="B3122" s="31" t="s">
        <v>4816</v>
      </c>
      <c r="C3122" s="37">
        <v>8</v>
      </c>
      <c r="D3122" s="31" t="s">
        <v>149</v>
      </c>
      <c r="E3122" s="37" t="s">
        <v>147</v>
      </c>
      <c r="F3122" s="37" t="s">
        <v>156</v>
      </c>
    </row>
    <row r="3123" spans="1:6" x14ac:dyDescent="0.2">
      <c r="A3123" s="36" t="s">
        <v>4819</v>
      </c>
      <c r="B3123" s="31" t="s">
        <v>4818</v>
      </c>
      <c r="C3123" s="37">
        <v>6</v>
      </c>
      <c r="D3123" s="31" t="s">
        <v>149</v>
      </c>
      <c r="E3123" s="37" t="s">
        <v>147</v>
      </c>
      <c r="F3123" s="37" t="s">
        <v>962</v>
      </c>
    </row>
    <row r="3124" spans="1:6" ht="15" x14ac:dyDescent="0.25">
      <c r="A3124" s="132" t="s">
        <v>5444</v>
      </c>
      <c r="C3124" s="31">
        <v>6</v>
      </c>
      <c r="D3124" s="31" t="s">
        <v>149</v>
      </c>
      <c r="E3124" s="39" t="s">
        <v>147</v>
      </c>
    </row>
  </sheetData>
  <sortState xmlns:xlrd2="http://schemas.microsoft.com/office/spreadsheetml/2017/richdata2" ref="A2:G3214">
    <sortCondition ref="A2:A3214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86" t="s">
        <v>138</v>
      </c>
      <c r="B2" s="103" t="s">
        <v>5523</v>
      </c>
      <c r="C2" s="46" t="str">
        <f>CONCATENATE(B2,2024)</f>
        <v>WWRP WL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1"/>
      <c r="C7" s="161"/>
      <c r="D7" s="161"/>
      <c r="E7" s="161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5399</v>
      </c>
      <c r="D9" s="49" t="s">
        <v>5390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5399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9" t="s">
        <v>5421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39" t="s">
        <v>5383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8">
        <f t="shared" ref="N10:N75" si="2">L10/$L$151</f>
        <v>2.0134228187919462E-2</v>
      </c>
      <c r="O10" s="108">
        <f t="shared" ref="O10:O11" si="3">D10*N10</f>
        <v>4.0268456375838924E-2</v>
      </c>
    </row>
    <row r="11" spans="1:15" ht="13.5" thickBot="1" x14ac:dyDescent="0.25">
      <c r="A11" s="139" t="s">
        <v>3648</v>
      </c>
      <c r="B11" s="44" t="str">
        <f>IF(LEN(VLOOKUP(A11,'Species List'!$A:$G,2,FALSE))=0,"",VLOOKUP(A11,'Species List'!$A:$G,2,FALSE))</f>
        <v>black cherry</v>
      </c>
      <c r="C11" s="44">
        <f>IF(LEN(VLOOKUP(A11,'Species List'!$A:$G,3,FALSE))=0,"",VLOOKUP(A11,'Species List'!$A:$G,3,FALSE))</f>
        <v>4</v>
      </c>
      <c r="D11" s="98">
        <f t="shared" si="0"/>
        <v>4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[FACU]</v>
      </c>
      <c r="H11" s="44">
        <f>VLOOKUP(A11,'Species List'!$A:$G,7,FALSE)</f>
        <v>0</v>
      </c>
      <c r="J11" s="139" t="s">
        <v>5385</v>
      </c>
      <c r="K11" s="47" t="str">
        <f>VLOOKUP(J11,'Species List'!$H$1:$J$9,2,FALSE)</f>
        <v>&gt;0-1%</v>
      </c>
      <c r="L11" s="47">
        <f>VLOOKUP(K11,'Species List'!$I$1:$N$8,2,FALSE)</f>
        <v>0.5</v>
      </c>
      <c r="M11" s="99">
        <f t="shared" si="1"/>
        <v>0.5</v>
      </c>
      <c r="N11" s="108">
        <f t="shared" si="2"/>
        <v>3.3557046979865771E-3</v>
      </c>
      <c r="O11" s="108">
        <f t="shared" si="3"/>
        <v>1.3422818791946308E-2</v>
      </c>
    </row>
    <row r="12" spans="1:15" ht="13.5" thickBot="1" x14ac:dyDescent="0.25">
      <c r="A12" s="139" t="s">
        <v>3650</v>
      </c>
      <c r="B12" s="44" t="str">
        <f>IF(LEN(VLOOKUP(A12,'Species List'!$A:$G,2,FALSE))=0,"",VLOOKUP(A12,'Species List'!$A:$G,2,FALSE))</f>
        <v>chokecherry</v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[FAC-]</v>
      </c>
      <c r="H12" s="44">
        <f>VLOOKUP(A12,'Species List'!$A:$G,7,FALSE)</f>
        <v>0</v>
      </c>
      <c r="J12" s="139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99">
        <f>VALUE(L12)</f>
        <v>15</v>
      </c>
      <c r="N12" s="85">
        <f t="shared" si="2"/>
        <v>0.10067114093959731</v>
      </c>
      <c r="O12" s="85">
        <f>D12*N12</f>
        <v>0.30201342281879195</v>
      </c>
    </row>
    <row r="13" spans="1:15" ht="13.5" thickBot="1" x14ac:dyDescent="0.25">
      <c r="A13" s="139" t="s">
        <v>3849</v>
      </c>
      <c r="B13" s="44" t="str">
        <f>IF(LEN(VLOOKUP(A13,'Species List'!$A:$G,2,FALSE))=0,"",VLOOKUP(A13,'Species List'!$A:$G,2,FALSE))</f>
        <v>black raspberry</v>
      </c>
      <c r="C13" s="44">
        <f>IF(LEN(VLOOKUP(A13,'Species List'!$A:$G,3,FALSE))=0,"",VLOOKUP(A13,'Species List'!$A:$G,3,FALSE))</f>
        <v>2</v>
      </c>
      <c r="D13" s="98">
        <f t="shared" ref="D13:D76" si="4">VALUE(C13)</f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9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2.0134228187919462E-2</v>
      </c>
      <c r="O13" s="97">
        <f t="shared" ref="O13:O76" si="6">D13*N13</f>
        <v>4.0268456375838924E-2</v>
      </c>
    </row>
    <row r="14" spans="1:15" ht="13.5" thickBot="1" x14ac:dyDescent="0.25">
      <c r="A14" s="139" t="s">
        <v>5415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39" t="s">
        <v>5383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2.0134228187919462E-2</v>
      </c>
      <c r="O14" s="97">
        <f t="shared" si="6"/>
        <v>6.0402684563758385E-2</v>
      </c>
    </row>
    <row r="15" spans="1:15" ht="13.5" thickBot="1" x14ac:dyDescent="0.25">
      <c r="A15" s="139" t="s">
        <v>1249</v>
      </c>
      <c r="B15" s="44" t="str">
        <f>IF(LEN(VLOOKUP(A15,'Species List'!$A:$G,2,FALSE))=0,"",VLOOKUP(A15,'Species List'!$A:$G,2,FALSE))</f>
        <v>hackberry</v>
      </c>
      <c r="C15" s="44">
        <f>IF(LEN(VLOOKUP(A15,'Species List'!$A:$G,3,FALSE))=0,"",VLOOKUP(A15,'Species List'!$A:$G,3,FALSE))</f>
        <v>3</v>
      </c>
      <c r="D15" s="98">
        <f t="shared" si="4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[FAC-]</v>
      </c>
      <c r="H15" s="44">
        <f>VLOOKUP(A15,'Species List'!$A:$G,7,FALSE)</f>
        <v>0</v>
      </c>
      <c r="J15" s="139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99">
        <f t="shared" si="5"/>
        <v>15</v>
      </c>
      <c r="N15" s="85">
        <f t="shared" si="2"/>
        <v>0.10067114093959731</v>
      </c>
      <c r="O15" s="97">
        <f t="shared" si="6"/>
        <v>0.30201342281879195</v>
      </c>
    </row>
    <row r="16" spans="1:15" ht="13.5" thickBot="1" x14ac:dyDescent="0.25">
      <c r="A16" s="139" t="s">
        <v>3528</v>
      </c>
      <c r="B16" s="44" t="str">
        <f>IF(LEN(VLOOKUP(A16,'Species List'!$A:$G,2,FALSE))=0,"",VLOOKUP(A16,'Species List'!$A:$G,2,FALSE))</f>
        <v>big-toothed aspen</v>
      </c>
      <c r="C16" s="44">
        <f>IF(LEN(VLOOKUP(A16,'Species List'!$A:$G,3,FALSE))=0,"",VLOOKUP(A16,'Species List'!$A:$G,3,FALSE))</f>
        <v>4</v>
      </c>
      <c r="D16" s="98">
        <f t="shared" si="4"/>
        <v>4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39" t="s">
        <v>5383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85">
        <f t="shared" si="2"/>
        <v>2.0134228187919462E-2</v>
      </c>
      <c r="O16" s="97">
        <f t="shared" si="6"/>
        <v>8.0536912751677847E-2</v>
      </c>
    </row>
    <row r="17" spans="1:15" ht="13.5" thickBot="1" x14ac:dyDescent="0.25">
      <c r="A17" s="139" t="s">
        <v>4587</v>
      </c>
      <c r="B17" s="44" t="str">
        <f>IF(LEN(VLOOKUP(A17,'Species List'!$A:$G,2,FALSE))=0,"",VLOOKUP(A17,'Species List'!$A:$G,2,FALSE))</f>
        <v>American elm</v>
      </c>
      <c r="C17" s="44">
        <f>IF(LEN(VLOOKUP(A17,'Species List'!$A:$G,3,FALSE))=0,"",VLOOKUP(A17,'Species List'!$A:$G,3,FALSE))</f>
        <v>3</v>
      </c>
      <c r="D17" s="98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39" t="s">
        <v>5383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85">
        <f t="shared" si="2"/>
        <v>2.0134228187919462E-2</v>
      </c>
      <c r="O17" s="97">
        <f t="shared" si="6"/>
        <v>6.0402684563758385E-2</v>
      </c>
    </row>
    <row r="18" spans="1:15" ht="13.5" thickBot="1" x14ac:dyDescent="0.25">
      <c r="A18" s="139" t="s">
        <v>5416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3</v>
      </c>
      <c r="D18" s="98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39" t="s">
        <v>5385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99">
        <f t="shared" si="5"/>
        <v>0.5</v>
      </c>
      <c r="N18" s="85">
        <f t="shared" si="2"/>
        <v>3.3557046979865771E-3</v>
      </c>
      <c r="O18" s="97">
        <f t="shared" si="6"/>
        <v>1.0067114093959731E-2</v>
      </c>
    </row>
    <row r="19" spans="1:15" ht="13.5" thickBot="1" x14ac:dyDescent="0.25">
      <c r="A19" s="139"/>
      <c r="B19" s="44"/>
      <c r="C19" s="44"/>
      <c r="D19" s="98"/>
      <c r="E19" s="44"/>
      <c r="F19" s="44"/>
      <c r="G19" s="44"/>
      <c r="H19" s="44"/>
      <c r="J19" s="139"/>
      <c r="K19" s="47"/>
      <c r="L19" s="47"/>
      <c r="M19" s="99"/>
      <c r="O19" s="97"/>
    </row>
    <row r="20" spans="1:15" ht="13.5" thickBot="1" x14ac:dyDescent="0.25">
      <c r="A20" s="139" t="s">
        <v>5456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39" t="s">
        <v>5385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85">
        <f t="shared" si="2"/>
        <v>3.3557046979865771E-3</v>
      </c>
      <c r="O20" s="97">
        <f t="shared" si="6"/>
        <v>0</v>
      </c>
    </row>
    <row r="21" spans="1:15" ht="13.5" thickBot="1" x14ac:dyDescent="0.25">
      <c r="A21" s="139"/>
      <c r="B21" s="44"/>
      <c r="C21" s="44"/>
      <c r="D21" s="98"/>
      <c r="E21" s="44"/>
      <c r="F21" s="44"/>
      <c r="G21" s="44"/>
      <c r="H21" s="44"/>
      <c r="J21" s="139"/>
      <c r="K21" s="47"/>
      <c r="L21" s="47"/>
      <c r="M21" s="99"/>
      <c r="O21" s="97"/>
    </row>
    <row r="22" spans="1:15" ht="13.5" thickBot="1" x14ac:dyDescent="0.25">
      <c r="A22" s="139" t="s">
        <v>162</v>
      </c>
      <c r="B22" s="44" t="str">
        <f>IF(LEN(VLOOKUP(A22,'Species List'!$A:$G,2,FALSE))=0,"",VLOOKUP(A22,'Species List'!$A:$G,2,FALSE))</f>
        <v>box elder</v>
      </c>
      <c r="C22" s="44">
        <f>IF(LEN(VLOOKUP(A22,'Species List'!$A:$G,3,FALSE))=0,"",VLOOKUP(A22,'Species List'!$A:$G,3,FALSE))</f>
        <v>1</v>
      </c>
      <c r="D22" s="98">
        <f t="shared" si="4"/>
        <v>1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FACW-</v>
      </c>
      <c r="H22" s="44">
        <f>VLOOKUP(A22,'Species List'!$A:$G,7,FALSE)</f>
        <v>0</v>
      </c>
      <c r="J22" s="139">
        <v>2</v>
      </c>
      <c r="K22" s="47" t="str">
        <f>VLOOKUP(J22,'Species List'!$H$1:$J$9,2,FALSE)</f>
        <v>&gt;5-25%</v>
      </c>
      <c r="L22" s="47">
        <f>VLOOKUP(K22,'Species List'!$I$1:$N$8,2,FALSE)</f>
        <v>15</v>
      </c>
      <c r="M22" s="99">
        <f t="shared" si="5"/>
        <v>15</v>
      </c>
      <c r="N22" s="85">
        <f t="shared" si="2"/>
        <v>0.10067114093959731</v>
      </c>
      <c r="O22" s="97">
        <f t="shared" si="6"/>
        <v>0.10067114093959731</v>
      </c>
    </row>
    <row r="23" spans="1:15" ht="13.5" thickBot="1" x14ac:dyDescent="0.25">
      <c r="A23" s="139" t="s">
        <v>3686</v>
      </c>
      <c r="B23" s="44" t="str">
        <f>IF(LEN(VLOOKUP(A23,'Species List'!$A:$G,2,FALSE))=0,"",VLOOKUP(A23,'Species List'!$A:$G,2,FALSE))</f>
        <v>bur oak</v>
      </c>
      <c r="C23" s="44">
        <f>IF(LEN(VLOOKUP(A23,'Species List'!$A:$G,3,FALSE))=0,"",VLOOKUP(A23,'Species List'!$A:$G,3,FALSE))</f>
        <v>5</v>
      </c>
      <c r="D23" s="98">
        <f t="shared" si="4"/>
        <v>5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39">
        <v>5</v>
      </c>
      <c r="K23" s="47" t="str">
        <f>VLOOKUP(J23,'Species List'!$H$1:$J$9,2,FALSE)</f>
        <v>&gt;75-100%</v>
      </c>
      <c r="L23" s="47">
        <f>VLOOKUP(K23,'Species List'!$I$1:$N$8,2,FALSE)</f>
        <v>87.5</v>
      </c>
      <c r="M23" s="99">
        <f t="shared" si="5"/>
        <v>87.5</v>
      </c>
      <c r="N23" s="85">
        <f t="shared" si="2"/>
        <v>0.58724832214765099</v>
      </c>
      <c r="O23" s="97">
        <f t="shared" si="6"/>
        <v>2.936241610738255</v>
      </c>
    </row>
    <row r="24" spans="1:15" ht="13.5" thickBot="1" x14ac:dyDescent="0.25">
      <c r="A24" s="118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0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19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0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2" t="s">
        <v>5352</v>
      </c>
      <c r="J151" s="163"/>
      <c r="K151" s="164"/>
      <c r="L151" s="63">
        <f>SUMIF(L10:L150,"&gt;=0")</f>
        <v>149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B1A8E09D-B1B5-4F04-ACA0-94215E25A0EE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List'!$A$2:$A$3124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5" workbookViewId="0">
      <selection activeCell="B29" sqref="B29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5397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1"/>
      <c r="C7" s="161"/>
      <c r="D7" s="161"/>
      <c r="E7" s="161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5399</v>
      </c>
      <c r="D9" s="49" t="s">
        <v>5390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5400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9" t="s">
        <v>5454</v>
      </c>
      <c r="B10" s="44" t="str">
        <f>IF(LEN(VLOOKUP(A10,'Species List'!$A:$G,2,FALSE))=0,"",VLOOKUP(A10,'Species List'!$A:$G,2,FALSE))</f>
        <v>gregarious black snakeroot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[FAC+]</v>
      </c>
      <c r="H10" s="44">
        <f>VLOOKUP(A10,'Species List'!$A:$G,7,FALSE)</f>
        <v>0</v>
      </c>
      <c r="J10" s="139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12" si="1">VALUE(L10)</f>
        <v>37.5</v>
      </c>
      <c r="N10" s="108">
        <f t="shared" ref="N10:N41" si="2">L10/$L$150</f>
        <v>0.20270270270270271</v>
      </c>
      <c r="O10" s="108">
        <f t="shared" ref="O10:O11" si="3">D10*N10</f>
        <v>0.60810810810810811</v>
      </c>
    </row>
    <row r="11" spans="1:15" ht="13.5" thickBot="1" x14ac:dyDescent="0.25">
      <c r="A11" s="139" t="s">
        <v>596</v>
      </c>
      <c r="B11" s="44" t="str">
        <f>IF(LEN(VLOOKUP(A11,'Species List'!$A:$G,2,FALSE))=0,"",VLOOKUP(A11,'Species List'!$A:$G,2,FALSE))</f>
        <v>lady fern</v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39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8">
        <f t="shared" si="2"/>
        <v>8.1081081081081086E-2</v>
      </c>
      <c r="O11" s="108">
        <f t="shared" si="3"/>
        <v>0.40540540540540543</v>
      </c>
    </row>
    <row r="12" spans="1:15" ht="13.5" thickBot="1" x14ac:dyDescent="0.25">
      <c r="A12" s="139" t="s">
        <v>4742</v>
      </c>
      <c r="B12" s="44" t="str">
        <f>IF(LEN(VLOOKUP(A12,'Species List'!$A:$G,2,FALSE))=0,"",VLOOKUP(A12,'Species List'!$A:$G,2,FALSE))</f>
        <v>yellow violet</v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FACU-</v>
      </c>
      <c r="H12" s="44">
        <f>VLOOKUP(A12,'Species List'!$A:$G,7,FALSE)</f>
        <v>0</v>
      </c>
      <c r="J12" s="139" t="s">
        <v>5383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1.6216216216216217E-2</v>
      </c>
      <c r="O12" s="85">
        <f>D12*N12</f>
        <v>6.4864864864864868E-2</v>
      </c>
    </row>
    <row r="13" spans="1:15" ht="13.5" thickBot="1" x14ac:dyDescent="0.25">
      <c r="A13" s="139" t="s">
        <v>5418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2</v>
      </c>
      <c r="D13" s="98">
        <f t="shared" ref="D13:D75" si="4">VALUE(C13)</f>
        <v>2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9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8.1081081081081086E-2</v>
      </c>
      <c r="O13" s="97">
        <f t="shared" ref="O13:O75" si="6">D13*N13</f>
        <v>0.16216216216216217</v>
      </c>
    </row>
    <row r="14" spans="1:15" ht="13.5" thickBot="1" x14ac:dyDescent="0.25">
      <c r="A14" s="139" t="s">
        <v>2160</v>
      </c>
      <c r="B14" s="44" t="str">
        <f>IF(LEN(VLOOKUP(A14,'Species List'!$A:$G,2,FALSE))=0,"",VLOOKUP(A14,'Species List'!$A:$G,2,FALSE))</f>
        <v>cleavers</v>
      </c>
      <c r="C14" s="44">
        <f>IF(LEN(VLOOKUP(A14,'Species List'!$A:$G,3,FALSE))=0,"",VLOOKUP(A14,'Species List'!$A:$G,3,FALSE))</f>
        <v>1</v>
      </c>
      <c r="D14" s="98">
        <f t="shared" si="4"/>
        <v>1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9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1.6216216216216217E-2</v>
      </c>
      <c r="O14" s="97">
        <f t="shared" si="6"/>
        <v>1.6216216216216217E-2</v>
      </c>
    </row>
    <row r="15" spans="1:15" ht="13.5" thickBot="1" x14ac:dyDescent="0.25">
      <c r="A15" s="139" t="s">
        <v>1237</v>
      </c>
      <c r="B15" s="44" t="str">
        <f>IF(LEN(VLOOKUP(A15,'Species List'!$A:$G,2,FALSE))=0,"",VLOOKUP(A15,'Species List'!$A:$G,2,FALSE))</f>
        <v>blue cohosh</v>
      </c>
      <c r="C15" s="44">
        <f>IF(LEN(VLOOKUP(A15,'Species List'!$A:$G,3,FALSE))=0,"",VLOOKUP(A15,'Species List'!$A:$G,3,FALSE))</f>
        <v>8</v>
      </c>
      <c r="D15" s="98">
        <f t="shared" si="4"/>
        <v>8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139">
        <v>3</v>
      </c>
      <c r="K15" s="47" t="str">
        <f>VLOOKUP(J15,'Species List'!$H$1:$J$9,2,FALSE)</f>
        <v>&gt;25-50%</v>
      </c>
      <c r="L15" s="47">
        <f>VLOOKUP(K15,'Species List'!$I$1:$N$8,2,FALSE)</f>
        <v>37.5</v>
      </c>
      <c r="M15" s="99">
        <f t="shared" si="5"/>
        <v>37.5</v>
      </c>
      <c r="N15" s="97">
        <f t="shared" si="2"/>
        <v>0.20270270270270271</v>
      </c>
      <c r="O15" s="97">
        <f t="shared" si="6"/>
        <v>1.6216216216216217</v>
      </c>
    </row>
    <row r="16" spans="1:15" ht="13.5" thickBot="1" x14ac:dyDescent="0.25">
      <c r="A16" s="139" t="s">
        <v>3125</v>
      </c>
      <c r="B16" s="44" t="str">
        <f>IF(LEN(VLOOKUP(A16,'Species List'!$A:$G,2,FALSE))=0,"",VLOOKUP(A16,'Species List'!$A:$G,2,FALSE))</f>
        <v>Clayton's sweet cicely</v>
      </c>
      <c r="C16" s="44">
        <f>IF(LEN(VLOOKUP(A16,'Species List'!$A:$G,3,FALSE))=0,"",VLOOKUP(A16,'Species List'!$A:$G,3,FALSE))</f>
        <v>3</v>
      </c>
      <c r="D16" s="98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FACU-</v>
      </c>
      <c r="H16" s="44">
        <f>VLOOKUP(A16,'Species List'!$A:$G,7,FALSE)</f>
        <v>0</v>
      </c>
      <c r="J16" s="139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97">
        <f t="shared" si="2"/>
        <v>8.1081081081081086E-2</v>
      </c>
      <c r="O16" s="97">
        <f t="shared" si="6"/>
        <v>0.24324324324324326</v>
      </c>
    </row>
    <row r="17" spans="1:15" ht="13.5" thickBot="1" x14ac:dyDescent="0.25">
      <c r="A17" s="139" t="s">
        <v>1655</v>
      </c>
      <c r="B17" s="44" t="str">
        <f>IF(LEN(VLOOKUP(A17,'Species List'!$A:$G,2,FALSE))=0,"",VLOOKUP(A17,'Species List'!$A:$G,2,FALSE))</f>
        <v>pointed-leaved tick trefoil</v>
      </c>
      <c r="C17" s="44">
        <f>IF(LEN(VLOOKUP(A17,'Species List'!$A:$G,3,FALSE))=0,"",VLOOKUP(A17,'Species List'!$A:$G,3,FALSE))</f>
        <v>6</v>
      </c>
      <c r="D17" s="98">
        <f t="shared" si="4"/>
        <v>6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39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1.6216216216216217E-2</v>
      </c>
      <c r="O17" s="97">
        <f t="shared" si="6"/>
        <v>9.7297297297297303E-2</v>
      </c>
    </row>
    <row r="18" spans="1:15" ht="13.5" thickBot="1" x14ac:dyDescent="0.25">
      <c r="A18" s="139" t="s">
        <v>1364</v>
      </c>
      <c r="B18" s="44" t="str">
        <f>IF(LEN(VLOOKUP(A18,'Species List'!$A:$G,2,FALSE))=0,"",VLOOKUP(A18,'Species List'!$A:$G,2,FALSE))</f>
        <v>common enchanter's nightshade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139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1.6216216216216217E-2</v>
      </c>
      <c r="O18" s="97">
        <f t="shared" si="6"/>
        <v>3.2432432432432434E-2</v>
      </c>
    </row>
    <row r="19" spans="1:15" ht="13.5" thickBot="1" x14ac:dyDescent="0.25">
      <c r="A19" s="139" t="s">
        <v>3729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5</v>
      </c>
      <c r="D19" s="98">
        <f t="shared" si="4"/>
        <v>5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39" t="s">
        <v>5383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1.6216216216216217E-2</v>
      </c>
      <c r="O19" s="97">
        <f t="shared" si="6"/>
        <v>8.1081081081081086E-2</v>
      </c>
    </row>
    <row r="20" spans="1:15" ht="13.5" thickBot="1" x14ac:dyDescent="0.25">
      <c r="A20" s="139" t="s">
        <v>1519</v>
      </c>
      <c r="B20" s="44" t="str">
        <f>IF(LEN(VLOOKUP(A20,'Species List'!$A:$G,2,FALSE))=0,"",VLOOKUP(A20,'Species List'!$A:$G,2,FALSE))</f>
        <v>honewort</v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139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1.6216216216216217E-2</v>
      </c>
      <c r="O20" s="97">
        <f t="shared" si="6"/>
        <v>4.8648648648648651E-2</v>
      </c>
    </row>
    <row r="21" spans="1:15" ht="13.5" thickBot="1" x14ac:dyDescent="0.25">
      <c r="A21" s="139" t="s">
        <v>2169</v>
      </c>
      <c r="B21" s="44" t="str">
        <f>IF(LEN(VLOOKUP(A21,'Species List'!$A:$G,2,FALSE))=0,"",VLOOKUP(A21,'Species List'!$A:$G,2,FALSE))</f>
        <v>shining bedstraw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39" t="s">
        <v>5383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1.6216216216216217E-2</v>
      </c>
      <c r="O21" s="97">
        <f t="shared" si="6"/>
        <v>8.1081081081081086E-2</v>
      </c>
    </row>
    <row r="22" spans="1:15" ht="13.5" thickBot="1" x14ac:dyDescent="0.25">
      <c r="A22" s="139" t="s">
        <v>2298</v>
      </c>
      <c r="B22" s="44" t="str">
        <f>IF(LEN(VLOOKUP(A22,'Species List'!$A:$G,2,FALSE))=0,"",VLOOKUP(A22,'Species List'!$A:$G,2,FALSE))</f>
        <v>Virginia stickseed</v>
      </c>
      <c r="C22" s="44">
        <f>IF(LEN(VLOOKUP(A22,'Species List'!$A:$G,3,FALSE))=0,"",VLOOKUP(A22,'Species List'!$A:$G,3,FALSE))</f>
        <v>1</v>
      </c>
      <c r="D22" s="98">
        <f t="shared" si="4"/>
        <v>1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FAC-</v>
      </c>
      <c r="H22" s="44">
        <f>VLOOKUP(A22,'Species List'!$A:$G,7,FALSE)</f>
        <v>0</v>
      </c>
      <c r="J22" s="139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1.6216216216216217E-2</v>
      </c>
      <c r="O22" s="97">
        <f t="shared" si="6"/>
        <v>1.6216216216216217E-2</v>
      </c>
    </row>
    <row r="23" spans="1:15" ht="13.5" thickBot="1" x14ac:dyDescent="0.25">
      <c r="A23" s="139" t="s">
        <v>4472</v>
      </c>
      <c r="B23" s="44" t="str">
        <f>IF(LEN(VLOOKUP(A23,'Species List'!$A:$G,2,FALSE))=0,"",VLOOKUP(A23,'Species List'!$A:$G,2,FALSE))</f>
        <v>early meadow-rue</v>
      </c>
      <c r="C23" s="44">
        <f>IF(LEN(VLOOKUP(A23,'Species List'!$A:$G,3,FALSE))=0,"",VLOOKUP(A23,'Species List'!$A:$G,3,FALSE))</f>
        <v>5</v>
      </c>
      <c r="D23" s="98">
        <f t="shared" si="4"/>
        <v>5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FACU+</v>
      </c>
      <c r="H23" s="44">
        <f>VLOOKUP(A23,'Species List'!$A:$G,7,FALSE)</f>
        <v>0</v>
      </c>
      <c r="J23" s="139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1.6216216216216217E-2</v>
      </c>
      <c r="O23" s="97">
        <f t="shared" si="6"/>
        <v>8.1081081081081086E-2</v>
      </c>
    </row>
    <row r="24" spans="1:15" ht="13.5" thickBot="1" x14ac:dyDescent="0.25">
      <c r="A24" s="139" t="s">
        <v>2841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5</v>
      </c>
      <c r="D24" s="98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139" t="s">
        <v>5383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1.6216216216216217E-2</v>
      </c>
      <c r="O24" s="97">
        <f t="shared" si="6"/>
        <v>8.1081081081081086E-2</v>
      </c>
    </row>
    <row r="25" spans="1:15" ht="13.5" thickBot="1" x14ac:dyDescent="0.25">
      <c r="A25" s="139" t="s">
        <v>3318</v>
      </c>
      <c r="B25" s="44" t="str">
        <f>IF(LEN(VLOOKUP(A25,'Species List'!$A:$G,2,FALSE))=0,"",VLOOKUP(A25,'Species List'!$A:$G,2,FALSE))</f>
        <v>lopseed</v>
      </c>
      <c r="C25" s="44">
        <f>IF(LEN(VLOOKUP(A25,'Species List'!$A:$G,3,FALSE))=0,"",VLOOKUP(A25,'Species List'!$A:$G,3,FALSE))</f>
        <v>5</v>
      </c>
      <c r="D25" s="98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UPL</v>
      </c>
      <c r="H25" s="44">
        <f>VLOOKUP(A25,'Species List'!$A:$G,7,FALSE)</f>
        <v>0</v>
      </c>
      <c r="J25" s="139" t="s">
        <v>5383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1.6216216216216217E-2</v>
      </c>
      <c r="O25" s="97">
        <f t="shared" si="6"/>
        <v>8.1081081081081086E-2</v>
      </c>
    </row>
    <row r="26" spans="1:15" ht="13.5" thickBot="1" x14ac:dyDescent="0.25">
      <c r="A26" s="139" t="s">
        <v>2444</v>
      </c>
      <c r="B26" s="44" t="str">
        <f>IF(LEN(VLOOKUP(A26,'Species List'!$A:$G,2,FALSE))=0,"",VLOOKUP(A26,'Species List'!$A:$G,2,FALSE))</f>
        <v>Virginia waterleaf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FACW-</v>
      </c>
      <c r="H26" s="44">
        <f>VLOOKUP(A26,'Species List'!$A:$G,7,FALSE)</f>
        <v>0</v>
      </c>
      <c r="J26" s="139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1.6216216216216217E-2</v>
      </c>
      <c r="O26" s="97">
        <f t="shared" si="6"/>
        <v>4.8648648648648651E-2</v>
      </c>
    </row>
    <row r="27" spans="1:15" ht="13.5" thickBot="1" x14ac:dyDescent="0.25">
      <c r="A27" s="139" t="s">
        <v>472</v>
      </c>
      <c r="B27" s="44" t="str">
        <f>IF(LEN(VLOOKUP(A27,'Species List'!$A:$G,2,FALSE))=0,"",VLOOKUP(A27,'Species List'!$A:$G,2,FALSE))</f>
        <v>Jack-in-the-pulpit</v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FACW-</v>
      </c>
      <c r="H27" s="44">
        <f>VLOOKUP(A27,'Species List'!$A:$G,7,FALSE)</f>
        <v>0</v>
      </c>
      <c r="J27" s="139" t="s">
        <v>5383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1.6216216216216217E-2</v>
      </c>
      <c r="O27" s="97">
        <f t="shared" si="6"/>
        <v>6.4864864864864868E-2</v>
      </c>
    </row>
    <row r="28" spans="1:15" ht="13.5" thickBot="1" x14ac:dyDescent="0.25">
      <c r="A28" s="139" t="s">
        <v>2569</v>
      </c>
      <c r="B28" s="44" t="str">
        <f>IF(LEN(VLOOKUP(A28,'Species List'!$A:$G,2,FALSE))=0,"",VLOOKUP(A28,'Species List'!$A:$G,2,FALSE))</f>
        <v>biennial blue lettuce</v>
      </c>
      <c r="C28" s="44">
        <f>IF(LEN(VLOOKUP(A28,'Species List'!$A:$G,3,FALSE))=0,"",VLOOKUP(A28,'Species List'!$A:$G,3,FALSE))</f>
        <v>3</v>
      </c>
      <c r="D28" s="98">
        <f t="shared" si="4"/>
        <v>3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</v>
      </c>
      <c r="H28" s="44">
        <f>VLOOKUP(A28,'Species List'!$A:$G,7,FALSE)</f>
        <v>0</v>
      </c>
      <c r="J28" s="139" t="s">
        <v>5383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1.6216216216216217E-2</v>
      </c>
      <c r="O28" s="97">
        <f t="shared" si="6"/>
        <v>4.8648648648648651E-2</v>
      </c>
    </row>
    <row r="29" spans="1:15" ht="13.5" thickBot="1" x14ac:dyDescent="0.25">
      <c r="A29" s="139" t="s">
        <v>2162</v>
      </c>
      <c r="B29" s="44" t="str">
        <f>IF(LEN(VLOOKUP(A29,'Species List'!$A:$G,2,FALSE))=0,"",VLOOKUP(A29,'Species List'!$A:$G,2,FALSE))</f>
        <v>rough bedstraw</v>
      </c>
      <c r="C29" s="44">
        <f>IF(LEN(VLOOKUP(A29,'Species List'!$A:$G,3,FALSE))=0,"",VLOOKUP(A29,'Species List'!$A:$G,3,FALSE))</f>
        <v>6</v>
      </c>
      <c r="D29" s="98">
        <f t="shared" si="4"/>
        <v>6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OBL</v>
      </c>
      <c r="H29" s="44">
        <f>VLOOKUP(A29,'Species List'!$A:$G,7,FALSE)</f>
        <v>0</v>
      </c>
      <c r="J29" s="139" t="s">
        <v>5383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1.6216216216216217E-2</v>
      </c>
      <c r="O29" s="97">
        <f t="shared" si="6"/>
        <v>9.7297297297297303E-2</v>
      </c>
    </row>
    <row r="30" spans="1:15" ht="13.5" thickBot="1" x14ac:dyDescent="0.25">
      <c r="A30" s="139" t="s">
        <v>4470</v>
      </c>
      <c r="B30" s="44" t="str">
        <f>IF(LEN(VLOOKUP(A30,'Species List'!$A:$G,2,FALSE))=0,"",VLOOKUP(A30,'Species List'!$A:$G,2,FALSE))</f>
        <v>tall meadow-rue</v>
      </c>
      <c r="C30" s="44">
        <f>IF(LEN(VLOOKUP(A30,'Species List'!$A:$G,3,FALSE))=0,"",VLOOKUP(A30,'Species List'!$A:$G,3,FALSE))</f>
        <v>4</v>
      </c>
      <c r="D30" s="98">
        <f t="shared" si="4"/>
        <v>4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FACW-</v>
      </c>
      <c r="H30" s="44">
        <f>VLOOKUP(A30,'Species List'!$A:$G,7,FALSE)</f>
        <v>0</v>
      </c>
      <c r="J30" s="139" t="s">
        <v>5383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1.6216216216216217E-2</v>
      </c>
      <c r="O30" s="97">
        <f t="shared" si="6"/>
        <v>6.4864864864864868E-2</v>
      </c>
    </row>
    <row r="31" spans="1:15" ht="13.5" thickBot="1" x14ac:dyDescent="0.25">
      <c r="A31" s="139" t="s">
        <v>3484</v>
      </c>
      <c r="B31" s="44" t="str">
        <f>IF(LEN(VLOOKUP(A31,'Species List'!$A:$G,2,FALSE))=0,"",VLOOKUP(A31,'Species List'!$A:$G,2,FALSE))</f>
        <v>giant Solomon's seal</v>
      </c>
      <c r="C31" s="44">
        <f>IF(LEN(VLOOKUP(A31,'Species List'!$A:$G,3,FALSE))=0,"",VLOOKUP(A31,'Species List'!$A:$G,3,FALSE))</f>
        <v>4</v>
      </c>
      <c r="D31" s="98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[FACU]</v>
      </c>
      <c r="H31" s="44">
        <f>VLOOKUP(A31,'Species List'!$A:$G,7,FALSE)</f>
        <v>0</v>
      </c>
      <c r="J31" s="139" t="s">
        <v>5385</v>
      </c>
      <c r="K31" s="47" t="str">
        <f>VLOOKUP(J31,'Species List'!$H$1:$J$9,2,FALSE)</f>
        <v>&gt;0-1%</v>
      </c>
      <c r="L31" s="47">
        <f>VLOOKUP(K31,'Species List'!$I$1:$N$8,2,FALSE)</f>
        <v>0.5</v>
      </c>
      <c r="M31" s="99">
        <f t="shared" si="5"/>
        <v>0.5</v>
      </c>
      <c r="N31" s="97">
        <f t="shared" si="2"/>
        <v>2.7027027027027029E-3</v>
      </c>
      <c r="O31" s="97">
        <f t="shared" si="6"/>
        <v>1.0810810810810811E-2</v>
      </c>
    </row>
    <row r="32" spans="1:15" ht="13.5" thickBot="1" x14ac:dyDescent="0.25">
      <c r="A32" s="139" t="s">
        <v>4419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6</v>
      </c>
      <c r="D32" s="98">
        <f t="shared" si="4"/>
        <v>6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</v>
      </c>
      <c r="H32" s="44">
        <f>VLOOKUP(A32,'Species List'!$A:$G,7,FALSE)</f>
        <v>0</v>
      </c>
      <c r="J32" s="139" t="s">
        <v>5383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1.6216216216216217E-2</v>
      </c>
      <c r="O32" s="97">
        <f t="shared" si="6"/>
        <v>9.7297297297297303E-2</v>
      </c>
    </row>
    <row r="33" spans="1:15" ht="13.5" thickBot="1" x14ac:dyDescent="0.25">
      <c r="A33" s="139" t="s">
        <v>359</v>
      </c>
      <c r="B33" s="44" t="str">
        <f>IF(LEN(VLOOKUP(A33,'Species List'!$A:$G,2,FALSE))=0,"",VLOOKUP(A33,'Species List'!$A:$G,2,FALSE))</f>
        <v>hog peanut</v>
      </c>
      <c r="C33" s="44">
        <f>IF(LEN(VLOOKUP(A33,'Species List'!$A:$G,3,FALSE))=0,"",VLOOKUP(A33,'Species List'!$A:$G,3,FALSE))</f>
        <v>2</v>
      </c>
      <c r="D33" s="98">
        <f t="shared" si="4"/>
        <v>2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</v>
      </c>
      <c r="H33" s="44">
        <f>VLOOKUP(A33,'Species List'!$A:$G,7,FALSE)</f>
        <v>0</v>
      </c>
      <c r="J33" s="139" t="s">
        <v>5383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1.6216216216216217E-2</v>
      </c>
      <c r="O33" s="97">
        <f t="shared" si="6"/>
        <v>3.2432432432432434E-2</v>
      </c>
    </row>
    <row r="34" spans="1:15" ht="13.5" thickBot="1" x14ac:dyDescent="0.25">
      <c r="A34" s="139" t="s">
        <v>2230</v>
      </c>
      <c r="B34" s="44" t="str">
        <f>IF(LEN(VLOOKUP(A34,'Species List'!$A:$G,2,FALSE))=0,"",VLOOKUP(A34,'Species List'!$A:$G,2,FALSE))</f>
        <v>wild geranium</v>
      </c>
      <c r="C34" s="44">
        <f>IF(LEN(VLOOKUP(A34,'Species List'!$A:$G,3,FALSE))=0,"",VLOOKUP(A34,'Species List'!$A:$G,3,FALSE))</f>
        <v>4</v>
      </c>
      <c r="D34" s="98">
        <f t="shared" si="4"/>
        <v>4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39" t="s">
        <v>5383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1.6216216216216217E-2</v>
      </c>
      <c r="O34" s="97">
        <f t="shared" si="6"/>
        <v>6.4864864864864868E-2</v>
      </c>
    </row>
    <row r="35" spans="1:15" ht="13.5" thickBot="1" x14ac:dyDescent="0.25">
      <c r="A35" s="139" t="s">
        <v>5453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6</v>
      </c>
      <c r="D35" s="98">
        <f t="shared" si="4"/>
        <v>6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/>
      </c>
      <c r="H35" s="44">
        <f>VLOOKUP(A35,'Species List'!$A:$G,7,FALSE)</f>
        <v>0</v>
      </c>
      <c r="J35" s="139" t="s">
        <v>5383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1.6216216216216217E-2</v>
      </c>
      <c r="O35" s="97">
        <f t="shared" si="6"/>
        <v>9.7297297297297303E-2</v>
      </c>
    </row>
    <row r="36" spans="1:15" ht="13.5" thickBot="1" x14ac:dyDescent="0.25">
      <c r="A36" s="139" t="s">
        <v>4594</v>
      </c>
      <c r="B36" s="44" t="str">
        <f>IF(LEN(VLOOKUP(A36,'Species List'!$A:$G,2,FALSE))=0,"",VLOOKUP(A36,'Species List'!$A:$G,2,FALSE))</f>
        <v/>
      </c>
      <c r="C36" s="44">
        <f>IF(LEN(VLOOKUP(A36,'Species List'!$A:$G,3,FALSE))=0,"",VLOOKUP(A36,'Species List'!$A:$G,3,FALSE))</f>
        <v>1</v>
      </c>
      <c r="D36" s="98">
        <f t="shared" si="4"/>
        <v>1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FACW</v>
      </c>
      <c r="H36" s="44">
        <f>VLOOKUP(A36,'Species List'!$A:$G,7,FALSE)</f>
        <v>0</v>
      </c>
      <c r="J36" s="139" t="s">
        <v>5383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1.6216216216216217E-2</v>
      </c>
      <c r="O36" s="97">
        <f t="shared" si="6"/>
        <v>1.6216216216216217E-2</v>
      </c>
    </row>
    <row r="37" spans="1:15" ht="13.5" thickBot="1" x14ac:dyDescent="0.25">
      <c r="A37" s="139" t="s">
        <v>2183</v>
      </c>
      <c r="B37" s="44" t="str">
        <f>IF(LEN(VLOOKUP(A37,'Species List'!$A:$G,2,FALSE))=0,"",VLOOKUP(A37,'Species List'!$A:$G,2,FALSE))</f>
        <v/>
      </c>
      <c r="C37" s="44">
        <f>IF(LEN(VLOOKUP(A37,'Species List'!$A:$G,3,FALSE))=0,"",VLOOKUP(A37,'Species List'!$A:$G,3,FALSE))</f>
        <v>4</v>
      </c>
      <c r="D37" s="98">
        <f t="shared" si="4"/>
        <v>4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FACU+</v>
      </c>
      <c r="H37" s="44">
        <f>VLOOKUP(A37,'Species List'!$A:$G,7,FALSE)</f>
        <v>0</v>
      </c>
      <c r="J37" s="139" t="s">
        <v>5385</v>
      </c>
      <c r="K37" s="47" t="str">
        <f>VLOOKUP(J37,'Species List'!$H$1:$J$9,2,FALSE)</f>
        <v>&gt;0-1%</v>
      </c>
      <c r="L37" s="47">
        <f>VLOOKUP(K37,'Species List'!$I$1:$N$8,2,FALSE)</f>
        <v>0.5</v>
      </c>
      <c r="M37" s="99">
        <f t="shared" si="5"/>
        <v>0.5</v>
      </c>
      <c r="N37" s="97">
        <f t="shared" si="2"/>
        <v>2.7027027027027029E-3</v>
      </c>
      <c r="O37" s="97">
        <f t="shared" si="6"/>
        <v>1.0810810810810811E-2</v>
      </c>
    </row>
    <row r="38" spans="1:15" ht="13.5" thickBot="1" x14ac:dyDescent="0.25">
      <c r="A38" s="139" t="s">
        <v>461</v>
      </c>
      <c r="B38" s="44" t="str">
        <f>IF(LEN(VLOOKUP(A38,'Species List'!$A:$G,2,FALSE))=0,"",VLOOKUP(A38,'Species List'!$A:$G,2,FALSE))</f>
        <v>common burdock</v>
      </c>
      <c r="C38" s="44">
        <f>IF(LEN(VLOOKUP(A38,'Species List'!$A:$G,3,FALSE))=0,"",VLOOKUP(A38,'Species List'!$A:$G,3,FALSE))</f>
        <v>0</v>
      </c>
      <c r="D38" s="98">
        <f t="shared" si="4"/>
        <v>0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Introduced</v>
      </c>
      <c r="G38" s="44" t="str">
        <f>IF(LEN(VLOOKUP(A38,'Species List'!$A:$G,6,FALSE))=0,"",VLOOKUP(A38,'Species List'!$A:$G,6,FALSE))</f>
        <v>FACU</v>
      </c>
      <c r="H38" s="44">
        <f>VLOOKUP(A38,'Species List'!$A:$G,7,FALSE)</f>
        <v>0</v>
      </c>
      <c r="J38" s="139" t="s">
        <v>5385</v>
      </c>
      <c r="K38" s="47" t="str">
        <f>VLOOKUP(J38,'Species List'!$H$1:$J$9,2,FALSE)</f>
        <v>&gt;0-1%</v>
      </c>
      <c r="L38" s="47">
        <f>VLOOKUP(K38,'Species List'!$I$1:$N$8,2,FALSE)</f>
        <v>0.5</v>
      </c>
      <c r="M38" s="99">
        <f t="shared" si="5"/>
        <v>0.5</v>
      </c>
      <c r="N38" s="97">
        <f t="shared" si="2"/>
        <v>2.7027027027027029E-3</v>
      </c>
      <c r="O38" s="97">
        <f t="shared" si="6"/>
        <v>0</v>
      </c>
    </row>
    <row r="39" spans="1:15" ht="13.5" thickBot="1" x14ac:dyDescent="0.25">
      <c r="A39" s="139" t="s">
        <v>4187</v>
      </c>
      <c r="B39" s="44" t="str">
        <f>IF(LEN(VLOOKUP(A39,'Species List'!$A:$G,2,FALSE))=0,"",VLOOKUP(A39,'Species List'!$A:$G,2,FALSE))</f>
        <v>common carrion flower</v>
      </c>
      <c r="C39" s="44">
        <f>IF(LEN(VLOOKUP(A39,'Species List'!$A:$G,3,FALSE))=0,"",VLOOKUP(A39,'Species List'!$A:$G,3,FALSE))</f>
        <v>4</v>
      </c>
      <c r="D39" s="98">
        <f t="shared" si="4"/>
        <v>4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39" t="s">
        <v>5385</v>
      </c>
      <c r="K39" s="47" t="str">
        <f>VLOOKUP(J39,'Species List'!$H$1:$J$9,2,FALSE)</f>
        <v>&gt;0-1%</v>
      </c>
      <c r="L39" s="47">
        <f>VLOOKUP(K39,'Species List'!$I$1:$N$8,2,FALSE)</f>
        <v>0.5</v>
      </c>
      <c r="M39" s="99">
        <f t="shared" si="5"/>
        <v>0.5</v>
      </c>
      <c r="N39" s="97">
        <f t="shared" si="2"/>
        <v>2.7027027027027029E-3</v>
      </c>
      <c r="O39" s="97">
        <f t="shared" si="6"/>
        <v>1.0810810810810811E-2</v>
      </c>
    </row>
    <row r="40" spans="1:15" x14ac:dyDescent="0.2">
      <c r="A40" s="12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2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2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2" t="s">
        <v>5352</v>
      </c>
      <c r="J150" s="163"/>
      <c r="K150" s="164"/>
      <c r="L150" s="63">
        <f>SUMIF(L10:L149,"&gt;=0")</f>
        <v>185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F12" sqref="F12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0" t="s">
        <v>127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5396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1"/>
      <c r="C7" s="161"/>
      <c r="D7" s="161"/>
      <c r="E7" s="161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5399</v>
      </c>
      <c r="D9" s="49" t="s">
        <v>5390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5399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9" t="s">
        <v>2118</v>
      </c>
      <c r="B10" s="44" t="str">
        <f>IF(LEN(VLOOKUP(A10,'Species List'!$A:$G,2,FALSE))=0,"",VLOOKUP(A10,'Species List'!$A:$G,2,FALSE))</f>
        <v>nodding fescue</v>
      </c>
      <c r="C10" s="44">
        <f>IF(LEN(VLOOKUP(A10,'Species List'!$A:$G,3,FALSE))=0,"",VLOOKUP(A10,'Species List'!$A:$G,3,FALSE))</f>
        <v>6</v>
      </c>
      <c r="D10" s="98">
        <f t="shared" ref="D10:D18" si="0">VALUE(C10)</f>
        <v>6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[FACU+]</v>
      </c>
      <c r="H10" s="44">
        <f>VLOOKUP(A10,'Species List'!$A:$G,7,FALSE)</f>
        <v>0</v>
      </c>
      <c r="J10" s="139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76" si="1">VALUE(L10)</f>
        <v>15</v>
      </c>
      <c r="N10" s="108">
        <f t="shared" ref="N10:N75" si="2">L10/$L$151</f>
        <v>0.49180327868852458</v>
      </c>
      <c r="O10" s="108">
        <f t="shared" ref="O10:O76" si="3">D10*N10</f>
        <v>2.9508196721311473</v>
      </c>
    </row>
    <row r="11" spans="1:15" ht="13.5" thickBot="1" x14ac:dyDescent="0.25">
      <c r="A11" s="139" t="s">
        <v>1887</v>
      </c>
      <c r="B11" s="44" t="str">
        <f>IF(LEN(VLOOKUP(A11,'Species List'!$A:$G,2,FALSE))=0,"",VLOOKUP(A11,'Species List'!$A:$G,2,FALSE))</f>
        <v>downy wild rye</v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39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8">
        <f t="shared" si="2"/>
        <v>0.49180327868852458</v>
      </c>
      <c r="O11" s="108">
        <f t="shared" si="3"/>
        <v>2.459016393442623</v>
      </c>
    </row>
    <row r="12" spans="1:15" ht="13.5" thickBot="1" x14ac:dyDescent="0.25">
      <c r="A12" s="139" t="s">
        <v>1012</v>
      </c>
      <c r="B12" s="44" t="str">
        <f>IF(LEN(VLOOKUP(A12,'Species List'!$A:$G,2,FALSE))=0,"",VLOOKUP(A12,'Species List'!$A:$G,2,FALSE))</f>
        <v>graceful sedge</v>
      </c>
      <c r="C12" s="44">
        <f>IF(LEN(VLOOKUP(A12,'Species List'!$A:$G,3,FALSE))=0,"",VLOOKUP(A12,'Species List'!$A:$G,3,FALSE))</f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FACU*</v>
      </c>
      <c r="H12" s="44">
        <f>VLOOKUP(A12,'Species List'!$A:$G,7,FALSE)</f>
        <v>0</v>
      </c>
      <c r="J12" s="139" t="s">
        <v>5385</v>
      </c>
      <c r="K12" s="47" t="str">
        <f>VLOOKUP(J12,'Species List'!$H$1:$J$9,2,FALSE)</f>
        <v>&gt;0-1%</v>
      </c>
      <c r="L12" s="47">
        <f>VLOOKUP(K12,'Species List'!$I$1:$N$8,2,FALSE)</f>
        <v>0.5</v>
      </c>
      <c r="M12" s="99">
        <f t="shared" si="1"/>
        <v>0.5</v>
      </c>
      <c r="N12" s="107">
        <f t="shared" si="2"/>
        <v>1.6393442622950821E-2</v>
      </c>
      <c r="O12" s="107">
        <f t="shared" si="3"/>
        <v>6.5573770491803282E-2</v>
      </c>
    </row>
    <row r="13" spans="1:15" x14ac:dyDescent="0.2">
      <c r="A13" s="104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6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si="1"/>
        <v>#N/A</v>
      </c>
      <c r="N13" s="97" t="e">
        <f t="shared" si="2"/>
        <v>#N/A</v>
      </c>
      <c r="O13" s="97" t="e">
        <f t="shared" si="3"/>
        <v>#N/A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2" t="s">
        <v>5352</v>
      </c>
      <c r="J151" s="163"/>
      <c r="K151" s="164"/>
      <c r="L151" s="63">
        <f>SUMIF(L10:L150,"&gt;=0")</f>
        <v>30.5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ADBF-DB26-4224-A1E4-06F1DD0CC3F8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D8" sqref="D8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5" t="s">
        <v>4829</v>
      </c>
      <c r="B1" s="165"/>
      <c r="C1" s="165"/>
      <c r="D1" s="165"/>
      <c r="E1" s="165"/>
      <c r="F1" s="165"/>
    </row>
    <row r="2" spans="1:6" s="31" customFormat="1" ht="24" customHeight="1" thickTop="1" thickBot="1" x14ac:dyDescent="0.4">
      <c r="A2" s="55"/>
      <c r="B2" s="56" t="s">
        <v>5395</v>
      </c>
      <c r="C2" s="56" t="s">
        <v>5391</v>
      </c>
      <c r="D2" s="56" t="s">
        <v>5392</v>
      </c>
      <c r="E2" s="56" t="s">
        <v>5393</v>
      </c>
      <c r="F2" s="56" t="s">
        <v>5394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5386</v>
      </c>
      <c r="B4" s="101">
        <f>COUNTIF(Woody!$F$10:$F$149,"Native")</f>
        <v>11</v>
      </c>
      <c r="C4" s="101">
        <f>COUNTIF(Forbs!$F$10:$F$147,"Native")</f>
        <v>29</v>
      </c>
      <c r="D4" s="101">
        <f>COUNTIF(Grasses!$F$10:$F$149,"Native")</f>
        <v>3</v>
      </c>
      <c r="E4" s="101">
        <f>AVERAGE(B4:D4)</f>
        <v>14.333333333333334</v>
      </c>
      <c r="F4" s="101">
        <f>SUM(B4:D4)</f>
        <v>43</v>
      </c>
    </row>
    <row r="5" spans="1:6" ht="18" x14ac:dyDescent="0.25">
      <c r="A5" s="53" t="s">
        <v>4834</v>
      </c>
      <c r="B5" s="101">
        <f>COUNTIF(Woody!$F10:$F199,"Introduced")</f>
        <v>1</v>
      </c>
      <c r="C5" s="101">
        <f>COUNTIF(Forbs!$F10:$F198,"Introduced")</f>
        <v>1</v>
      </c>
      <c r="D5" s="101">
        <f>COUNTIF(Grasses!$F10:$F199,"Introduced")</f>
        <v>0</v>
      </c>
      <c r="E5" s="101">
        <f t="shared" ref="E5:E6" si="0">AVERAGE(B5:D5)</f>
        <v>0.66666666666666663</v>
      </c>
      <c r="F5" s="101">
        <f>SUM(B5:D5)</f>
        <v>2</v>
      </c>
    </row>
    <row r="6" spans="1:6" s="81" customFormat="1" ht="21" x14ac:dyDescent="0.35">
      <c r="A6" s="53" t="s">
        <v>5387</v>
      </c>
      <c r="B6" s="101">
        <f>SUM(B4:B5)</f>
        <v>12</v>
      </c>
      <c r="C6" s="101">
        <f>SUM(C4:C5)</f>
        <v>30</v>
      </c>
      <c r="D6" s="101">
        <f>SUM(D4:D5)</f>
        <v>3</v>
      </c>
      <c r="E6" s="101">
        <f t="shared" si="0"/>
        <v>15</v>
      </c>
      <c r="F6" s="101">
        <f>SUM(B6:D6)</f>
        <v>45</v>
      </c>
    </row>
    <row r="7" spans="1:6" ht="18" x14ac:dyDescent="0.25">
      <c r="A7" s="53" t="s">
        <v>4835</v>
      </c>
      <c r="B7" s="101">
        <f>AVERAGEIF(Woody!D10:D150,"&gt;0")</f>
        <v>3</v>
      </c>
      <c r="C7" s="101">
        <f>AVERAGEIF(Forbs!D10:D149,"&gt;0")</f>
        <v>3.9310344827586206</v>
      </c>
      <c r="D7" s="101">
        <f>AVERAGEIF(Grasses!D10:D150,"&gt;0")</f>
        <v>5</v>
      </c>
      <c r="E7" s="101">
        <f>AVERAGE(B7:D7)</f>
        <v>3.9770114942528738</v>
      </c>
      <c r="F7" s="101">
        <f>(SUMIF(Woody!D10:D150,"&gt;0")+SUMIF(Forbs!D10:D149,"&gt;0")+SUMIF(Grasses!D10:D150,"&gt;0"))/(COUNTIF(Woody!D10:D150,"&gt;0")+COUNTIF(Forbs!D10:D149,"&gt;0")+COUNTIF(Grasses!D10:D150,"&gt;0"))</f>
        <v>3.7674418604651163</v>
      </c>
    </row>
    <row r="8" spans="1:6" s="31" customFormat="1" ht="21" x14ac:dyDescent="0.35">
      <c r="A8" s="53" t="s">
        <v>5388</v>
      </c>
      <c r="B8" s="101">
        <f>AVERAGEIF(Woody!D10:D150,"&gt;=0")</f>
        <v>2.75</v>
      </c>
      <c r="C8" s="101">
        <f>AVERAGEIF(Forbs!D10:D149,"&gt;=0")</f>
        <v>3.8</v>
      </c>
      <c r="D8" s="101">
        <f>AVERAGEIF(Grasses!D10:D150,"&gt;=0")</f>
        <v>5</v>
      </c>
      <c r="E8" s="101">
        <f>AVERAGE(B8:D8)</f>
        <v>3.85</v>
      </c>
      <c r="F8" s="101">
        <f>(SUMIF(Woody!D10:D150,"&gt;=0")+SUMIF(Forbs!D10:D149,"&gt;=0")+SUMIF(Grasses!D10:D150,"&gt;=0"))/(COUNTIF(Woody!D10:D150,"&gt;=0")+COUNTIF(Forbs!D10:D149,"&gt;=0")+COUNTIF(Grasses!D10:D150,"&gt;=0"))</f>
        <v>3.6</v>
      </c>
    </row>
    <row r="9" spans="1:6" ht="18" x14ac:dyDescent="0.25">
      <c r="A9" s="53" t="s">
        <v>4828</v>
      </c>
      <c r="B9" s="101">
        <f>SQRT(B4)*B7</f>
        <v>9.9498743710661994</v>
      </c>
      <c r="C9" s="101">
        <f>SQRT(C4)*C7</f>
        <v>21.169268552183912</v>
      </c>
      <c r="D9" s="101">
        <f>SQRT(D4)*D7</f>
        <v>8.6602540378443855</v>
      </c>
      <c r="E9" s="101">
        <f>SQRT(E4)*E7</f>
        <v>15.056722510704175</v>
      </c>
      <c r="F9" s="101">
        <f>SQRT(F4)*F7</f>
        <v>24.704768393881956</v>
      </c>
    </row>
    <row r="10" spans="1:6" s="82" customFormat="1" ht="21" x14ac:dyDescent="0.35">
      <c r="A10" s="53" t="s">
        <v>5389</v>
      </c>
      <c r="B10" s="101">
        <f>SQRT(B6)*B8</f>
        <v>9.5262794416288248</v>
      </c>
      <c r="C10" s="101">
        <f>SQRT(C6)*C8</f>
        <v>20.813457185196313</v>
      </c>
      <c r="D10" s="101">
        <f>SQRT(D6)*D8</f>
        <v>8.6602540378443855</v>
      </c>
      <c r="E10" s="101">
        <f>SQRT(E6)*E8</f>
        <v>14.910985882898556</v>
      </c>
      <c r="F10" s="101">
        <f>SQRT(F6)*F8</f>
        <v>24.149534156997731</v>
      </c>
    </row>
    <row r="11" spans="1:6" ht="18" x14ac:dyDescent="0.25">
      <c r="A11" s="53" t="s">
        <v>4836</v>
      </c>
      <c r="B11" s="101">
        <f>SUMIF(Woody!$M$10:$M$150,"&gt;=0")</f>
        <v>149</v>
      </c>
      <c r="C11" s="101">
        <f>SUMIF(Forbs!$M$10:$M$150,"&gt;=0")</f>
        <v>185</v>
      </c>
      <c r="D11" s="101">
        <f>SUMIF(Grasses!$M$10:$M$150,"&gt;=0")</f>
        <v>30.5</v>
      </c>
      <c r="E11" s="101">
        <f>AVERAGE(B11:D11)</f>
        <v>121.5</v>
      </c>
      <c r="F11" s="101">
        <f>SUM(B11:D11)</f>
        <v>364.5</v>
      </c>
    </row>
    <row r="12" spans="1:6" ht="18" x14ac:dyDescent="0.25">
      <c r="A12" s="53" t="s">
        <v>5353</v>
      </c>
      <c r="B12" s="101">
        <f>SUMIF(Woody!$F$10:$F$150,"Introduced",Woody!$L$10:$L$150)</f>
        <v>0.5</v>
      </c>
      <c r="C12" s="101">
        <f>SUMIF(Forbs!$F$10:$F$150,"Introduced",Forbs!$L$10:$L$150)</f>
        <v>0.5</v>
      </c>
      <c r="D12" s="101">
        <f>SUMIF(Grasses!$F$10:$F$150,"Introduced",Grasses!$L$10:$L$150)</f>
        <v>0</v>
      </c>
      <c r="E12" s="101">
        <f>AVERAGE(B12:D12)</f>
        <v>0.33333333333333331</v>
      </c>
      <c r="F12" s="101">
        <f>SUM(B12:D12)</f>
        <v>1</v>
      </c>
    </row>
    <row r="13" spans="1:6" ht="18.75" thickBot="1" x14ac:dyDescent="0.3">
      <c r="A13" s="54" t="s">
        <v>4837</v>
      </c>
      <c r="B13" s="102">
        <f>B12/B11</f>
        <v>3.3557046979865771E-3</v>
      </c>
      <c r="C13" s="102">
        <f>C12/C11</f>
        <v>2.7027027027027029E-3</v>
      </c>
      <c r="D13" s="102">
        <f>D12/D11</f>
        <v>0</v>
      </c>
      <c r="E13" s="102">
        <f>E12/E11</f>
        <v>2.7434842249657062E-3</v>
      </c>
      <c r="F13" s="102">
        <f>F12/F11</f>
        <v>2.7434842249657062E-3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3.9463087248322148</v>
      </c>
      <c r="C15" s="100">
        <f>SUMIF(Forbs!$O$10:$O$149,"&gt;=0")</f>
        <v>4.3864864864864863</v>
      </c>
      <c r="D15" s="100">
        <f>SUMIF(Grasses!$O$10:$O$150,"&gt;=0")</f>
        <v>5.4754098360655741</v>
      </c>
      <c r="E15" s="100">
        <f>AVERAGE(B15:D15)</f>
        <v>4.6027350157947575</v>
      </c>
      <c r="F15" s="101">
        <f>SUM(B15:D15)</f>
        <v>13.808205047384273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2025-11-25T03:27:05Z</dcterms:modified>
</cp:coreProperties>
</file>