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C038FCDC-D2B6-400A-A5BC-9522A7E5103B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5" i="10"/>
  <c r="C16" i="10"/>
  <c r="C18" i="10"/>
  <c r="C19" i="10"/>
  <c r="F14" i="9"/>
  <c r="F15" i="9"/>
  <c r="C13" i="9"/>
  <c r="C14" i="9"/>
  <c r="C15" i="9"/>
  <c r="B12" i="9" l="1"/>
  <c r="D15" i="9"/>
  <c r="C13" i="6" l="1"/>
  <c r="C14" i="6"/>
  <c r="C15" i="6"/>
  <c r="C16" i="6"/>
  <c r="C17" i="6"/>
  <c r="C19" i="6"/>
  <c r="C20" i="6"/>
  <c r="C20" i="10"/>
  <c r="C22" i="10"/>
  <c r="C23" i="10"/>
  <c r="C24" i="10"/>
  <c r="C25" i="10"/>
  <c r="C26" i="10"/>
  <c r="C27" i="10"/>
  <c r="C28" i="10"/>
  <c r="C29" i="10"/>
  <c r="C30" i="10"/>
  <c r="C31" i="10"/>
  <c r="C33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C16" i="9"/>
  <c r="C17" i="9"/>
  <c r="C18" i="9"/>
  <c r="C19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19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D16" i="9"/>
  <c r="E16" i="9"/>
  <c r="F16" i="9"/>
  <c r="G16" i="9"/>
  <c r="H16" i="9"/>
  <c r="K16" i="9"/>
  <c r="L16" i="9" s="1"/>
  <c r="M16" i="9" s="1"/>
  <c r="B17" i="9"/>
  <c r="D17" i="9"/>
  <c r="E17" i="9"/>
  <c r="F17" i="9"/>
  <c r="G17" i="9"/>
  <c r="H17" i="9"/>
  <c r="K17" i="9"/>
  <c r="L17" i="9" s="1"/>
  <c r="M17" i="9" s="1"/>
  <c r="B18" i="9"/>
  <c r="D18" i="9"/>
  <c r="E18" i="9"/>
  <c r="F18" i="9"/>
  <c r="G18" i="9"/>
  <c r="H18" i="9"/>
  <c r="K18" i="9"/>
  <c r="L18" i="9" s="1"/>
  <c r="M18" i="9" s="1"/>
  <c r="B19" i="9"/>
  <c r="E19" i="9"/>
  <c r="F19" i="9"/>
  <c r="G19" i="9"/>
  <c r="H19" i="9"/>
  <c r="K19" i="9"/>
  <c r="L19" i="9" s="1"/>
  <c r="M19" i="9" s="1"/>
  <c r="B20" i="9"/>
  <c r="C20" i="9"/>
  <c r="D20" i="9" s="1"/>
  <c r="E20" i="9"/>
  <c r="F20" i="9"/>
  <c r="G20" i="9"/>
  <c r="H20" i="9"/>
  <c r="K20" i="9"/>
  <c r="L20" i="9" s="1"/>
  <c r="M20" i="9" s="1"/>
  <c r="M150" i="6" l="1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30" i="9"/>
  <c r="L130" i="9" s="1"/>
  <c r="M130" i="9" s="1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C129" i="9"/>
  <c r="D129" i="9" s="1"/>
  <c r="B129" i="9"/>
  <c r="K128" i="9"/>
  <c r="L128" i="9" s="1"/>
  <c r="M128" i="9" s="1"/>
  <c r="H128" i="9"/>
  <c r="G128" i="9"/>
  <c r="F128" i="9"/>
  <c r="E128" i="9"/>
  <c r="C128" i="9"/>
  <c r="D128" i="9" s="1"/>
  <c r="B128" i="9"/>
  <c r="K127" i="9"/>
  <c r="L127" i="9" s="1"/>
  <c r="M127" i="9" s="1"/>
  <c r="H127" i="9"/>
  <c r="G127" i="9"/>
  <c r="F127" i="9"/>
  <c r="E127" i="9"/>
  <c r="C127" i="9"/>
  <c r="D127" i="9" s="1"/>
  <c r="B127" i="9"/>
  <c r="K126" i="9"/>
  <c r="L126" i="9" s="1"/>
  <c r="M126" i="9" s="1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K124" i="9"/>
  <c r="L124" i="9" s="1"/>
  <c r="M124" i="9" s="1"/>
  <c r="H124" i="9"/>
  <c r="G124" i="9"/>
  <c r="F124" i="9"/>
  <c r="E124" i="9"/>
  <c r="C124" i="9"/>
  <c r="D124" i="9" s="1"/>
  <c r="B124" i="9"/>
  <c r="K123" i="9"/>
  <c r="L123" i="9" s="1"/>
  <c r="M123" i="9" s="1"/>
  <c r="H123" i="9"/>
  <c r="G123" i="9"/>
  <c r="F123" i="9"/>
  <c r="E123" i="9"/>
  <c r="C123" i="9"/>
  <c r="D123" i="9" s="1"/>
  <c r="B123" i="9"/>
  <c r="K122" i="9"/>
  <c r="L122" i="9" s="1"/>
  <c r="M122" i="9" s="1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C121" i="9"/>
  <c r="D121" i="9" s="1"/>
  <c r="B121" i="9"/>
  <c r="K120" i="9"/>
  <c r="L120" i="9" s="1"/>
  <c r="M120" i="9" s="1"/>
  <c r="H120" i="9"/>
  <c r="G120" i="9"/>
  <c r="F120" i="9"/>
  <c r="E120" i="9"/>
  <c r="C120" i="9"/>
  <c r="D120" i="9" s="1"/>
  <c r="B120" i="9"/>
  <c r="K119" i="9"/>
  <c r="L119" i="9" s="1"/>
  <c r="M119" i="9" s="1"/>
  <c r="H119" i="9"/>
  <c r="G119" i="9"/>
  <c r="F119" i="9"/>
  <c r="E119" i="9"/>
  <c r="C119" i="9"/>
  <c r="D119" i="9" s="1"/>
  <c r="B119" i="9"/>
  <c r="K118" i="9"/>
  <c r="L118" i="9" s="1"/>
  <c r="M118" i="9" s="1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C117" i="9"/>
  <c r="D117" i="9" s="1"/>
  <c r="B117" i="9"/>
  <c r="K116" i="9"/>
  <c r="L116" i="9" s="1"/>
  <c r="M116" i="9" s="1"/>
  <c r="H116" i="9"/>
  <c r="G116" i="9"/>
  <c r="F116" i="9"/>
  <c r="E116" i="9"/>
  <c r="C116" i="9"/>
  <c r="D116" i="9" s="1"/>
  <c r="B116" i="9"/>
  <c r="K115" i="9"/>
  <c r="L115" i="9" s="1"/>
  <c r="M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C112" i="9"/>
  <c r="D112" i="9" s="1"/>
  <c r="B112" i="9"/>
  <c r="K111" i="9"/>
  <c r="L111" i="9" s="1"/>
  <c r="M111" i="9" s="1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C108" i="9"/>
  <c r="D108" i="9" s="1"/>
  <c r="B108" i="9"/>
  <c r="K107" i="9"/>
  <c r="L107" i="9" s="1"/>
  <c r="M107" i="9" s="1"/>
  <c r="H107" i="9"/>
  <c r="G107" i="9"/>
  <c r="F107" i="9"/>
  <c r="E107" i="9"/>
  <c r="C107" i="9"/>
  <c r="D107" i="9" s="1"/>
  <c r="B107" i="9"/>
  <c r="K106" i="9"/>
  <c r="L106" i="9" s="1"/>
  <c r="M106" i="9" s="1"/>
  <c r="H106" i="9"/>
  <c r="G106" i="9"/>
  <c r="F106" i="9"/>
  <c r="E106" i="9"/>
  <c r="C106" i="9"/>
  <c r="D106" i="9" s="1"/>
  <c r="B106" i="9"/>
  <c r="K105" i="9"/>
  <c r="L105" i="9" s="1"/>
  <c r="M105" i="9" s="1"/>
  <c r="H105" i="9"/>
  <c r="G105" i="9"/>
  <c r="F105" i="9"/>
  <c r="E105" i="9"/>
  <c r="C105" i="9"/>
  <c r="D105" i="9" s="1"/>
  <c r="B105" i="9"/>
  <c r="K104" i="9"/>
  <c r="L104" i="9" s="1"/>
  <c r="M104" i="9" s="1"/>
  <c r="H104" i="9"/>
  <c r="G104" i="9"/>
  <c r="F104" i="9"/>
  <c r="E104" i="9"/>
  <c r="C104" i="9"/>
  <c r="D104" i="9" s="1"/>
  <c r="B104" i="9"/>
  <c r="K103" i="9"/>
  <c r="L103" i="9" s="1"/>
  <c r="M103" i="9" s="1"/>
  <c r="H103" i="9"/>
  <c r="G103" i="9"/>
  <c r="F103" i="9"/>
  <c r="E103" i="9"/>
  <c r="C103" i="9"/>
  <c r="D103" i="9" s="1"/>
  <c r="B103" i="9"/>
  <c r="K102" i="9"/>
  <c r="L102" i="9" s="1"/>
  <c r="M102" i="9" s="1"/>
  <c r="H102" i="9"/>
  <c r="G102" i="9"/>
  <c r="F102" i="9"/>
  <c r="E102" i="9"/>
  <c r="C102" i="9"/>
  <c r="D102" i="9" s="1"/>
  <c r="B102" i="9"/>
  <c r="K101" i="9"/>
  <c r="L101" i="9" s="1"/>
  <c r="M101" i="9" s="1"/>
  <c r="H101" i="9"/>
  <c r="G101" i="9"/>
  <c r="F101" i="9"/>
  <c r="E101" i="9"/>
  <c r="C101" i="9"/>
  <c r="D101" i="9" s="1"/>
  <c r="B101" i="9"/>
  <c r="K100" i="9"/>
  <c r="L100" i="9" s="1"/>
  <c r="M100" i="9" s="1"/>
  <c r="H100" i="9"/>
  <c r="G100" i="9"/>
  <c r="F100" i="9"/>
  <c r="E100" i="9"/>
  <c r="C100" i="9"/>
  <c r="D100" i="9" s="1"/>
  <c r="B100" i="9"/>
  <c r="K99" i="9"/>
  <c r="L99" i="9" s="1"/>
  <c r="M99" i="9" s="1"/>
  <c r="H99" i="9"/>
  <c r="G99" i="9"/>
  <c r="F99" i="9"/>
  <c r="E99" i="9"/>
  <c r="C99" i="9"/>
  <c r="D99" i="9" s="1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M97" i="9" s="1"/>
  <c r="H97" i="9"/>
  <c r="G97" i="9"/>
  <c r="F97" i="9"/>
  <c r="E97" i="9"/>
  <c r="C97" i="9"/>
  <c r="D97" i="9" s="1"/>
  <c r="B97" i="9"/>
  <c r="K96" i="9"/>
  <c r="L96" i="9" s="1"/>
  <c r="M96" i="9" s="1"/>
  <c r="H96" i="9"/>
  <c r="G96" i="9"/>
  <c r="F96" i="9"/>
  <c r="E96" i="9"/>
  <c r="C96" i="9"/>
  <c r="D96" i="9" s="1"/>
  <c r="B96" i="9"/>
  <c r="K95" i="9"/>
  <c r="L95" i="9" s="1"/>
  <c r="M95" i="9" s="1"/>
  <c r="H95" i="9"/>
  <c r="G95" i="9"/>
  <c r="F95" i="9"/>
  <c r="E95" i="9"/>
  <c r="C95" i="9"/>
  <c r="D95" i="9" s="1"/>
  <c r="B95" i="9"/>
  <c r="K94" i="9"/>
  <c r="L94" i="9" s="1"/>
  <c r="M94" i="9" s="1"/>
  <c r="H94" i="9"/>
  <c r="G94" i="9"/>
  <c r="F94" i="9"/>
  <c r="E94" i="9"/>
  <c r="C94" i="9"/>
  <c r="D94" i="9" s="1"/>
  <c r="B94" i="9"/>
  <c r="K93" i="9"/>
  <c r="L93" i="9" s="1"/>
  <c r="M93" i="9" s="1"/>
  <c r="H93" i="9"/>
  <c r="G93" i="9"/>
  <c r="F93" i="9"/>
  <c r="E93" i="9"/>
  <c r="C93" i="9"/>
  <c r="D93" i="9" s="1"/>
  <c r="B93" i="9"/>
  <c r="K92" i="9"/>
  <c r="L92" i="9" s="1"/>
  <c r="M92" i="9" s="1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C91" i="9"/>
  <c r="D91" i="9" s="1"/>
  <c r="B91" i="9"/>
  <c r="K90" i="9"/>
  <c r="L90" i="9" s="1"/>
  <c r="M90" i="9" s="1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C89" i="9"/>
  <c r="D89" i="9" s="1"/>
  <c r="B89" i="9"/>
  <c r="K88" i="9"/>
  <c r="L88" i="9" s="1"/>
  <c r="M88" i="9" s="1"/>
  <c r="H88" i="9"/>
  <c r="G88" i="9"/>
  <c r="F88" i="9"/>
  <c r="E88" i="9"/>
  <c r="C88" i="9"/>
  <c r="D88" i="9" s="1"/>
  <c r="B88" i="9"/>
  <c r="K87" i="9"/>
  <c r="L87" i="9" s="1"/>
  <c r="M87" i="9" s="1"/>
  <c r="H87" i="9"/>
  <c r="G87" i="9"/>
  <c r="F87" i="9"/>
  <c r="E87" i="9"/>
  <c r="C87" i="9"/>
  <c r="D87" i="9" s="1"/>
  <c r="B87" i="9"/>
  <c r="K86" i="9"/>
  <c r="L86" i="9" s="1"/>
  <c r="M86" i="9" s="1"/>
  <c r="H86" i="9"/>
  <c r="G86" i="9"/>
  <c r="F86" i="9"/>
  <c r="E86" i="9"/>
  <c r="C86" i="9"/>
  <c r="D86" i="9" s="1"/>
  <c r="B86" i="9"/>
  <c r="K85" i="9"/>
  <c r="L85" i="9" s="1"/>
  <c r="M85" i="9" s="1"/>
  <c r="H85" i="9"/>
  <c r="G85" i="9"/>
  <c r="F85" i="9"/>
  <c r="E85" i="9"/>
  <c r="C85" i="9"/>
  <c r="D85" i="9" s="1"/>
  <c r="B85" i="9"/>
  <c r="K84" i="9"/>
  <c r="L84" i="9" s="1"/>
  <c r="M84" i="9" s="1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C83" i="9"/>
  <c r="D83" i="9" s="1"/>
  <c r="B83" i="9"/>
  <c r="K82" i="9"/>
  <c r="L82" i="9" s="1"/>
  <c r="M82" i="9" s="1"/>
  <c r="H82" i="9"/>
  <c r="G82" i="9"/>
  <c r="F82" i="9"/>
  <c r="E82" i="9"/>
  <c r="C82" i="9"/>
  <c r="D82" i="9" s="1"/>
  <c r="B82" i="9"/>
  <c r="K81" i="9"/>
  <c r="L81" i="9" s="1"/>
  <c r="M81" i="9" s="1"/>
  <c r="H81" i="9"/>
  <c r="G81" i="9"/>
  <c r="F81" i="9"/>
  <c r="E81" i="9"/>
  <c r="C81" i="9"/>
  <c r="D81" i="9" s="1"/>
  <c r="B81" i="9"/>
  <c r="K80" i="9"/>
  <c r="L80" i="9" s="1"/>
  <c r="M80" i="9" s="1"/>
  <c r="H80" i="9"/>
  <c r="G80" i="9"/>
  <c r="F80" i="9"/>
  <c r="E80" i="9"/>
  <c r="C80" i="9"/>
  <c r="D80" i="9" s="1"/>
  <c r="B80" i="9"/>
  <c r="K79" i="9"/>
  <c r="L79" i="9" s="1"/>
  <c r="M79" i="9" s="1"/>
  <c r="H79" i="9"/>
  <c r="G79" i="9"/>
  <c r="F79" i="9"/>
  <c r="E79" i="9"/>
  <c r="C79" i="9"/>
  <c r="D79" i="9" s="1"/>
  <c r="B79" i="9"/>
  <c r="K78" i="9"/>
  <c r="L78" i="9" s="1"/>
  <c r="M78" i="9" s="1"/>
  <c r="H78" i="9"/>
  <c r="G78" i="9"/>
  <c r="F78" i="9"/>
  <c r="E78" i="9"/>
  <c r="C78" i="9"/>
  <c r="D78" i="9" s="1"/>
  <c r="B78" i="9"/>
  <c r="K77" i="9"/>
  <c r="L77" i="9" s="1"/>
  <c r="M77" i="9" s="1"/>
  <c r="H77" i="9"/>
  <c r="G77" i="9"/>
  <c r="F77" i="9"/>
  <c r="E77" i="9"/>
  <c r="C77" i="9"/>
  <c r="D77" i="9" s="1"/>
  <c r="B77" i="9"/>
  <c r="K76" i="9"/>
  <c r="L76" i="9" s="1"/>
  <c r="M76" i="9" s="1"/>
  <c r="H76" i="9"/>
  <c r="G76" i="9"/>
  <c r="F76" i="9"/>
  <c r="E76" i="9"/>
  <c r="C76" i="9"/>
  <c r="D76" i="9" s="1"/>
  <c r="B76" i="9"/>
  <c r="K75" i="9"/>
  <c r="L75" i="9" s="1"/>
  <c r="M75" i="9" s="1"/>
  <c r="H75" i="9"/>
  <c r="G75" i="9"/>
  <c r="F75" i="9"/>
  <c r="E75" i="9"/>
  <c r="C75" i="9"/>
  <c r="D75" i="9" s="1"/>
  <c r="B75" i="9"/>
  <c r="K74" i="9"/>
  <c r="L74" i="9" s="1"/>
  <c r="M74" i="9" s="1"/>
  <c r="H74" i="9"/>
  <c r="G74" i="9"/>
  <c r="F74" i="9"/>
  <c r="E74" i="9"/>
  <c r="C74" i="9"/>
  <c r="D74" i="9" s="1"/>
  <c r="B74" i="9"/>
  <c r="K73" i="9"/>
  <c r="L73" i="9" s="1"/>
  <c r="M73" i="9" s="1"/>
  <c r="H73" i="9"/>
  <c r="G73" i="9"/>
  <c r="F73" i="9"/>
  <c r="E73" i="9"/>
  <c r="C73" i="9"/>
  <c r="D73" i="9" s="1"/>
  <c r="B73" i="9"/>
  <c r="K72" i="9"/>
  <c r="L72" i="9" s="1"/>
  <c r="M72" i="9" s="1"/>
  <c r="H72" i="9"/>
  <c r="G72" i="9"/>
  <c r="F72" i="9"/>
  <c r="E72" i="9"/>
  <c r="C72" i="9"/>
  <c r="D72" i="9" s="1"/>
  <c r="B72" i="9"/>
  <c r="K71" i="9"/>
  <c r="L71" i="9" s="1"/>
  <c r="M71" i="9" s="1"/>
  <c r="H71" i="9"/>
  <c r="G71" i="9"/>
  <c r="F71" i="9"/>
  <c r="E71" i="9"/>
  <c r="C71" i="9"/>
  <c r="D71" i="9" s="1"/>
  <c r="B71" i="9"/>
  <c r="K70" i="9"/>
  <c r="L70" i="9" s="1"/>
  <c r="M70" i="9" s="1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C69" i="9"/>
  <c r="D69" i="9" s="1"/>
  <c r="B69" i="9"/>
  <c r="K68" i="9"/>
  <c r="L68" i="9" s="1"/>
  <c r="M68" i="9" s="1"/>
  <c r="H68" i="9"/>
  <c r="G68" i="9"/>
  <c r="F68" i="9"/>
  <c r="E68" i="9"/>
  <c r="C68" i="9"/>
  <c r="D68" i="9" s="1"/>
  <c r="B68" i="9"/>
  <c r="K67" i="9"/>
  <c r="L67" i="9" s="1"/>
  <c r="M67" i="9" s="1"/>
  <c r="H67" i="9"/>
  <c r="G67" i="9"/>
  <c r="F67" i="9"/>
  <c r="E67" i="9"/>
  <c r="C67" i="9"/>
  <c r="D67" i="9" s="1"/>
  <c r="B67" i="9"/>
  <c r="K66" i="9"/>
  <c r="L66" i="9" s="1"/>
  <c r="M66" i="9" s="1"/>
  <c r="H66" i="9"/>
  <c r="G66" i="9"/>
  <c r="F66" i="9"/>
  <c r="E66" i="9"/>
  <c r="C66" i="9"/>
  <c r="D66" i="9" s="1"/>
  <c r="B66" i="9"/>
  <c r="K65" i="9"/>
  <c r="L65" i="9" s="1"/>
  <c r="M65" i="9" s="1"/>
  <c r="H65" i="9"/>
  <c r="G65" i="9"/>
  <c r="F65" i="9"/>
  <c r="E65" i="9"/>
  <c r="C65" i="9"/>
  <c r="D65" i="9" s="1"/>
  <c r="B65" i="9"/>
  <c r="K64" i="9"/>
  <c r="L64" i="9" s="1"/>
  <c r="M64" i="9" s="1"/>
  <c r="H64" i="9"/>
  <c r="G64" i="9"/>
  <c r="F64" i="9"/>
  <c r="E64" i="9"/>
  <c r="C64" i="9"/>
  <c r="D64" i="9" s="1"/>
  <c r="B64" i="9"/>
  <c r="K63" i="9"/>
  <c r="L63" i="9" s="1"/>
  <c r="M63" i="9" s="1"/>
  <c r="H63" i="9"/>
  <c r="G63" i="9"/>
  <c r="F63" i="9"/>
  <c r="E63" i="9"/>
  <c r="C63" i="9"/>
  <c r="D63" i="9" s="1"/>
  <c r="B63" i="9"/>
  <c r="K62" i="9"/>
  <c r="L62" i="9" s="1"/>
  <c r="M62" i="9" s="1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C61" i="9"/>
  <c r="D61" i="9" s="1"/>
  <c r="B61" i="9"/>
  <c r="K60" i="9"/>
  <c r="L60" i="9" s="1"/>
  <c r="M60" i="9" s="1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K58" i="9"/>
  <c r="L58" i="9" s="1"/>
  <c r="M58" i="9" s="1"/>
  <c r="H58" i="9"/>
  <c r="G58" i="9"/>
  <c r="F58" i="9"/>
  <c r="E58" i="9"/>
  <c r="C58" i="9"/>
  <c r="D58" i="9" s="1"/>
  <c r="B58" i="9"/>
  <c r="K57" i="9"/>
  <c r="L57" i="9" s="1"/>
  <c r="M57" i="9" s="1"/>
  <c r="H57" i="9"/>
  <c r="G57" i="9"/>
  <c r="F57" i="9"/>
  <c r="E57" i="9"/>
  <c r="C57" i="9"/>
  <c r="D57" i="9" s="1"/>
  <c r="B57" i="9"/>
  <c r="K56" i="9"/>
  <c r="L56" i="9" s="1"/>
  <c r="M56" i="9" s="1"/>
  <c r="H56" i="9"/>
  <c r="G56" i="9"/>
  <c r="F56" i="9"/>
  <c r="E56" i="9"/>
  <c r="C56" i="9"/>
  <c r="D56" i="9" s="1"/>
  <c r="B56" i="9"/>
  <c r="K55" i="9"/>
  <c r="L55" i="9" s="1"/>
  <c r="M55" i="9" s="1"/>
  <c r="H55" i="9"/>
  <c r="G55" i="9"/>
  <c r="F55" i="9"/>
  <c r="E55" i="9"/>
  <c r="C55" i="9"/>
  <c r="D55" i="9" s="1"/>
  <c r="B55" i="9"/>
  <c r="K54" i="9"/>
  <c r="L54" i="9" s="1"/>
  <c r="M54" i="9" s="1"/>
  <c r="H54" i="9"/>
  <c r="G54" i="9"/>
  <c r="F54" i="9"/>
  <c r="E54" i="9"/>
  <c r="C54" i="9"/>
  <c r="D54" i="9" s="1"/>
  <c r="B54" i="9"/>
  <c r="K53" i="9"/>
  <c r="L53" i="9" s="1"/>
  <c r="M53" i="9" s="1"/>
  <c r="H53" i="9"/>
  <c r="G53" i="9"/>
  <c r="F53" i="9"/>
  <c r="E53" i="9"/>
  <c r="C53" i="9"/>
  <c r="D53" i="9" s="1"/>
  <c r="B53" i="9"/>
  <c r="K52" i="9"/>
  <c r="L52" i="9" s="1"/>
  <c r="M52" i="9" s="1"/>
  <c r="H52" i="9"/>
  <c r="G52" i="9"/>
  <c r="F52" i="9"/>
  <c r="E52" i="9"/>
  <c r="C52" i="9"/>
  <c r="D52" i="9" s="1"/>
  <c r="B52" i="9"/>
  <c r="K51" i="9"/>
  <c r="L51" i="9" s="1"/>
  <c r="M51" i="9" s="1"/>
  <c r="H51" i="9"/>
  <c r="G51" i="9"/>
  <c r="F51" i="9"/>
  <c r="E51" i="9"/>
  <c r="C51" i="9"/>
  <c r="D51" i="9" s="1"/>
  <c r="B51" i="9"/>
  <c r="K50" i="9"/>
  <c r="L50" i="9" s="1"/>
  <c r="M50" i="9" s="1"/>
  <c r="H50" i="9"/>
  <c r="G50" i="9"/>
  <c r="F50" i="9"/>
  <c r="E50" i="9"/>
  <c r="C50" i="9"/>
  <c r="D50" i="9" s="1"/>
  <c r="B50" i="9"/>
  <c r="K49" i="9"/>
  <c r="L49" i="9" s="1"/>
  <c r="M49" i="9" s="1"/>
  <c r="H49" i="9"/>
  <c r="G49" i="9"/>
  <c r="F49" i="9"/>
  <c r="E49" i="9"/>
  <c r="C49" i="9"/>
  <c r="D49" i="9" s="1"/>
  <c r="B49" i="9"/>
  <c r="K48" i="9"/>
  <c r="L48" i="9" s="1"/>
  <c r="M48" i="9" s="1"/>
  <c r="H48" i="9"/>
  <c r="G48" i="9"/>
  <c r="F48" i="9"/>
  <c r="E48" i="9"/>
  <c r="C48" i="9"/>
  <c r="D48" i="9" s="1"/>
  <c r="B48" i="9"/>
  <c r="K47" i="9"/>
  <c r="L47" i="9" s="1"/>
  <c r="M47" i="9" s="1"/>
  <c r="H47" i="9"/>
  <c r="G47" i="9"/>
  <c r="F47" i="9"/>
  <c r="E47" i="9"/>
  <c r="C47" i="9"/>
  <c r="D47" i="9" s="1"/>
  <c r="B47" i="9"/>
  <c r="K46" i="9"/>
  <c r="L46" i="9" s="1"/>
  <c r="M46" i="9" s="1"/>
  <c r="H46" i="9"/>
  <c r="G46" i="9"/>
  <c r="F46" i="9"/>
  <c r="E46" i="9"/>
  <c r="C46" i="9"/>
  <c r="D46" i="9" s="1"/>
  <c r="B46" i="9"/>
  <c r="K45" i="9"/>
  <c r="L45" i="9" s="1"/>
  <c r="M45" i="9" s="1"/>
  <c r="H45" i="9"/>
  <c r="G45" i="9"/>
  <c r="F45" i="9"/>
  <c r="E45" i="9"/>
  <c r="C45" i="9"/>
  <c r="D45" i="9" s="1"/>
  <c r="B45" i="9"/>
  <c r="K44" i="9"/>
  <c r="L44" i="9" s="1"/>
  <c r="M44" i="9" s="1"/>
  <c r="H44" i="9"/>
  <c r="G44" i="9"/>
  <c r="F44" i="9"/>
  <c r="E44" i="9"/>
  <c r="C44" i="9"/>
  <c r="D44" i="9" s="1"/>
  <c r="B44" i="9"/>
  <c r="K43" i="9"/>
  <c r="L43" i="9" s="1"/>
  <c r="M43" i="9" s="1"/>
  <c r="H43" i="9"/>
  <c r="G43" i="9"/>
  <c r="F43" i="9"/>
  <c r="E43" i="9"/>
  <c r="C43" i="9"/>
  <c r="D43" i="9" s="1"/>
  <c r="B43" i="9"/>
  <c r="K42" i="9"/>
  <c r="L42" i="9" s="1"/>
  <c r="M42" i="9" s="1"/>
  <c r="H42" i="9"/>
  <c r="G42" i="9"/>
  <c r="F42" i="9"/>
  <c r="E42" i="9"/>
  <c r="C42" i="9"/>
  <c r="D42" i="9" s="1"/>
  <c r="B42" i="9"/>
  <c r="K41" i="9"/>
  <c r="L41" i="9" s="1"/>
  <c r="M41" i="9" s="1"/>
  <c r="H41" i="9"/>
  <c r="G41" i="9"/>
  <c r="F41" i="9"/>
  <c r="E41" i="9"/>
  <c r="C41" i="9"/>
  <c r="D41" i="9" s="1"/>
  <c r="B41" i="9"/>
  <c r="K40" i="9"/>
  <c r="L40" i="9" s="1"/>
  <c r="M40" i="9" s="1"/>
  <c r="H40" i="9"/>
  <c r="G40" i="9"/>
  <c r="F40" i="9"/>
  <c r="E40" i="9"/>
  <c r="C40" i="9"/>
  <c r="D40" i="9" s="1"/>
  <c r="B40" i="9"/>
  <c r="K39" i="9"/>
  <c r="L39" i="9" s="1"/>
  <c r="M39" i="9" s="1"/>
  <c r="H39" i="9"/>
  <c r="G39" i="9"/>
  <c r="F39" i="9"/>
  <c r="E39" i="9"/>
  <c r="C39" i="9"/>
  <c r="D39" i="9" s="1"/>
  <c r="B39" i="9"/>
  <c r="K38" i="9"/>
  <c r="L38" i="9" s="1"/>
  <c r="M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C37" i="9"/>
  <c r="D37" i="9" s="1"/>
  <c r="B37" i="9"/>
  <c r="K36" i="9"/>
  <c r="L36" i="9" s="1"/>
  <c r="M36" i="9" s="1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D35" i="9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E31" i="9"/>
  <c r="D31" i="9"/>
  <c r="B31" i="9"/>
  <c r="K30" i="9"/>
  <c r="L30" i="9" s="1"/>
  <c r="M30" i="9" s="1"/>
  <c r="H30" i="9"/>
  <c r="G30" i="9"/>
  <c r="F30" i="9"/>
  <c r="E30" i="9"/>
  <c r="C30" i="9"/>
  <c r="D30" i="9" s="1"/>
  <c r="B30" i="9"/>
  <c r="K29" i="9"/>
  <c r="L29" i="9" s="1"/>
  <c r="M29" i="9" s="1"/>
  <c r="H29" i="9"/>
  <c r="G29" i="9"/>
  <c r="F29" i="9"/>
  <c r="E29" i="9"/>
  <c r="C29" i="9"/>
  <c r="D29" i="9" s="1"/>
  <c r="B29" i="9"/>
  <c r="K28" i="9"/>
  <c r="L28" i="9" s="1"/>
  <c r="M28" i="9" s="1"/>
  <c r="H28" i="9"/>
  <c r="G28" i="9"/>
  <c r="E28" i="9"/>
  <c r="D28" i="9"/>
  <c r="B28" i="9"/>
  <c r="K27" i="9"/>
  <c r="L27" i="9" s="1"/>
  <c r="M27" i="9" s="1"/>
  <c r="H27" i="9"/>
  <c r="G27" i="9"/>
  <c r="F27" i="9"/>
  <c r="E27" i="9"/>
  <c r="C27" i="9"/>
  <c r="D27" i="9" s="1"/>
  <c r="B27" i="9"/>
  <c r="K26" i="9"/>
  <c r="L26" i="9" s="1"/>
  <c r="M26" i="9" s="1"/>
  <c r="H26" i="9"/>
  <c r="G26" i="9"/>
  <c r="E26" i="9"/>
  <c r="D26" i="9"/>
  <c r="B26" i="9"/>
  <c r="K25" i="9"/>
  <c r="L25" i="9" s="1"/>
  <c r="M25" i="9" s="1"/>
  <c r="H25" i="9"/>
  <c r="G25" i="9"/>
  <c r="F25" i="9"/>
  <c r="E25" i="9"/>
  <c r="C25" i="9"/>
  <c r="D25" i="9" s="1"/>
  <c r="B25" i="9"/>
  <c r="K24" i="9"/>
  <c r="L24" i="9" s="1"/>
  <c r="M24" i="9" s="1"/>
  <c r="H24" i="9"/>
  <c r="G24" i="9"/>
  <c r="F24" i="9"/>
  <c r="E24" i="9"/>
  <c r="C24" i="9"/>
  <c r="D24" i="9" s="1"/>
  <c r="B24" i="9"/>
  <c r="K23" i="9"/>
  <c r="L23" i="9" s="1"/>
  <c r="M23" i="9" s="1"/>
  <c r="H23" i="9"/>
  <c r="G23" i="9"/>
  <c r="F23" i="9"/>
  <c r="E23" i="9"/>
  <c r="C23" i="9"/>
  <c r="D23" i="9" s="1"/>
  <c r="B23" i="9"/>
  <c r="K22" i="9"/>
  <c r="L22" i="9" s="1"/>
  <c r="M22" i="9" s="1"/>
  <c r="H22" i="9"/>
  <c r="G22" i="9"/>
  <c r="F22" i="9"/>
  <c r="E22" i="9"/>
  <c r="C22" i="9"/>
  <c r="D22" i="9" s="1"/>
  <c r="B22" i="9"/>
  <c r="K21" i="9"/>
  <c r="L21" i="9" s="1"/>
  <c r="M21" i="9" s="1"/>
  <c r="H21" i="9"/>
  <c r="G21" i="9"/>
  <c r="F21" i="9"/>
  <c r="E21" i="9"/>
  <c r="C21" i="9"/>
  <c r="D21" i="9" s="1"/>
  <c r="B21" i="9"/>
  <c r="B11" i="7" l="1"/>
  <c r="B4" i="7"/>
  <c r="B12" i="7"/>
  <c r="B5" i="7"/>
  <c r="B8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31" i="9"/>
  <c r="B13" i="7" l="1"/>
  <c r="B9" i="7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13" i="9"/>
  <c r="O13" i="9" s="1"/>
  <c r="N20" i="9"/>
  <c r="O20" i="9" s="1"/>
  <c r="N19" i="9"/>
  <c r="O19" i="9" s="1"/>
  <c r="N15" i="9"/>
  <c r="O15" i="9" s="1"/>
  <c r="N16" i="9"/>
  <c r="O16" i="9" s="1"/>
  <c r="N14" i="9"/>
  <c r="O14" i="9" s="1"/>
  <c r="N17" i="9"/>
  <c r="O17" i="9" s="1"/>
  <c r="N12" i="9"/>
  <c r="O12" i="9" s="1"/>
  <c r="N18" i="9"/>
  <c r="O18" i="9" s="1"/>
  <c r="N46" i="9"/>
  <c r="O46" i="9" s="1"/>
  <c r="N123" i="9"/>
  <c r="O123" i="9" s="1"/>
  <c r="N100" i="9"/>
  <c r="O100" i="9" s="1"/>
  <c r="N128" i="9"/>
  <c r="O128" i="9" s="1"/>
  <c r="N89" i="9"/>
  <c r="O89" i="9" s="1"/>
  <c r="N35" i="9"/>
  <c r="O35" i="9" s="1"/>
  <c r="N112" i="9"/>
  <c r="O112" i="9" s="1"/>
  <c r="N124" i="9"/>
  <c r="O124" i="9" s="1"/>
  <c r="N82" i="9"/>
  <c r="O82" i="9" s="1"/>
  <c r="N126" i="9"/>
  <c r="O126" i="9" s="1"/>
  <c r="N85" i="9"/>
  <c r="O85" i="9" s="1"/>
  <c r="N108" i="9"/>
  <c r="O108" i="9" s="1"/>
  <c r="N55" i="9"/>
  <c r="O55" i="9" s="1"/>
  <c r="N47" i="9"/>
  <c r="O47" i="9" s="1"/>
  <c r="N104" i="9"/>
  <c r="O104" i="9" s="1"/>
  <c r="N59" i="9"/>
  <c r="O59" i="9" s="1"/>
  <c r="N62" i="9"/>
  <c r="O62" i="9" s="1"/>
  <c r="N96" i="9"/>
  <c r="O96" i="9" s="1"/>
  <c r="N129" i="9"/>
  <c r="O129" i="9" s="1"/>
  <c r="N101" i="9"/>
  <c r="O101" i="9" s="1"/>
  <c r="N71" i="9"/>
  <c r="O71" i="9" s="1"/>
  <c r="N116" i="9"/>
  <c r="O116" i="9" s="1"/>
  <c r="N51" i="9"/>
  <c r="O51" i="9" s="1"/>
  <c r="N42" i="9"/>
  <c r="O42" i="9" s="1"/>
  <c r="N87" i="9"/>
  <c r="O87" i="9" s="1"/>
  <c r="N120" i="9"/>
  <c r="O120" i="9" s="1"/>
  <c r="N45" i="9"/>
  <c r="O45" i="9" s="1"/>
  <c r="N37" i="9"/>
  <c r="O37" i="9" s="1"/>
  <c r="N130" i="9"/>
  <c r="O130" i="9" s="1"/>
  <c r="N78" i="9"/>
  <c r="O78" i="9" s="1"/>
  <c r="N23" i="9"/>
  <c r="O23" i="9" s="1"/>
  <c r="N91" i="9"/>
  <c r="O91" i="9" s="1"/>
  <c r="N103" i="9"/>
  <c r="O103" i="9" s="1"/>
  <c r="N32" i="9"/>
  <c r="O32" i="9" s="1"/>
  <c r="N61" i="9"/>
  <c r="O61" i="9" s="1"/>
  <c r="N74" i="9"/>
  <c r="O74" i="9" s="1"/>
  <c r="N75" i="9"/>
  <c r="O75" i="9" s="1"/>
  <c r="N31" i="9"/>
  <c r="O31" i="9" s="1"/>
  <c r="N93" i="9"/>
  <c r="O93" i="9" s="1"/>
  <c r="N30" i="9"/>
  <c r="O30" i="9" s="1"/>
  <c r="N113" i="9"/>
  <c r="O113" i="9" s="1"/>
  <c r="N67" i="9"/>
  <c r="O67" i="9" s="1"/>
  <c r="N79" i="9"/>
  <c r="O79" i="9" s="1"/>
  <c r="N50" i="9"/>
  <c r="O50" i="9" s="1"/>
  <c r="N41" i="9"/>
  <c r="O41" i="9" s="1"/>
  <c r="N109" i="9"/>
  <c r="O109" i="9" s="1"/>
  <c r="N24" i="9"/>
  <c r="O24" i="9" s="1"/>
  <c r="N57" i="9"/>
  <c r="O57" i="9" s="1"/>
  <c r="N69" i="9"/>
  <c r="O69" i="9" s="1"/>
  <c r="N92" i="9"/>
  <c r="O92" i="9" s="1"/>
  <c r="N115" i="9"/>
  <c r="O115" i="9" s="1"/>
  <c r="N39" i="9"/>
  <c r="O39" i="9" s="1"/>
  <c r="N33" i="9"/>
  <c r="O33" i="9" s="1"/>
  <c r="N127" i="9"/>
  <c r="O127" i="9" s="1"/>
  <c r="N53" i="9"/>
  <c r="O53" i="9" s="1"/>
  <c r="N54" i="9"/>
  <c r="O54" i="9" s="1"/>
  <c r="N99" i="9"/>
  <c r="O99" i="9" s="1"/>
  <c r="N22" i="9"/>
  <c r="O22" i="9" s="1"/>
  <c r="N70" i="9"/>
  <c r="O70" i="9" s="1"/>
  <c r="N27" i="9"/>
  <c r="O27" i="9" s="1"/>
  <c r="N119" i="9"/>
  <c r="O119" i="9" s="1"/>
  <c r="N77" i="9"/>
  <c r="O77" i="9" s="1"/>
  <c r="N38" i="9"/>
  <c r="O38" i="9" s="1"/>
  <c r="N121" i="9"/>
  <c r="O121" i="9" s="1"/>
  <c r="N95" i="9"/>
  <c r="O95" i="9" s="1"/>
  <c r="N111" i="9"/>
  <c r="O111" i="9" s="1"/>
  <c r="N58" i="9"/>
  <c r="O58" i="9" s="1"/>
  <c r="N81" i="9"/>
  <c r="O81" i="9" s="1"/>
  <c r="N83" i="9"/>
  <c r="O83" i="9" s="1"/>
  <c r="N117" i="9"/>
  <c r="O117" i="9" s="1"/>
  <c r="N29" i="9"/>
  <c r="O29" i="9" s="1"/>
  <c r="N43" i="9"/>
  <c r="O43" i="9" s="1"/>
  <c r="N88" i="9"/>
  <c r="O88" i="9" s="1"/>
  <c r="N107" i="9"/>
  <c r="O107" i="9" s="1"/>
  <c r="N63" i="9"/>
  <c r="O63" i="9" s="1"/>
  <c r="N49" i="9"/>
  <c r="O49" i="9" s="1"/>
  <c r="N125" i="9"/>
  <c r="O125" i="9" s="1"/>
  <c r="N26" i="9"/>
  <c r="O26" i="9" s="1"/>
  <c r="N105" i="9"/>
  <c r="O105" i="9" s="1"/>
  <c r="N73" i="9"/>
  <c r="O73" i="9" s="1"/>
  <c r="N97" i="9"/>
  <c r="O97" i="9" s="1"/>
  <c r="N65" i="9"/>
  <c r="O65" i="9" s="1"/>
  <c r="N66" i="9"/>
  <c r="O66" i="9" s="1"/>
  <c r="N122" i="9"/>
  <c r="O122" i="9" s="1"/>
  <c r="N118" i="9"/>
  <c r="O118" i="9" s="1"/>
  <c r="N114" i="9"/>
  <c r="O114" i="9" s="1"/>
  <c r="N110" i="9"/>
  <c r="O110" i="9" s="1"/>
  <c r="N106" i="9"/>
  <c r="O106" i="9" s="1"/>
  <c r="N102" i="9"/>
  <c r="O102" i="9" s="1"/>
  <c r="N98" i="9"/>
  <c r="O98" i="9" s="1"/>
  <c r="N94" i="9"/>
  <c r="O94" i="9" s="1"/>
  <c r="N90" i="9"/>
  <c r="O90" i="9" s="1"/>
  <c r="N86" i="9"/>
  <c r="O86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4" i="9"/>
  <c r="O34" i="9" s="1"/>
  <c r="N28" i="9"/>
  <c r="O28" i="9" s="1"/>
  <c r="N25" i="9"/>
  <c r="O25" i="9" s="1"/>
  <c r="N21" i="9"/>
  <c r="O21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D12" i="7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E11" i="7" s="1"/>
  <c r="E13" i="7" s="1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F11" i="7" l="1"/>
  <c r="F13" i="7" s="1"/>
  <c r="D13" i="7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<sst xmlns="http://schemas.openxmlformats.org/spreadsheetml/2006/main" count="13180" uniqueCount="5446">
  <si>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</si>
  <si>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</si>
  <si>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</si>
  <si>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</si>
  <si>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</si>
  <si>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</si>
  <si>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</si>
  <si>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</si>
  <si>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</si>
  <si>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</si>
  <si>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</si>
  <si>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</si>
  <si>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</si>
  <si>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</si>
  <si>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</si>
  <si>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</si>
  <si>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</si>
  <si>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</si>
  <si>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</si>
  <si>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</si>
  <si>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</si>
  <si>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</si>
  <si>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</si>
  <si>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</si>
  <si>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</si>
  <si>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</si>
  <si>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</si>
  <si>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</si>
  <si>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</si>
  <si>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</si>
  <si>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</si>
  <si>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</si>
  <si>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</si>
  <si>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</si>
  <si>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</si>
  <si>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</si>
  <si>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</si>
  <si>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</si>
  <si>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</si>
  <si>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</si>
  <si>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</si>
  <si>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</si>
  <si>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</si>
  <si>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</si>
  <si>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</si>
  <si>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</si>
  <si>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</si>
  <si>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</si>
  <si>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</si>
  <si>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</si>
  <si>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</si>
  <si>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</si>
  <si>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</si>
  <si>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</si>
  <si>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</si>
  <si>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</si>
  <si>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</si>
  <si>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</si>
  <si>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</si>
  <si>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</si>
  <si>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</si>
  <si>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</si>
  <si>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</si>
  <si>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</si>
  <si>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</si>
  <si>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</si>
  <si>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</si>
  <si>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</si>
  <si>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</si>
  <si>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</si>
  <si>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</si>
  <si>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</si>
  <si>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</si>
  <si>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</si>
  <si>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</si>
  <si>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</si>
  <si>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</si>
  <si>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</si>
  <si>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</si>
  <si>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</si>
  <si>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</si>
  <si>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</si>
  <si>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</si>
  <si>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</si>
  <si>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</si>
  <si>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</si>
  <si>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</si>
  <si>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</si>
  <si>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</si>
  <si>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</si>
  <si>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</si>
  <si>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</si>
  <si>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</si>
  <si>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</si>
  <si>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</si>
  <si>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</si>
  <si>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</si>
  <si>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</si>
  <si>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</si>
  <si>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</si>
  <si>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</si>
  <si>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</si>
  <si>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</si>
  <si>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</si>
  <si>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</si>
  <si>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</si>
  <si>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</si>
  <si>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</si>
  <si>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</si>
  <si>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</si>
  <si>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</si>
  <si>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</si>
  <si>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</si>
  <si>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</si>
  <si>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</si>
  <si>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</si>
  <si>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</si>
  <si>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</si>
  <si>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</si>
  <si>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</si>
  <si>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</si>
  <si>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</si>
  <si>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</si>
  <si>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</si>
  <si>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</si>
  <si>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</si>
  <si>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</si>
  <si>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</si>
  <si>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</si>
  <si>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</si>
  <si>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</si>
  <si>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</si>
  <si>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</si>
  <si>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</si>
  <si>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</si>
  <si>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</si>
  <si>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</si>
  <si>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</si>
  <si>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</si>
  <si>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</si>
  <si>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</si>
  <si>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</si>
  <si>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</si>
  <si>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</si>
  <si>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</si>
  <si>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</si>
  <si>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</si>
  <si>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</si>
  <si>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</si>
  <si>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</si>
  <si>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</si>
  <si>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</si>
  <si>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</si>
  <si>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</si>
  <si>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</si>
  <si>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</si>
  <si>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</si>
  <si>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</si>
  <si>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</si>
  <si>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</si>
  <si>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</si>
  <si>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</si>
  <si>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</si>
  <si>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</si>
  <si>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</si>
  <si>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</si>
  <si>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</si>
  <si>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</si>
  <si>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</si>
  <si>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</si>
  <si>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</si>
  <si>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</si>
  <si>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</si>
  <si>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</si>
  <si>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</si>
  <si>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</si>
  <si>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</si>
  <si>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</si>
  <si>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</si>
  <si>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</si>
  <si>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</si>
  <si>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</si>
  <si>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</si>
  <si>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</si>
  <si>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</si>
  <si>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</si>
  <si>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</si>
  <si>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</si>
  <si>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</si>
  <si>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</si>
  <si>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</si>
  <si>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</si>
  <si>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</si>
  <si>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</si>
  <si>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</si>
  <si>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</si>
  <si>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</si>
  <si>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</si>
  <si>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</si>
  <si>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</si>
  <si>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</si>
  <si>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</si>
  <si>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</si>
  <si>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</si>
  <si>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</si>
  <si>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</si>
  <si>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</si>
  <si>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</si>
  <si>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</si>
  <si>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</si>
  <si>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</si>
  <si>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</si>
  <si>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</si>
  <si>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</si>
  <si>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</si>
  <si>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</si>
  <si>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</si>
  <si>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</si>
  <si>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</si>
  <si>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</si>
  <si>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</si>
  <si>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</si>
  <si>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</si>
  <si>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</si>
  <si>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</si>
  <si>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</si>
  <si>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</si>
  <si>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</si>
  <si>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</si>
  <si>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</si>
  <si>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</si>
  <si>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</si>
  <si>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</si>
  <si>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</si>
  <si>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</si>
  <si>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</si>
  <si>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</si>
  <si>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</si>
  <si>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</si>
  <si>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</si>
  <si>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</si>
  <si>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</si>
  <si>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</si>
  <si>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</si>
  <si>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</si>
  <si>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</si>
  <si>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</si>
  <si>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</si>
  <si>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</si>
  <si>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</si>
  <si>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</si>
  <si>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</si>
  <si>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</si>
  <si>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</si>
  <si>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</si>
  <si>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</si>
  <si>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</si>
  <si>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</si>
  <si>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</si>
  <si>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</si>
  <si>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</si>
  <si>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</si>
  <si>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</si>
  <si>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</si>
  <si>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</si>
  <si>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</si>
  <si>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</si>
  <si>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</si>
  <si>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</si>
  <si>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</si>
  <si>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</si>
  <si>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</si>
  <si>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</si>
  <si>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</si>
  <si>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</si>
  <si>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</si>
  <si>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</si>
  <si>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</si>
  <si>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</si>
  <si>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</si>
  <si>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</si>
  <si>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</si>
  <si>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</si>
  <si>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</si>
  <si>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</si>
  <si>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</si>
  <si>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</si>
  <si>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</si>
  <si>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</si>
  <si>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</si>
  <si>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</si>
  <si>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</si>
  <si>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</si>
  <si>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</si>
  <si>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</si>
  <si>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</si>
  <si>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</si>
  <si>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</si>
  <si>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</si>
  <si>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</si>
  <si>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</si>
  <si>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</si>
  <si>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</si>
  <si>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</si>
  <si>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</si>
  <si>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</si>
  <si>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</si>
  <si>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</si>
  <si>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</si>
  <si>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</si>
  <si>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</si>
  <si>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</si>
  <si>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</si>
  <si>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</si>
  <si>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</si>
  <si>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</si>
  <si>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</si>
  <si>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</si>
  <si>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</si>
  <si>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</si>
  <si>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</si>
  <si>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</si>
  <si>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</si>
  <si>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</si>
  <si>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</si>
  <si>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</si>
  <si>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</si>
  <si>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</si>
  <si>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</si>
  <si>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</si>
  <si>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</si>
  <si>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</si>
  <si>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</si>
  <si>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</si>
  <si>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</si>
  <si>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</si>
  <si>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</si>
  <si>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</si>
  <si>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</si>
  <si>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</si>
  <si>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</si>
  <si>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</si>
  <si>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</si>
  <si>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</si>
  <si>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</si>
  <si>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</si>
  <si>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</si>
  <si>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</si>
  <si>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</si>
  <si>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</si>
  <si>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</si>
  <si>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</si>
  <si>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</si>
  <si>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</si>
  <si>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</si>
  <si>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</si>
  <si>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</si>
  <si>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</si>
  <si>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</si>
  <si>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</si>
  <si>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</si>
  <si>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</si>
  <si>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</si>
  <si>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</si>
  <si>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</si>
  <si>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</si>
  <si>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</si>
  <si>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</si>
  <si>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</si>
  <si>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</si>
  <si>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</si>
  <si>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</si>
  <si>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</si>
  <si>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</si>
  <si>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</si>
  <si>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</si>
  <si>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</si>
  <si>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</si>
  <si>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</si>
  <si>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</si>
  <si>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</si>
  <si>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</si>
  <si>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</si>
  <si>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</si>
  <si>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</si>
  <si>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</si>
  <si>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</si>
  <si>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</si>
  <si>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</si>
  <si>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</si>
  <si>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</si>
  <si>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</si>
  <si>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</si>
  <si>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</si>
  <si>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</si>
  <si>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</si>
  <si>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</si>
  <si>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</si>
  <si>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</si>
  <si>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</si>
  <si>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</si>
  <si>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</si>
  <si>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</si>
  <si>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</si>
  <si>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</si>
  <si>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</si>
  <si>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</si>
  <si>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</si>
  <si>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</si>
  <si>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</si>
  <si>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</si>
  <si>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</si>
  <si>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</si>
  <si>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</si>
  <si>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</si>
  <si>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</si>
  <si>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</si>
  <si>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</si>
  <si>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</si>
  <si>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</si>
  <si>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</si>
  <si>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</si>
  <si>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</si>
  <si>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</si>
  <si>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</si>
  <si>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</si>
  <si>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</si>
  <si>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</si>
  <si>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</si>
  <si>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</si>
  <si>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</si>
  <si>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</si>
  <si>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</si>
  <si>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</si>
  <si>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</si>
  <si>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</si>
  <si>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</si>
  <si>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</si>
  <si>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</si>
  <si>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</si>
  <si>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</si>
  <si>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</si>
  <si>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</si>
  <si>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</si>
  <si>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</si>
  <si>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</si>
  <si>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</si>
  <si>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</si>
  <si>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</si>
  <si>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</si>
  <si>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</si>
  <si>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</si>
  <si>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</si>
  <si>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</si>
  <si>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</si>
  <si>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</si>
  <si>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</si>
  <si>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</si>
  <si>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</si>
  <si>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</si>
  <si>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</si>
  <si>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</si>
  <si>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</si>
  <si>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</si>
  <si>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</si>
  <si>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</si>
  <si>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</si>
  <si>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</si>
  <si>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</si>
  <si>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</si>
  <si>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</si>
  <si>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</si>
  <si>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</si>
  <si>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</si>
  <si>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</si>
  <si>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</si>
  <si>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</si>
  <si>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</si>
  <si>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</si>
  <si>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</si>
  <si>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</si>
  <si>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</si>
  <si>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</si>
  <si>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</si>
  <si>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</si>
  <si>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</si>
  <si>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</si>
  <si>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</si>
  <si>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</si>
  <si>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</si>
  <si>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</si>
  <si>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</si>
  <si>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</si>
  <si>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</si>
  <si>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</si>
  <si>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</si>
  <si>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</si>
  <si>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</si>
  <si>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</si>
  <si>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</si>
  <si>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</si>
  <si>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</si>
  <si>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</si>
  <si>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</si>
  <si>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</si>
  <si>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</si>
  <si>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</si>
  <si>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</si>
  <si>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</si>
  <si>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</si>
  <si>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</si>
  <si>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</si>
  <si>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</si>
  <si>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</si>
  <si>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</si>
  <si>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</si>
  <si>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</si>
  <si>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</si>
  <si>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</si>
  <si>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</si>
  <si>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</si>
  <si>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</si>
  <si>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</si>
  <si>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</si>
  <si>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</si>
  <si>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</si>
  <si>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</si>
  <si>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</si>
  <si>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</si>
  <si>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</si>
  <si>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</si>
  <si>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</si>
  <si>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</si>
  <si>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</si>
  <si>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</si>
  <si>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</si>
  <si>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</si>
  <si>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</si>
  <si>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</si>
  <si>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</si>
  <si>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</si>
  <si>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</si>
  <si>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</si>
  <si>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</si>
  <si>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</si>
  <si>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</si>
  <si>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</si>
  <si>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</si>
  <si>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</si>
  <si>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</si>
  <si>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</si>
  <si>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</si>
  <si>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</si>
  <si>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</si>
  <si>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</si>
  <si>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</si>
  <si>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</si>
  <si>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</si>
  <si>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</si>
  <si>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</si>
  <si>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</si>
  <si>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</si>
  <si>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</si>
  <si>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</si>
  <si>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</si>
  <si>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</si>
  <si>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</si>
  <si>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</si>
  <si>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</si>
  <si>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</si>
  <si>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</si>
  <si>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</si>
  <si>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</si>
  <si>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</si>
  <si>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</si>
  <si>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</si>
  <si>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</si>
  <si>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</si>
  <si>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</si>
  <si>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</si>
  <si>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</si>
  <si>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</si>
  <si>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</si>
  <si>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</si>
  <si>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</si>
  <si>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</si>
  <si>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</si>
  <si>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</si>
  <si>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</si>
  <si>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</si>
  <si>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</si>
  <si>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</si>
  <si>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</si>
  <si>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</si>
  <si>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</si>
  <si>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</si>
  <si>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</si>
  <si>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</si>
  <si>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</si>
  <si>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</si>
  <si>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</si>
  <si>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</si>
  <si>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</si>
  <si>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</si>
  <si>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</si>
  <si>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</si>
  <si>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</si>
  <si>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</si>
  <si>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</si>
  <si>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</si>
  <si>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</si>
  <si>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</si>
  <si>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</si>
  <si>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</si>
  <si>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</si>
  <si>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</si>
  <si>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</si>
  <si>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</si>
  <si>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</si>
  <si>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</si>
  <si>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</si>
  <si>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</si>
  <si>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</si>
  <si>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</si>
  <si>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</si>
  <si>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</si>
  <si>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</si>
  <si>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</si>
  <si>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</si>
  <si>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</si>
  <si>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</si>
  <si>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</si>
  <si>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</si>
  <si>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</si>
  <si>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</si>
  <si>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</si>
  <si>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</si>
  <si>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</si>
  <si>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</si>
  <si>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</si>
  <si>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</si>
  <si>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</si>
  <si>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</si>
  <si>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</si>
  <si>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</si>
  <si>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</si>
  <si>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</si>
  <si>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</si>
  <si>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</si>
  <si>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</si>
  <si>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</si>
  <si>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</si>
  <si>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</si>
  <si>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</si>
  <si>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</si>
  <si>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</si>
  <si>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</si>
  <si>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</si>
  <si>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</si>
  <si>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</si>
  <si>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</si>
  <si>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</si>
  <si>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</si>
  <si>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</si>
  <si>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</si>
  <si>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</si>
  <si>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</si>
  <si>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</si>
  <si>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</si>
  <si>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</si>
  <si>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</si>
  <si>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</si>
  <si>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</si>
  <si>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</si>
  <si>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</si>
  <si>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</si>
  <si>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</si>
  <si>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</si>
  <si>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</si>
  <si>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</si>
  <si>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</si>
  <si>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</si>
  <si>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</si>
  <si>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</si>
  <si>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</si>
  <si>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</si>
  <si>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</si>
  <si>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</si>
  <si>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</si>
  <si>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</si>
  <si>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</si>
  <si>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</si>
  <si>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</si>
  <si>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</si>
  <si>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</si>
  <si>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</si>
  <si>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</si>
  <si>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</si>
  <si>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</si>
  <si>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</si>
  <si>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</si>
  <si>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</si>
  <si>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</si>
  <si>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</si>
  <si>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</si>
  <si>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</si>
  <si>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</si>
  <si>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</si>
  <si>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</si>
  <si>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</si>
  <si>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</si>
  <si>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</si>
  <si>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</si>
  <si>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</si>
  <si>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</si>
  <si>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</si>
  <si>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</si>
  <si>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</si>
  <si>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</si>
  <si>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</si>
  <si>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</si>
  <si>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</si>
  <si>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</si>
  <si>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</si>
  <si>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</si>
  <si>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</si>
  <si>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</si>
  <si>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</si>
  <si>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</si>
  <si>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</si>
  <si>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</si>
  <si>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</si>
  <si>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</si>
  <si>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</si>
  <si>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</si>
  <si>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</si>
  <si>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</si>
  <si>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</si>
  <si>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</si>
  <si>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</si>
  <si>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</si>
  <si>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</si>
  <si>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</si>
  <si>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</si>
  <si>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</si>
  <si>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</si>
  <si>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</si>
  <si>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</si>
  <si>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</si>
  <si>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</si>
  <si>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</si>
  <si>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</si>
  <si>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</si>
  <si>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</si>
  <si>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</si>
  <si>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</si>
  <si>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</si>
  <si>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</si>
  <si>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</si>
  <si>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</si>
  <si>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</si>
  <si>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</si>
  <si>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</si>
  <si>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</si>
  <si>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</si>
  <si>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</si>
  <si>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</si>
  <si>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</si>
  <si>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</si>
  <si>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</si>
  <si>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</si>
  <si>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</si>
  <si>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</si>
  <si>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</si>
  <si>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</si>
  <si>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</si>
  <si>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</si>
  <si>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</si>
  <si>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</si>
  <si>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</si>
  <si>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</si>
  <si>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</si>
  <si>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</si>
  <si>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</si>
  <si>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</si>
  <si>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</si>
  <si>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</si>
  <si>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</si>
  <si>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</si>
  <si>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</si>
  <si>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</si>
  <si>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</si>
  <si>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</si>
  <si>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</si>
  <si>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</si>
  <si>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</si>
  <si>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</si>
  <si>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</si>
  <si>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</si>
  <si>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</si>
  <si>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</si>
  <si>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</si>
  <si>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</si>
  <si>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</si>
  <si>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</si>
  <si>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</si>
  <si>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</si>
  <si>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</si>
  <si>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</si>
  <si>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</si>
  <si>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</si>
  <si>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</si>
  <si>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</si>
  <si>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</si>
  <si>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</si>
  <si>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</si>
  <si>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</si>
  <si>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</si>
  <si>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</si>
  <si>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</si>
  <si>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</si>
  <si>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</si>
  <si>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</si>
  <si>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</si>
  <si>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</si>
  <si>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</si>
  <si>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</si>
  <si>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</si>
  <si>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</si>
  <si>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</si>
  <si>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</si>
  <si>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</si>
  <si>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</si>
  <si>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</si>
  <si>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</si>
  <si>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</si>
  <si>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</si>
  <si>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</si>
  <si>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</si>
  <si>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</si>
  <si>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</si>
  <si>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</si>
  <si>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</si>
  <si>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</si>
  <si>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</si>
  <si>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</si>
  <si>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</si>
  <si>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</si>
  <si>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</si>
  <si>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</si>
  <si>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</si>
  <si>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</si>
  <si>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</si>
  <si>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</si>
  <si>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</si>
  <si>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</si>
  <si>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</si>
  <si>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</si>
  <si>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</si>
  <si>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</si>
  <si>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</si>
  <si>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</si>
  <si>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</si>
  <si>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</si>
  <si>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</si>
  <si>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</si>
  <si>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</si>
  <si>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</si>
  <si>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</si>
  <si>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</si>
  <si>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</si>
  <si>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</si>
  <si>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</si>
  <si>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</si>
  <si>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</si>
  <si>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</si>
  <si>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</si>
  <si>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</si>
  <si>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</si>
  <si>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</si>
  <si>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</si>
  <si>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</si>
  <si>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</si>
  <si>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</si>
  <si>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</si>
  <si>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</si>
  <si>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</si>
  <si>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</si>
  <si>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</si>
  <si>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</si>
  <si>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</si>
  <si>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</si>
  <si>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</si>
  <si>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</si>
  <si>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</si>
  <si>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</si>
  <si>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</si>
  <si>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</si>
  <si>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</si>
  <si>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</si>
  <si>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</si>
  <si>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</si>
  <si>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</si>
  <si>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</si>
  <si>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</si>
  <si>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</si>
  <si>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</si>
  <si>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</si>
  <si>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</si>
  <si>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</si>
  <si>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</si>
  <si>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</si>
  <si>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</si>
  <si>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</si>
  <si>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</si>
  <si>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</si>
  <si>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</si>
  <si>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</si>
  <si>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</si>
  <si>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</si>
  <si>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</si>
  <si>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</si>
  <si>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</si>
  <si>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</si>
  <si>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</si>
  <si>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</si>
  <si>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</si>
  <si>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</si>
  <si>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</si>
  <si>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</si>
  <si>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</si>
  <si>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</si>
  <si>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</si>
  <si>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</si>
  <si>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</si>
  <si>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</si>
  <si>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</si>
  <si>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</si>
  <si>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</si>
  <si>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</si>
  <si>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</si>
  <si>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</si>
  <si>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</si>
  <si>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</si>
  <si>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</si>
  <si>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</si>
  <si>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</si>
  <si>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</si>
  <si>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</si>
  <si>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</si>
  <si>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</si>
  <si>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</si>
  <si>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</si>
  <si>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</si>
  <si>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</si>
  <si>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</si>
  <si>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</si>
  <si>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</si>
  <si>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</si>
  <si>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</si>
  <si>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</si>
  <si>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</si>
  <si>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</si>
  <si>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</si>
  <si>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</si>
  <si>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</si>
  <si>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</si>
  <si>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</si>
  <si>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</si>
  <si>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</si>
  <si>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</si>
  <si>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</si>
  <si>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</si>
  <si>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</si>
  <si>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</si>
  <si>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</si>
  <si>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</si>
  <si>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</si>
  <si>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</si>
  <si>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</si>
  <si>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</si>
  <si>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</si>
  <si>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</si>
  <si>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</si>
  <si>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</si>
  <si>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</si>
  <si>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</si>
  <si>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</si>
  <si>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</si>
  <si>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</si>
  <si>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</si>
  <si>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</si>
  <si>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</si>
  <si>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</si>
  <si>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</si>
  <si>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</si>
  <si>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</si>
  <si>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</si>
  <si>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</si>
  <si>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</si>
  <si>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</si>
  <si>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</si>
  <si>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</si>
  <si>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</si>
  <si>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</si>
  <si>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</si>
  <si>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</si>
  <si>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</si>
  <si>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</si>
  <si>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</si>
  <si>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</si>
  <si>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</si>
  <si>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</si>
  <si>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</si>
  <si>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</si>
  <si>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</si>
  <si>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</si>
  <si>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</si>
  <si>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</si>
  <si>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</si>
  <si>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</si>
  <si>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</si>
  <si>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</si>
  <si>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</si>
  <si>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</si>
  <si>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</si>
  <si>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</si>
  <si>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</si>
  <si>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</si>
  <si>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</si>
  <si>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</si>
  <si>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</si>
  <si>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</si>
  <si>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</si>
  <si>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</si>
  <si>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</si>
  <si>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</si>
  <si>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</si>
  <si>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</si>
  <si>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</si>
  <si>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</si>
  <si>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</si>
  <si>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</si>
  <si>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</si>
  <si>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</si>
  <si>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</si>
  <si>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</si>
  <si>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</si>
  <si>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</si>
  <si>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</si>
  <si>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</si>
  <si>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</si>
  <si>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</si>
  <si>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</si>
  <si>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</si>
  <si>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</si>
  <si>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</si>
  <si>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</si>
  <si>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</si>
  <si>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</si>
  <si>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</si>
  <si>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</si>
  <si>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</si>
  <si>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</si>
  <si>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</si>
  <si>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</si>
  <si>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</si>
  <si>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</si>
  <si>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</si>
  <si>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</si>
  <si>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</si>
  <si>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</si>
  <si>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</si>
  <si>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</si>
  <si>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</si>
  <si>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</si>
  <si>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</si>
  <si>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</si>
  <si>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</si>
  <si>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</si>
  <si>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</si>
  <si>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</si>
  <si>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</si>
  <si>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</si>
  <si>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</si>
  <si>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</si>
  <si>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</si>
  <si>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</si>
  <si>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</si>
  <si>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</si>
  <si>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</si>
  <si>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</si>
  <si>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</si>
  <si>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</si>
  <si>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</si>
  <si>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</si>
  <si>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</si>
  <si>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</si>
  <si>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</si>
  <si>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</si>
  <si>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</si>
  <si>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</si>
  <si>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</si>
  <si>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</si>
  <si>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</si>
  <si>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</si>
  <si>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</si>
  <si>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</si>
  <si>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</si>
  <si>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</si>
  <si>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</si>
  <si>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</si>
  <si>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</si>
  <si>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</si>
  <si>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</si>
  <si>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</si>
  <si>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</si>
  <si>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</si>
  <si>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</si>
  <si>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</si>
  <si>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</si>
  <si>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</si>
  <si>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</si>
  <si>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</si>
  <si>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</si>
  <si>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</si>
  <si>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</si>
  <si>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</si>
  <si>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</si>
  <si>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</si>
  <si>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</si>
  <si>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</si>
  <si>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</si>
  <si>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</si>
  <si>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</si>
  <si>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</si>
  <si>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</si>
  <si>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</si>
  <si>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</si>
  <si>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</si>
  <si>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</si>
  <si>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</si>
  <si>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</si>
  <si>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</si>
  <si>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</si>
  <si>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</si>
  <si>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</si>
  <si>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</si>
  <si>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</si>
  <si>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</si>
  <si>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</si>
  <si>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</si>
  <si>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</si>
  <si>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</si>
  <si>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</si>
  <si>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</si>
  <si>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</si>
  <si>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</si>
  <si>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</si>
  <si>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</si>
  <si>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</si>
  <si>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</si>
  <si>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</si>
  <si>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</si>
  <si>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</si>
  <si>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</si>
  <si>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</si>
  <si>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</si>
  <si>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</si>
  <si>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</si>
  <si>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</si>
  <si>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</si>
  <si>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</si>
  <si>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</si>
  <si>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</si>
  <si>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</si>
  <si>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</si>
  <si>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</si>
  <si>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</si>
  <si>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</si>
  <si>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</si>
  <si>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</si>
  <si>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</si>
  <si>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</si>
  <si>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</si>
  <si>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</si>
  <si>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</si>
  <si>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</si>
  <si>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</si>
  <si>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</si>
  <si>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</si>
  <si>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</si>
  <si>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</si>
  <si>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</si>
  <si>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</si>
  <si>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</si>
  <si>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</si>
  <si>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</si>
  <si>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</si>
  <si>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</si>
  <si>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</si>
  <si>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</si>
  <si>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</si>
  <si>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</si>
  <si>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</si>
  <si>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</si>
  <si>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</si>
  <si>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</si>
  <si>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</si>
  <si>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</si>
  <si>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</si>
  <si>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</si>
  <si>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</si>
  <si>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</si>
  <si>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</si>
  <si>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</si>
  <si>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</si>
  <si>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</si>
  <si>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</si>
  <si>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</si>
  <si>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</si>
  <si>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</si>
  <si>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</si>
  <si>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</si>
  <si>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</si>
  <si>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</si>
  <si>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</si>
  <si>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</si>
  <si>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</si>
  <si>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</si>
  <si>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</si>
  <si>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</si>
  <si>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</si>
  <si>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</si>
  <si>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</si>
  <si>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</si>
  <si>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</si>
  <si>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</si>
  <si>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</si>
  <si>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</si>
  <si>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</si>
  <si>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</si>
  <si>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</si>
  <si>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</si>
  <si>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</si>
  <si>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</si>
  <si>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</si>
  <si>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</si>
  <si>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</si>
  <si>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</si>
  <si>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</si>
  <si>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</si>
  <si>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</si>
  <si>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</si>
  <si>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</si>
  <si>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</si>
  <si>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</si>
  <si>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</si>
  <si>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</si>
  <si>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</si>
  <si>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</si>
  <si>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</si>
  <si>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</si>
  <si>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</si>
  <si>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</si>
  <si>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</si>
  <si>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</si>
  <si>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</si>
  <si>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</si>
  <si>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</si>
  <si>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</si>
  <si>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</si>
  <si>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</si>
  <si>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</si>
  <si>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</si>
  <si>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</si>
  <si>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</si>
  <si>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</si>
  <si>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</si>
  <si>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</si>
  <si>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</si>
  <si>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</si>
  <si>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</si>
  <si>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</si>
  <si>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</si>
  <si>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</si>
  <si>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</si>
  <si>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</si>
  <si>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</si>
  <si>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</si>
  <si>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</si>
  <si>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</si>
  <si>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</si>
  <si>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</si>
  <si>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</si>
  <si>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</si>
  <si>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</si>
  <si>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</si>
  <si>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</si>
  <si>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</si>
  <si>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</si>
  <si>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</si>
  <si>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</si>
  <si>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</si>
  <si>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</si>
  <si>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</si>
  <si>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</si>
  <si>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</si>
  <si>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</si>
  <si>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</si>
  <si>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</si>
  <si>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</si>
  <si>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</si>
  <si>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</si>
  <si>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</si>
  <si>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</si>
  <si>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</si>
  <si>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</si>
  <si>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</si>
  <si>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</si>
  <si>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</si>
  <si>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</si>
  <si>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</si>
  <si>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</si>
  <si>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</si>
  <si>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</si>
  <si>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</si>
  <si>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</si>
  <si>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</si>
  <si>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</si>
  <si>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</si>
  <si>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</si>
  <si>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</si>
  <si>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</si>
  <si>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</si>
  <si>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</si>
  <si>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</si>
  <si>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</si>
  <si>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</si>
  <si>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</si>
  <si>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</si>
  <si>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</si>
  <si>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</si>
  <si>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</si>
  <si>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</si>
  <si>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</si>
  <si>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</si>
  <si>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</si>
  <si>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</si>
  <si>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</si>
  <si>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</si>
  <si>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</si>
  <si>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</si>
  <si>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</si>
  <si>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</si>
  <si>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</si>
  <si>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</si>
  <si>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</si>
  <si>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</si>
  <si>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</si>
  <si>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</si>
  <si>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</si>
  <si>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</si>
  <si>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</si>
  <si>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</si>
  <si>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</si>
  <si>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</si>
  <si>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</si>
  <si>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</si>
  <si>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</si>
  <si>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</si>
  <si>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</si>
  <si>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</si>
  <si>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</si>
  <si>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</si>
  <si>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</si>
  <si>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</si>
  <si>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</si>
  <si>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</si>
  <si>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</si>
  <si>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</si>
  <si>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</si>
  <si>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</si>
  <si>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</si>
  <si>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</si>
  <si>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</si>
  <si>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</si>
  <si>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</si>
  <si>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</si>
  <si>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</si>
  <si>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</si>
  <si>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</si>
  <si>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</si>
  <si>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</si>
  <si>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</si>
  <si>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</si>
  <si>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</si>
  <si>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</si>
  <si>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</si>
  <si>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</si>
  <si>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</si>
  <si>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</si>
  <si>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</si>
  <si>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</si>
  <si>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</si>
  <si>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</si>
  <si>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</si>
  <si>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</si>
  <si>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</si>
  <si>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</si>
  <si>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</si>
  <si>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</si>
  <si>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</si>
  <si>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</si>
  <si>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</si>
  <si>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</si>
  <si>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</si>
  <si>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</si>
  <si>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</si>
  <si>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</si>
  <si>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</si>
  <si>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</si>
  <si>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</si>
  <si>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</si>
  <si>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</si>
  <si>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</si>
  <si>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</si>
  <si>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</si>
  <si>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</si>
  <si>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</si>
  <si>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</si>
  <si>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</si>
  <si>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</si>
  <si>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</si>
  <si>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</si>
  <si>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</si>
  <si>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</si>
  <si>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</si>
  <si>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</si>
  <si>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</si>
  <si>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</si>
  <si>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</si>
  <si>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</si>
  <si>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</si>
  <si>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</si>
  <si>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</si>
  <si>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</si>
  <si>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</si>
  <si>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</si>
  <si>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</si>
  <si>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</si>
  <si>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</si>
  <si>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</si>
  <si>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</si>
  <si>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</si>
  <si>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</si>
  <si>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</si>
  <si>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</si>
  <si>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</si>
  <si>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</si>
  <si>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</si>
  <si>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</si>
  <si>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</si>
  <si>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</si>
  <si>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</si>
  <si>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</si>
  <si>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</si>
  <si>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</si>
  <si>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</si>
  <si>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</si>
  <si>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</si>
  <si>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</si>
  <si>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</si>
  <si>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</si>
  <si>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</si>
  <si>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</si>
  <si>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</si>
  <si>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</si>
  <si>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</si>
  <si>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</si>
  <si>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</si>
  <si>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</si>
  <si>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</si>
  <si>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</si>
  <si>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</si>
  <si>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</si>
  <si>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</si>
  <si>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</si>
  <si>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</si>
  <si>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</si>
  <si>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</si>
  <si>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</si>
  <si>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</si>
  <si>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</si>
  <si>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</si>
  <si>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</si>
  <si>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</si>
  <si>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</si>
  <si>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</si>
  <si>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</si>
  <si>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</si>
  <si>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</si>
  <si>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</si>
  <si>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</si>
  <si>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</si>
  <si>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</si>
  <si>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</si>
  <si>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</si>
  <si>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</si>
  <si>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</si>
  <si>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</si>
  <si>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</si>
  <si>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</si>
  <si>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</si>
  <si>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</si>
  <si>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</si>
  <si>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</si>
  <si>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</si>
  <si>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</si>
  <si>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</si>
  <si>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</si>
  <si>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</si>
  <si>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</si>
  <si>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</si>
  <si>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</si>
  <si>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</si>
  <si>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</si>
  <si>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</si>
  <si>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</si>
  <si>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</si>
  <si>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</si>
  <si>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</si>
  <si>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</si>
  <si>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</si>
  <si>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</si>
  <si>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</si>
  <si>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</si>
  <si>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</si>
  <si>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</si>
  <si>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</si>
  <si>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</si>
  <si>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</si>
  <si>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</si>
  <si>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</si>
  <si>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</si>
  <si>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</si>
  <si>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</si>
  <si>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</si>
  <si>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</si>
  <si>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</si>
  <si>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</si>
  <si>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</si>
  <si>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</si>
  <si>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</si>
  <si>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</si>
  <si>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</si>
  <si>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</si>
  <si>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</si>
  <si>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</si>
  <si>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</si>
  <si>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</si>
  <si>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</si>
  <si>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</si>
  <si>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</si>
  <si>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</si>
  <si>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</si>
  <si>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</si>
  <si>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</si>
  <si>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</si>
  <si>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</si>
  <si>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</si>
  <si>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</si>
  <si>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</si>
  <si>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</si>
  <si>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</si>
  <si>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</si>
  <si>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</si>
  <si>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</si>
  <si>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</si>
  <si>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</si>
  <si>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</si>
  <si>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</si>
  <si>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</si>
  <si>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</si>
  <si>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</si>
  <si>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</si>
  <si>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</si>
  <si>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</si>
  <si>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</si>
  <si>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</si>
  <si>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</si>
  <si>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</si>
  <si>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</si>
  <si>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</si>
  <si>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</si>
  <si>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</si>
  <si>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</si>
  <si>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</si>
  <si>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</si>
  <si>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</si>
  <si>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</si>
  <si>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</si>
  <si>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</si>
  <si>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</si>
  <si>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</si>
  <si>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</si>
  <si>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</si>
  <si>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</si>
  <si>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</si>
  <si>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</si>
  <si>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</si>
  <si>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</si>
  <si>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</si>
  <si>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</si>
  <si>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</si>
  <si>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</si>
  <si>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</si>
  <si>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</si>
  <si>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</si>
  <si>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</si>
  <si>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</si>
  <si>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</si>
  <si>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</si>
  <si>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</si>
  <si>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</si>
  <si>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</si>
  <si>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</si>
  <si>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</si>
  <si>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</si>
  <si>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</si>
  <si>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</si>
  <si>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</si>
  <si>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</si>
  <si>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</si>
  <si>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</si>
  <si>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</si>
  <si>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</si>
  <si>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</si>
  <si>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</si>
  <si>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</si>
  <si>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</si>
  <si>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</si>
  <si>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</si>
  <si>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</si>
  <si>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</si>
  <si>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</si>
  <si>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</si>
  <si>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</si>
  <si>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</si>
  <si>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</si>
  <si>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</si>
  <si>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</si>
  <si>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</si>
  <si>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</si>
  <si>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</si>
  <si>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</si>
  <si>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</si>
  <si>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</si>
  <si>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</si>
  <si>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</si>
  <si>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</si>
  <si>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</si>
  <si>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</si>
  <si>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</si>
  <si>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</si>
  <si>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</si>
  <si>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</si>
  <si>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</si>
  <si>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</si>
  <si>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</si>
  <si>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</si>
  <si>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</si>
  <si>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</si>
  <si>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</si>
  <si>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</si>
  <si>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</si>
  <si>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</si>
  <si>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</si>
  <si>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</si>
  <si>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</si>
  <si>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</si>
  <si>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</si>
  <si>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</si>
  <si>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</si>
  <si>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</si>
  <si>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</si>
  <si>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</si>
  <si>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</si>
  <si>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</si>
  <si>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</si>
  <si>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</si>
  <si>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</si>
  <si>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</si>
  <si>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</si>
  <si>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</si>
  <si>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</si>
  <si>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</si>
  <si>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</si>
  <si>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</si>
  <si>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</si>
  <si>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</si>
  <si>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</si>
  <si>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</si>
  <si>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</si>
  <si>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</si>
  <si>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</si>
  <si>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</si>
  <si>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</si>
  <si>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</si>
  <si>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</si>
  <si>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</si>
  <si>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</si>
  <si>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</si>
  <si>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</si>
  <si>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</si>
  <si>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</si>
  <si>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</si>
  <si>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</si>
  <si>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</si>
  <si>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</si>
  <si>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</si>
  <si>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</si>
  <si>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</si>
  <si>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</si>
  <si>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</si>
  <si>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</si>
  <si>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</si>
  <si>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</si>
  <si>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</si>
  <si>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</si>
  <si>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</si>
  <si>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</si>
  <si>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</si>
  <si>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</si>
  <si>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</si>
  <si>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</si>
  <si>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</si>
  <si>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</si>
  <si>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</si>
  <si>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</si>
  <si>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</si>
  <si>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</si>
  <si>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</si>
  <si>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</si>
  <si>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</si>
  <si>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</si>
  <si>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</si>
  <si>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</si>
  <si>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</si>
  <si>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</si>
  <si>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</si>
  <si>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</si>
  <si>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</si>
  <si>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</si>
  <si>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</si>
  <si>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</si>
  <si>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</si>
  <si>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</si>
  <si>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</si>
  <si>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</si>
  <si>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</si>
  <si>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</si>
  <si>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</si>
  <si>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</si>
  <si>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</si>
  <si>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</si>
  <si>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</si>
  <si>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</si>
  <si>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</si>
  <si>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</si>
  <si>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</si>
  <si>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</si>
  <si>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</si>
  <si>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</si>
  <si>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</si>
  <si>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</si>
  <si>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</si>
  <si>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</si>
  <si>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</si>
  <si>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</si>
  <si>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</si>
  <si>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</si>
  <si>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</si>
  <si>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</si>
  <si>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</si>
  <si>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</si>
  <si>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</si>
  <si>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</si>
  <si>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</si>
  <si>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</si>
  <si>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</si>
  <si>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</si>
  <si>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</si>
  <si>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</si>
  <si>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</si>
  <si>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</si>
  <si>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</si>
  <si>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</si>
  <si>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</si>
  <si>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</si>
  <si>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</si>
  <si>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</si>
  <si>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</si>
  <si>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</si>
  <si>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</si>
  <si>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</si>
  <si>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</si>
  <si>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</si>
  <si>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</si>
  <si>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</si>
  <si>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</si>
  <si>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</si>
  <si>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</si>
  <si>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</si>
  <si>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</si>
  <si>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</si>
  <si>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</si>
  <si>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</si>
  <si>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</si>
  <si>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</si>
  <si>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</si>
  <si>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</si>
  <si>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</si>
  <si>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</si>
  <si>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</si>
  <si>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</si>
  <si>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</si>
  <si>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</si>
  <si>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</si>
  <si>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</si>
  <si>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</si>
  <si>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</si>
  <si>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</si>
  <si>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</si>
  <si>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</si>
  <si>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</si>
  <si>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</si>
  <si>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</si>
  <si>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</si>
  <si>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</si>
  <si>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</si>
  <si>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</si>
  <si>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</si>
  <si>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</si>
  <si>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</si>
  <si>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</si>
  <si>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</si>
  <si>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</si>
  <si>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</si>
  <si>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</si>
  <si>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</si>
  <si>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</si>
  <si>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</si>
  <si>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</si>
  <si>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</si>
  <si>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</si>
  <si>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</si>
  <si>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</si>
  <si>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</si>
  <si>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</si>
  <si>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</si>
  <si>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</si>
  <si>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</si>
  <si>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</si>
  <si>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</si>
  <si>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</si>
  <si>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</si>
  <si>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</si>
  <si>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</si>
  <si>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</si>
  <si>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</si>
  <si>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</si>
  <si>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</si>
  <si>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</si>
  <si>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</si>
  <si>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</si>
  <si>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</si>
  <si>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</si>
  <si>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</si>
  <si>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</si>
  <si>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</si>
  <si>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</si>
  <si>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</si>
  <si>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</si>
  <si>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</si>
  <si>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</si>
  <si>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</si>
  <si>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</si>
  <si>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</si>
  <si>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</si>
  <si>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</si>
  <si>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</si>
  <si>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</si>
  <si>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</si>
  <si>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</si>
  <si>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</si>
  <si>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</si>
  <si>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</si>
  <si>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</si>
  <si>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</si>
  <si>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</si>
  <si>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</si>
  <si>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</si>
  <si>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</si>
  <si>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</si>
  <si>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</si>
  <si>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</si>
  <si>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</si>
  <si>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</si>
  <si>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</si>
  <si>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</si>
  <si>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</si>
  <si>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</si>
  <si>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</si>
  <si>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</si>
  <si>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</si>
  <si>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</si>
  <si>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</si>
  <si>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</si>
  <si>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</si>
  <si>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</si>
  <si>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</si>
  <si>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</si>
  <si>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</si>
  <si>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</si>
  <si>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</si>
  <si>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</si>
  <si>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</si>
  <si>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</si>
  <si>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</si>
  <si>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</si>
  <si>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</si>
  <si>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</si>
  <si>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</si>
  <si>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</si>
  <si>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</si>
  <si>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</si>
  <si>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</si>
  <si>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</si>
  <si>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</si>
  <si>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</si>
  <si>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</si>
  <si>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</si>
  <si>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</si>
  <si>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</si>
  <si>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</si>
  <si>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</si>
  <si>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</si>
  <si>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</si>
  <si>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</si>
  <si>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</si>
  <si>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</si>
  <si>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</si>
  <si>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</si>
  <si>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</si>
  <si>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</si>
  <si>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</si>
  <si>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</si>
  <si>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</si>
  <si>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</si>
  <si>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</si>
  <si>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</si>
  <si>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</si>
  <si>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</si>
  <si>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</si>
  <si>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</si>
  <si>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</si>
  <si>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</si>
  <si>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</si>
  <si>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</si>
  <si>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</si>
  <si>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</si>
  <si>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</si>
  <si>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</si>
  <si>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</si>
  <si>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</si>
  <si>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</si>
  <si>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</si>
  <si>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</si>
  <si>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</si>
  <si>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</si>
  <si>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</si>
  <si>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</si>
  <si>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</si>
  <si>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</si>
  <si>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</si>
  <si>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</si>
  <si>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</si>
  <si>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</si>
  <si>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</si>
  <si>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</si>
  <si>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</si>
  <si>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</si>
  <si>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</si>
  <si>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</si>
  <si>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</si>
  <si>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</si>
  <si>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</si>
  <si>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</si>
  <si>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</si>
  <si>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</si>
  <si>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</si>
  <si>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</si>
  <si>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</si>
  <si>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</si>
  <si>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</si>
  <si>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</si>
  <si>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</si>
  <si>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</si>
  <si>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</si>
  <si>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</si>
  <si>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</si>
  <si>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</si>
  <si>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</si>
  <si>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</si>
  <si>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</si>
  <si>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</si>
  <si>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</si>
  <si>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</si>
  <si>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</si>
  <si>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</si>
  <si>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</si>
  <si>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</si>
  <si>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</si>
  <si>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</si>
  <si>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</si>
  <si>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</si>
  <si>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</si>
  <si>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</si>
  <si>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</si>
  <si>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</si>
  <si>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</si>
  <si>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</si>
  <si>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</si>
  <si>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</si>
  <si>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</si>
  <si>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</si>
  <si>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</si>
  <si>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</si>
  <si>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</si>
  <si>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</si>
  <si>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</si>
  <si>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</si>
  <si>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</si>
  <si>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</si>
  <si>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</si>
  <si>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</si>
  <si>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</si>
  <si>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</si>
  <si>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</si>
  <si>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</si>
  <si>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</si>
  <si>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</si>
  <si>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</si>
  <si>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</si>
  <si>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</si>
  <si>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</si>
  <si>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</si>
  <si>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</si>
  <si>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</si>
  <si>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</si>
  <si>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</si>
  <si>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</si>
  <si>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</si>
  <si>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</si>
  <si>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</si>
  <si>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</si>
  <si>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</si>
  <si>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</si>
  <si>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</si>
  <si>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</si>
  <si>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</si>
  <si>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</si>
  <si>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</si>
  <si>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</si>
  <si>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</si>
  <si>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</si>
  <si>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</si>
  <si>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</si>
  <si>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</si>
  <si>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</si>
  <si>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</si>
  <si>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</si>
  <si>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</si>
  <si>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</si>
  <si>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</si>
  <si>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</si>
  <si>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</si>
  <si>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</si>
  <si>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</si>
  <si>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</si>
  <si>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</si>
  <si>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</si>
  <si>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</si>
  <si>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</si>
  <si>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</si>
  <si>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</si>
  <si>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</si>
  <si>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</si>
  <si>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</si>
  <si>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</si>
  <si>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</si>
  <si>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</si>
  <si>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</si>
  <si>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</si>
  <si>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</si>
  <si>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</si>
  <si>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</si>
  <si>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</si>
  <si>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</si>
  <si>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</si>
  <si>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</si>
  <si>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</si>
  <si>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</si>
  <si>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</si>
  <si>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</si>
  <si>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</si>
  <si>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</si>
  <si>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</si>
  <si>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</si>
  <si>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</si>
  <si>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</si>
  <si>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</si>
  <si>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</si>
  <si>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</si>
  <si>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</si>
  <si>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</si>
  <si>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</si>
  <si>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</si>
  <si>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</si>
  <si>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</si>
  <si>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</si>
  <si>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</si>
  <si>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</si>
  <si>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</si>
  <si>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</si>
  <si>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</si>
  <si>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</si>
  <si>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</si>
  <si>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</si>
  <si>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</si>
  <si>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</si>
  <si>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</si>
  <si>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</si>
  <si>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</si>
  <si>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</si>
  <si>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</si>
  <si>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</si>
  <si>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</si>
  <si>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</si>
  <si>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</si>
  <si>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</si>
  <si>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</si>
  <si>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</si>
  <si>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</si>
  <si>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</si>
  <si>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</si>
  <si>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</si>
  <si>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</si>
  <si>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</si>
  <si>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</si>
  <si>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</si>
  <si>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</si>
  <si>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</si>
  <si>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</si>
  <si>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</si>
  <si>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</si>
  <si>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</si>
  <si>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</si>
  <si>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</si>
  <si>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</si>
  <si>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</si>
  <si>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</si>
  <si>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</si>
  <si>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</si>
  <si>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</si>
  <si>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</si>
  <si>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</si>
  <si>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</si>
  <si>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</si>
  <si>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</si>
  <si>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</si>
  <si>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</si>
  <si>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</si>
  <si>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</si>
  <si>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</si>
  <si>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</si>
  <si>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</si>
  <si>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</si>
  <si>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</si>
  <si>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</si>
  <si>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</si>
  <si>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</si>
  <si>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</si>
  <si>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</si>
  <si>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</si>
  <si>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</si>
  <si>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</si>
  <si>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</si>
  <si>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</si>
  <si>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</si>
  <si>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</si>
  <si>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</si>
  <si>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</si>
  <si>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</si>
  <si>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</si>
  <si>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</si>
  <si>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</si>
  <si>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</si>
  <si>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</si>
  <si>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</si>
  <si>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</si>
  <si>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</si>
  <si>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</si>
  <si>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</si>
  <si>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</si>
  <si>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</si>
  <si>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</si>
  <si>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</si>
  <si>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</si>
  <si>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</si>
  <si>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</si>
  <si>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</si>
  <si>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</si>
  <si>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</si>
  <si>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</si>
  <si>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</si>
  <si>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</si>
  <si>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</si>
  <si>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</si>
  <si>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</si>
  <si>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</si>
  <si>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</si>
  <si>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</si>
  <si>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</si>
  <si>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</si>
  <si>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</si>
  <si>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</si>
  <si>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</si>
  <si>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</si>
  <si>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</si>
  <si>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</si>
  <si>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</si>
  <si>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</si>
  <si>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</si>
  <si>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</si>
  <si>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</si>
  <si>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</si>
  <si>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</si>
  <si>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</si>
  <si>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</si>
  <si>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</si>
  <si>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</si>
  <si>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</si>
  <si>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</si>
  <si>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</si>
  <si>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</si>
  <si>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</si>
  <si>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</si>
  <si>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</si>
  <si>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</si>
  <si>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</si>
  <si>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</si>
  <si>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</si>
  <si>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</si>
  <si>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</si>
  <si>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</si>
  <si>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</si>
  <si>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</si>
  <si>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</si>
  <si>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</si>
  <si>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</si>
  <si>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</si>
  <si>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</si>
  <si>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</si>
  <si>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</si>
  <si>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</si>
  <si>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</si>
  <si>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</si>
  <si>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</si>
  <si>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</si>
  <si>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</si>
  <si>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</si>
  <si>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</si>
  <si>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</si>
  <si>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</si>
  <si>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</si>
  <si>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</si>
  <si>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</si>
  <si>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</si>
  <si>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</si>
  <si>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</si>
  <si>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</si>
  <si>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</si>
  <si>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</si>
  <si>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</si>
  <si>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</si>
  <si>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</si>
  <si>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</si>
  <si>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</si>
  <si>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</si>
  <si>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</si>
  <si>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</si>
  <si>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</si>
  <si>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</si>
  <si>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</si>
  <si>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</si>
  <si>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</si>
  <si>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</si>
  <si>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</si>
  <si>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</si>
  <si>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</si>
  <si>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</si>
  <si>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</si>
  <si>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</si>
  <si>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</si>
  <si>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</si>
  <si>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</si>
  <si>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</si>
  <si>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</si>
  <si>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</si>
  <si>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</si>
  <si>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</si>
  <si>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</si>
  <si>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</si>
  <si>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</si>
  <si>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</si>
  <si>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</si>
  <si>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</si>
  <si>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</si>
  <si>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</si>
  <si>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</si>
  <si>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</si>
  <si>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</si>
  <si>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</si>
  <si>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</si>
  <si>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</si>
  <si>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</si>
  <si>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</si>
  <si>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</si>
  <si>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</si>
  <si>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</si>
  <si>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</si>
  <si>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</si>
  <si>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</si>
  <si>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</si>
  <si>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</si>
  <si>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</si>
  <si>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</si>
  <si>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</si>
  <si>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</si>
  <si>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</si>
  <si>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</si>
  <si>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</si>
  <si>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</si>
  <si>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</si>
  <si>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</si>
  <si>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</si>
  <si>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</si>
  <si>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</si>
  <si>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</si>
  <si>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</si>
  <si>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</si>
  <si>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</si>
  <si>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</si>
  <si>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</si>
  <si>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</si>
  <si>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</si>
  <si>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</si>
  <si>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</si>
  <si>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</si>
  <si>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</si>
  <si>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</si>
  <si>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</si>
  <si>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</si>
  <si>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</si>
  <si>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</si>
  <si>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</si>
  <si>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</si>
  <si>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</si>
  <si>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</si>
  <si>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</si>
  <si>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</si>
  <si>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</si>
  <si>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</si>
  <si>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</si>
  <si>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</si>
  <si>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</si>
  <si>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</si>
  <si>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</si>
  <si>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</si>
  <si>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</si>
  <si>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</si>
  <si>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</si>
  <si>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</si>
  <si>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</si>
  <si>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</si>
  <si>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</si>
  <si>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</si>
  <si>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</si>
  <si>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</si>
  <si>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</si>
  <si>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</si>
  <si>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</si>
  <si>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</si>
  <si>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</si>
  <si>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</si>
  <si>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</si>
  <si>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</si>
  <si>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</si>
  <si>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</si>
  <si>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</si>
  <si>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</si>
  <si>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</si>
  <si>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</si>
  <si>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</si>
  <si>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</si>
  <si>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</si>
  <si>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</si>
  <si>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</si>
  <si>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</si>
  <si>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</si>
  <si>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</si>
  <si>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</si>
  <si>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</si>
  <si>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</si>
  <si>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</si>
  <si>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</si>
  <si>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</si>
  <si>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</si>
  <si>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</si>
  <si>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</si>
  <si>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</si>
  <si>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</si>
  <si>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</si>
  <si>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</si>
  <si>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</si>
  <si>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</si>
  <si>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</si>
  <si>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</si>
  <si>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</si>
  <si>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</si>
  <si>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</si>
  <si>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</si>
  <si>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</si>
  <si>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</si>
  <si>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</si>
  <si>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</si>
  <si>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</si>
  <si>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</si>
  <si>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</si>
  <si>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</si>
  <si>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</si>
  <si>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</si>
  <si>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</si>
  <si>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</si>
  <si>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</si>
  <si>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</si>
  <si>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</si>
  <si>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</si>
  <si>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</si>
  <si>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</si>
  <si>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</si>
  <si>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</si>
  <si>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</si>
  <si>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</si>
  <si>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</si>
  <si>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</si>
  <si>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</si>
  <si>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</si>
  <si>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</si>
  <si>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</si>
  <si>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</si>
  <si>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</si>
  <si>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</si>
  <si>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</si>
  <si>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</si>
  <si>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</si>
  <si>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</si>
  <si>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</si>
  <si>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</si>
  <si>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</si>
  <si>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</si>
  <si>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</si>
  <si>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</si>
  <si>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</si>
  <si>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</si>
  <si>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</si>
  <si>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</si>
  <si>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</si>
  <si>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</si>
  <si>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</si>
  <si>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</si>
  <si>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</si>
  <si>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</si>
  <si>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</si>
  <si>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</si>
  <si>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</si>
  <si>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</si>
  <si>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</si>
  <si>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</si>
  <si>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</si>
  <si>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</si>
  <si>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</si>
  <si>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</si>
  <si>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</si>
  <si>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</si>
  <si>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</si>
  <si>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</si>
  <si>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</si>
  <si>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</si>
  <si>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</si>
  <si>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</si>
  <si>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</si>
  <si>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</si>
  <si>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</si>
  <si>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</si>
  <si>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</si>
  <si>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</si>
  <si>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</si>
  <si>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</si>
  <si>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</si>
  <si>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</si>
  <si>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</si>
  <si>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</si>
  <si>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</si>
  <si>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</si>
  <si>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</si>
  <si>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</si>
  <si>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</si>
  <si>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</si>
  <si>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</si>
  <si>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</si>
  <si>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</si>
  <si>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</si>
  <si>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</si>
  <si>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</si>
  <si>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</si>
  <si>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</si>
  <si>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</si>
  <si>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</si>
  <si>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</si>
  <si>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</si>
  <si>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</si>
  <si>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</si>
  <si>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</si>
  <si>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</si>
  <si>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</si>
  <si>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</si>
  <si>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</si>
  <si>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</si>
  <si>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</si>
  <si>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</si>
  <si>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</si>
  <si>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</si>
  <si>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</si>
  <si>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</si>
  <si>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</si>
  <si>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</si>
  <si>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</si>
  <si>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</si>
  <si>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</si>
  <si>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</si>
  <si>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</si>
  <si>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</si>
  <si>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</si>
  <si>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</si>
  <si>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</si>
  <si>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</si>
  <si>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</si>
  <si>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</si>
  <si>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</si>
  <si>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</si>
  <si>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</si>
  <si>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</si>
  <si>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</si>
  <si>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</si>
  <si>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</si>
  <si>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</si>
  <si>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</si>
  <si>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</si>
  <si>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</si>
  <si>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</si>
  <si>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</si>
  <si>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</si>
  <si>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</si>
  <si>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</si>
  <si>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</si>
  <si>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</si>
  <si>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</si>
  <si>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</si>
  <si>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</si>
  <si>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</si>
  <si>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</si>
  <si>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</si>
  <si>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</si>
  <si>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</si>
  <si>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</si>
  <si>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</si>
  <si>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</si>
  <si>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</si>
  <si>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</si>
  <si>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</si>
  <si>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</si>
  <si>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</si>
  <si>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</si>
  <si>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</si>
  <si>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</si>
  <si>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</si>
  <si>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</si>
  <si>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</si>
  <si>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</si>
  <si>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</si>
  <si>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</si>
  <si>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</si>
  <si>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</si>
  <si>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</si>
  <si>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</si>
  <si>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</si>
  <si>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</si>
  <si>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</si>
  <si>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</si>
  <si>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</si>
  <si>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</si>
  <si>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</si>
  <si>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</si>
  <si>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</si>
  <si>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</si>
  <si>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</si>
  <si>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</si>
  <si>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</si>
  <si>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</si>
  <si>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</si>
  <si>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</si>
  <si>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</si>
  <si>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</si>
  <si>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</si>
  <si>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</si>
  <si>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</si>
  <si>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</si>
  <si>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</si>
  <si>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</si>
  <si>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</si>
  <si>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</si>
  <si>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</si>
  <si>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</si>
  <si>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</si>
  <si>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</si>
  <si>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</si>
  <si>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</si>
  <si>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</si>
  <si>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</si>
  <si>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</si>
  <si>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</si>
  <si>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</si>
  <si>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</si>
  <si>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</si>
  <si>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</si>
  <si>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</si>
  <si>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</si>
  <si>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</si>
  <si>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</si>
  <si>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</si>
  <si>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</si>
  <si>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</si>
  <si>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</si>
  <si>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</si>
  <si>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</si>
  <si>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</si>
  <si>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</si>
  <si>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</si>
  <si>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</si>
  <si>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</si>
  <si>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</si>
  <si>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</si>
  <si>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</si>
  <si>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</si>
  <si>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</si>
  <si>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</si>
  <si>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</si>
  <si>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</si>
  <si>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</si>
  <si>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</si>
  <si>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</si>
  <si>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</si>
  <si>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</si>
  <si>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</si>
  <si>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</si>
  <si>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</si>
  <si>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</si>
  <si>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</si>
  <si>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</si>
  <si>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</si>
  <si>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</si>
  <si>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</si>
  <si>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</si>
  <si>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</si>
  <si>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</si>
  <si>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</si>
  <si>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</si>
  <si>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</si>
  <si>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</si>
  <si>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</si>
  <si>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</si>
  <si>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</si>
  <si>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</si>
  <si>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</si>
  <si>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</si>
  <si>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</si>
  <si>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</si>
  <si>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</si>
  <si>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</si>
  <si>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</si>
  <si>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</si>
  <si>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</si>
  <si>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</si>
  <si>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</si>
  <si>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</si>
  <si>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</si>
  <si>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</si>
  <si>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</si>
  <si>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</si>
  <si>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</si>
  <si>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</si>
  <si>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</si>
  <si>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</si>
  <si>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</si>
  <si>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</si>
  <si>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</si>
  <si>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</si>
  <si>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</si>
  <si>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</si>
  <si>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</si>
  <si>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</si>
  <si>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</si>
  <si>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</si>
  <si>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</si>
  <si>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</si>
  <si>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</si>
  <si>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</si>
  <si>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</si>
  <si>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</si>
  <si>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</si>
  <si>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</si>
  <si>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</si>
  <si>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</si>
  <si>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</si>
  <si>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</si>
  <si>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</si>
  <si>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</si>
  <si>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</si>
  <si>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</si>
  <si>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</si>
  <si>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</si>
  <si>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</si>
  <si>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</si>
  <si>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</si>
  <si>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</si>
  <si>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</si>
  <si>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</si>
  <si>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</si>
  <si>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</si>
  <si>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</si>
  <si>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</si>
  <si>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</si>
  <si>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</si>
  <si>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</si>
  <si>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</si>
  <si>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</si>
  <si>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</si>
  <si>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</si>
  <si>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</si>
  <si>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</si>
  <si>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</si>
  <si>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</si>
  <si>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</si>
  <si>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</si>
  <si>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</si>
  <si>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</si>
  <si>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</si>
  <si>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</si>
  <si>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</si>
  <si>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</si>
  <si>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</si>
  <si>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</si>
  <si>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</si>
  <si>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</si>
  <si>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</si>
  <si>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</si>
  <si>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</si>
  <si>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</si>
  <si>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</si>
  <si>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</si>
  <si>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</si>
  <si>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</si>
  <si>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</si>
  <si>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</si>
  <si>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</si>
  <si>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</si>
  <si>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</si>
  <si>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</si>
  <si>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</si>
  <si>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</si>
  <si>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</si>
  <si>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</si>
  <si>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</si>
  <si>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</si>
  <si>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</si>
  <si>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</si>
  <si>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</si>
  <si>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</si>
  <si>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</si>
  <si>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</si>
  <si>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</si>
  <si>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</si>
  <si>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</si>
  <si>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</si>
  <si>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</si>
  <si>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</si>
  <si>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</si>
  <si>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</si>
  <si>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</si>
  <si>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</si>
  <si>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</si>
  <si>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</si>
  <si>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</si>
  <si>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</si>
  <si>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</si>
  <si>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</si>
  <si>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</si>
  <si>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</si>
  <si>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</si>
  <si>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</si>
  <si>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</si>
  <si>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</si>
  <si>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</si>
  <si>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</si>
  <si>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</si>
  <si>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</si>
  <si>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</si>
  <si>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</si>
  <si>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</si>
  <si>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</si>
  <si>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</si>
  <si>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</si>
  <si>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</si>
  <si>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</si>
  <si>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</si>
  <si>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</si>
  <si>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</si>
  <si>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</si>
  <si>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</si>
  <si>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</si>
  <si>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</si>
  <si>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</si>
  <si>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</si>
  <si>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</si>
  <si>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</si>
  <si>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</si>
  <si>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</si>
  <si>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</si>
  <si>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</si>
  <si>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</si>
  <si>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</si>
  <si>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</si>
  <si>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</si>
  <si>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</si>
  <si>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</si>
  <si>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</si>
  <si>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</si>
  <si>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</si>
  <si>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</si>
  <si>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</si>
  <si>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</si>
  <si>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</si>
  <si>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</si>
  <si>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</si>
  <si>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</si>
  <si>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</si>
  <si>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</si>
  <si>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</si>
  <si>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</si>
  <si>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</si>
  <si>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</si>
  <si>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</si>
  <si>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</si>
  <si>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</si>
  <si>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</si>
  <si>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</si>
  <si>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</si>
  <si>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</si>
  <si>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</si>
  <si>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</si>
  <si>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</si>
  <si>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</si>
  <si>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</si>
  <si>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</si>
  <si>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</si>
  <si>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</si>
  <si>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</si>
  <si>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</si>
  <si>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</si>
  <si>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</si>
  <si>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</si>
  <si>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</si>
  <si>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</si>
  <si>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</si>
  <si>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</si>
  <si>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</si>
  <si>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</si>
  <si>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</si>
  <si>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</si>
  <si>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</si>
  <si>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</si>
  <si>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</si>
  <si>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</si>
  <si>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</si>
  <si>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</si>
  <si>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</si>
  <si>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</si>
  <si>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</si>
  <si>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</si>
  <si>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</si>
  <si>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</si>
  <si>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</si>
  <si>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</si>
  <si>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</si>
  <si>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</si>
  <si>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</si>
  <si>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</si>
  <si>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</si>
  <si>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</si>
  <si>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</si>
  <si>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</si>
  <si>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</si>
  <si>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</si>
  <si>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</si>
  <si>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</si>
  <si>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</si>
  <si>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</si>
  <si>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</si>
  <si>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</si>
  <si>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</si>
  <si>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</si>
  <si>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</si>
  <si>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</si>
  <si>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</si>
  <si>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</si>
  <si>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</si>
  <si>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</si>
  <si>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</si>
  <si>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</si>
  <si>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</si>
  <si>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</si>
  <si>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</si>
  <si>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</si>
  <si>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</si>
  <si>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</si>
  <si>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</si>
  <si>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</si>
  <si>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</si>
  <si>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</si>
  <si>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</si>
  <si>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</si>
  <si>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</si>
  <si>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</si>
  <si>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</si>
  <si>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</si>
  <si>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</si>
  <si>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</si>
  <si>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</si>
  <si>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</si>
  <si>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</si>
  <si>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</si>
  <si>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</si>
  <si>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</si>
  <si>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</si>
  <si>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</si>
  <si>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</si>
  <si>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</si>
  <si>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</si>
  <si>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</si>
  <si>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</si>
  <si>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</si>
  <si>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</si>
  <si>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</si>
  <si>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</si>
  <si>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</si>
  <si>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</si>
  <si>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</si>
  <si>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</si>
  <si>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</si>
  <si>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</si>
  <si>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</si>
  <si>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</si>
  <si>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</si>
  <si>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</si>
  <si>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</si>
  <si>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</si>
  <si>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</si>
  <si>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</si>
  <si>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</si>
  <si>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</si>
  <si>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</si>
  <si>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</si>
  <si>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</si>
  <si>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</si>
  <si>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</si>
  <si>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</si>
  <si>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</si>
  <si>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</si>
  <si>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</si>
  <si>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</si>
  <si>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</si>
  <si>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</si>
  <si>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</si>
  <si>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</si>
  <si>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</si>
  <si>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</si>
  <si>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</si>
  <si>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</si>
  <si>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</si>
  <si>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</si>
  <si>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</si>
  <si>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</si>
  <si>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</si>
  <si>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</si>
  <si>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</si>
  <si>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</si>
  <si>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</si>
  <si>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</si>
  <si>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</si>
  <si>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</si>
  <si>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</si>
  <si>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</si>
  <si>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</si>
  <si>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</si>
  <si>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</si>
  <si>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</si>
  <si>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</si>
  <si>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</si>
  <si>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</si>
  <si>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</si>
  <si>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</si>
  <si>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</si>
  <si>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</si>
  <si>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</si>
  <si>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</si>
  <si>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</si>
  <si>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</si>
  <si>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</si>
  <si>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</si>
  <si>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</si>
  <si>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</si>
  <si>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</si>
  <si>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</si>
  <si>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</si>
  <si>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</si>
  <si>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</si>
  <si>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</si>
  <si>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</si>
  <si>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</si>
  <si>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</si>
  <si>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</si>
  <si>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</si>
  <si>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</si>
  <si>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</si>
  <si>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</si>
  <si>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</si>
  <si>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</si>
  <si>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</si>
  <si>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</si>
  <si>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</si>
  <si>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</si>
  <si>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</si>
  <si>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</si>
  <si>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</si>
  <si>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</si>
  <si>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</si>
  <si>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</si>
  <si>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</si>
  <si>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</si>
  <si>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</si>
  <si>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</si>
  <si>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</si>
  <si>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</si>
  <si>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</si>
  <si>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</si>
  <si>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</si>
  <si>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</si>
  <si>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</si>
  <si>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</si>
  <si>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</si>
  <si>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</si>
  <si>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</si>
  <si>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</si>
  <si>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</si>
  <si>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</si>
  <si>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</si>
  <si>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</si>
  <si>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</si>
  <si>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</si>
  <si>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</si>
  <si>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</si>
  <si>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</si>
  <si>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</si>
  <si>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</si>
  <si>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</si>
  <si>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</si>
  <si>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</si>
  <si>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</si>
  <si>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</si>
  <si>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</si>
  <si>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</si>
  <si>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</si>
  <si>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</si>
  <si>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</si>
  <si>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</si>
  <si>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</si>
  <si>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</si>
  <si>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</si>
  <si>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</si>
  <si>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</si>
  <si>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</si>
  <si>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</si>
  <si>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</si>
  <si>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</si>
  <si>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</si>
  <si>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</si>
  <si>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</si>
  <si>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</si>
  <si>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</si>
  <si>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</si>
  <si>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</si>
  <si>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</si>
  <si>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</si>
  <si>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</si>
  <si>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</si>
  <si>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</si>
  <si>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</si>
  <si>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</si>
  <si>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</si>
  <si>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</si>
  <si>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</si>
  <si>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</si>
  <si>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</si>
  <si>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</si>
  <si>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</si>
  <si>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</si>
  <si>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</si>
  <si>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</si>
  <si>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</si>
  <si>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</si>
  <si>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</si>
  <si>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</si>
  <si>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</si>
  <si>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</si>
  <si>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</si>
  <si>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</si>
  <si>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</si>
  <si>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</si>
  <si>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</si>
  <si>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</si>
  <si>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</si>
  <si>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</si>
  <si>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</si>
  <si>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</si>
  <si>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</si>
  <si>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</si>
  <si>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</si>
  <si>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</si>
  <si>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</si>
  <si>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</si>
  <si>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</si>
  <si>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</si>
  <si>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</si>
  <si>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</si>
  <si>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</si>
  <si>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</si>
  <si>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</si>
  <si>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</si>
  <si>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</si>
  <si>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</si>
  <si>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</si>
  <si>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</si>
  <si>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</si>
  <si>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</si>
  <si>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</si>
  <si>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</si>
  <si>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</si>
  <si>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</si>
  <si>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</si>
  <si>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</si>
  <si>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</si>
  <si>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</si>
  <si>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</si>
  <si>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</si>
  <si>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</si>
  <si>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</si>
  <si>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</si>
  <si>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</si>
  <si>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</si>
  <si>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</si>
  <si>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</si>
  <si>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</si>
  <si>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</si>
  <si>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</si>
  <si>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</si>
  <si>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</si>
  <si>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</si>
  <si>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</si>
  <si>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</si>
  <si>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</si>
  <si>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</si>
  <si>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</si>
  <si>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</si>
  <si>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</si>
  <si>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</si>
  <si>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</si>
  <si>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</si>
  <si>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</si>
  <si>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</si>
  <si>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</si>
  <si>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</si>
  <si>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</si>
  <si>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</si>
  <si>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</si>
  <si>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</si>
  <si>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</si>
  <si>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</si>
  <si>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</si>
  <si>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</si>
  <si>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</si>
  <si>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</si>
  <si>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</si>
  <si>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</si>
  <si>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</si>
  <si>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</si>
  <si>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</si>
  <si>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</si>
  <si>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</si>
  <si>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</si>
  <si>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</si>
  <si>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</si>
  <si>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</si>
  <si>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</si>
  <si>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</si>
  <si>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</si>
  <si>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</si>
  <si>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</si>
  <si>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</si>
  <si>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</si>
  <si>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</si>
  <si>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</si>
  <si>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</si>
  <si>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</si>
  <si>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</si>
  <si>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</si>
  <si>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</si>
  <si>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</si>
  <si>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</si>
  <si>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</si>
  <si>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</si>
  <si>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</si>
  <si>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</si>
  <si>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</si>
  <si>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</si>
  <si>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</si>
  <si>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</si>
  <si>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</si>
  <si>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</si>
  <si>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</si>
  <si>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</si>
  <si>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</si>
  <si>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</si>
  <si>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</si>
  <si>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</si>
  <si>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</si>
  <si>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</si>
  <si>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</si>
  <si>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</si>
  <si>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</si>
  <si>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</si>
  <si>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</si>
  <si>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</si>
  <si>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</si>
  <si>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</si>
  <si>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</si>
  <si>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</si>
  <si>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</si>
  <si>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</si>
  <si>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</si>
  <si>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</si>
  <si>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</si>
  <si>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</si>
  <si>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</si>
  <si>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</si>
  <si>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</si>
  <si>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</si>
  <si>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</si>
  <si>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</si>
  <si>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</si>
  <si>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</si>
  <si>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</si>
  <si>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</si>
  <si>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</si>
  <si>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</si>
  <si>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</si>
  <si>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</si>
  <si>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</si>
  <si>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</si>
  <si>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</si>
  <si>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</si>
  <si>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</si>
  <si>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</si>
  <si>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</si>
  <si>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</si>
  <si>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</si>
  <si>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</si>
  <si>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</si>
  <si>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</si>
  <si>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</si>
  <si>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</si>
  <si>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</si>
  <si>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</si>
  <si>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</si>
  <si>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</si>
  <si>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</si>
  <si>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</si>
  <si>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</si>
  <si>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</si>
  <si>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</si>
  <si>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</si>
  <si>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</si>
  <si>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</si>
  <si>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</si>
  <si>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</si>
  <si>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</si>
  <si>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</si>
  <si>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</si>
  <si>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</si>
  <si>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</si>
  <si>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</si>
  <si>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</si>
  <si>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</si>
  <si>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</si>
  <si>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</si>
  <si>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</si>
  <si>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</si>
  <si>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</si>
  <si>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</si>
  <si>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</si>
  <si>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</si>
  <si>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</si>
  <si>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</si>
  <si>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</si>
  <si>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</si>
  <si>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</si>
  <si>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</si>
  <si>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</si>
  <si>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</si>
  <si>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</si>
  <si>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</si>
  <si>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</si>
  <si>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</si>
  <si>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</si>
  <si>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</si>
  <si>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</si>
  <si>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</si>
  <si>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</si>
  <si>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</si>
  <si>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</si>
  <si>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</si>
  <si>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</si>
  <si>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</si>
  <si>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</si>
  <si>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</si>
  <si>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</si>
  <si>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</si>
  <si>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</si>
  <si>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</si>
  <si>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</si>
  <si>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</si>
  <si>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</si>
  <si>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</si>
  <si>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</si>
  <si>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</si>
  <si>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</si>
  <si>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</si>
  <si>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</si>
  <si>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</si>
  <si>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</si>
  <si>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</si>
  <si>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</si>
  <si>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</si>
  <si>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</si>
  <si>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</si>
  <si>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</si>
  <si>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</si>
  <si>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</si>
  <si>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</si>
  <si>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</si>
  <si>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</si>
  <si>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</si>
  <si>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</si>
  <si>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</si>
  <si>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</si>
  <si>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</si>
  <si>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</si>
  <si>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</si>
  <si>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</si>
  <si>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</si>
  <si>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</si>
  <si>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</si>
  <si>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</si>
  <si>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</si>
  <si>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</si>
  <si>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</si>
  <si>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</si>
  <si>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</si>
  <si>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</si>
  <si>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</si>
  <si>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</si>
  <si>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</si>
  <si>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</si>
  <si>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</si>
  <si>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</si>
  <si>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</si>
  <si>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</si>
  <si>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</si>
  <si>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</si>
  <si>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</si>
  <si>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</si>
  <si>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</si>
  <si>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</si>
  <si>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</si>
  <si>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</si>
  <si>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</si>
  <si>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</si>
  <si>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</si>
  <si>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</si>
  <si>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</si>
  <si>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</si>
  <si>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</si>
  <si>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</si>
  <si>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</si>
  <si>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</si>
  <si>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</si>
  <si>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</si>
  <si>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</si>
  <si>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</si>
  <si>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</si>
  <si>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</si>
  <si>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</si>
  <si>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</si>
  <si>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</si>
  <si>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</si>
  <si>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</si>
  <si>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</si>
  <si>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</si>
  <si>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</si>
  <si>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</si>
  <si>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</si>
  <si>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</si>
  <si>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</si>
  <si>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</si>
  <si>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</si>
  <si>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</si>
  <si>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</si>
  <si>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</si>
  <si>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</si>
  <si>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</si>
  <si>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</si>
  <si>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</si>
  <si>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</si>
  <si>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</si>
  <si>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</si>
  <si>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</si>
  <si>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</si>
  <si>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</si>
  <si>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</si>
  <si>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</si>
  <si>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</si>
  <si>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</si>
  <si>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</si>
  <si>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</si>
  <si>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</si>
  <si>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</si>
  <si>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</si>
  <si>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</si>
  <si>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</si>
  <si>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</si>
  <si>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</si>
  <si>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</si>
  <si>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</si>
  <si>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</si>
  <si>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</si>
  <si>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</si>
  <si>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</si>
  <si>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</si>
  <si>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</si>
  <si>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</si>
  <si>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</si>
  <si>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</si>
  <si>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</si>
  <si>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</si>
  <si>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</si>
  <si>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</si>
  <si>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</si>
  <si>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</si>
  <si>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</si>
  <si>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</si>
  <si>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</si>
  <si>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</si>
  <si>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</si>
  <si>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</si>
  <si>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</si>
  <si>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</si>
  <si>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</si>
  <si>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</si>
  <si>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</si>
  <si>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</si>
  <si>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</si>
  <si>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</si>
  <si>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</si>
  <si>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</si>
  <si>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</si>
  <si>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</si>
  <si>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</si>
  <si>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</si>
  <si>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</si>
  <si>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</si>
  <si>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</si>
  <si>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</si>
  <si>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</si>
  <si>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</si>
  <si>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</si>
  <si>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</si>
  <si>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</si>
  <si>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</si>
  <si>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</si>
  <si>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</si>
  <si>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</si>
  <si>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</si>
  <si>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</si>
  <si>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</si>
  <si>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</si>
  <si>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</si>
  <si>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</si>
  <si>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</si>
  <si>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</si>
  <si>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</si>
  <si>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</si>
  <si>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</si>
  <si>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</si>
  <si>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</si>
  <si>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</si>
  <si>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</si>
  <si>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</si>
  <si>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</si>
  <si>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</si>
  <si>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</si>
  <si>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</si>
  <si>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</si>
  <si>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</si>
  <si>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</si>
  <si>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</si>
  <si>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</si>
  <si>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</si>
  <si>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</si>
  <si>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</si>
  <si>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</si>
  <si>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</si>
  <si>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</si>
  <si>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</si>
  <si>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</si>
  <si>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</si>
  <si>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</si>
  <si>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</si>
  <si>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</si>
  <si>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</si>
  <si>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</si>
  <si>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</si>
  <si>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</si>
  <si>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</si>
  <si>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</si>
  <si>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</si>
  <si>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</si>
  <si>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</si>
  <si>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</si>
  <si>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</si>
  <si>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</si>
  <si>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</si>
  <si>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</si>
  <si>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</si>
  <si>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</si>
  <si>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</si>
  <si>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</si>
  <si>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</si>
  <si>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</si>
  <si>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</si>
  <si>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</si>
  <si>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</si>
  <si>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</si>
  <si>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</si>
  <si>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</si>
  <si>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</si>
  <si>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</si>
  <si>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</si>
  <si>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</si>
  <si>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</si>
  <si>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</si>
  <si>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</si>
  <si>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</si>
  <si>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</si>
  <si>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</si>
  <si>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</si>
  <si>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</si>
  <si>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</si>
  <si>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</si>
  <si>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</si>
  <si>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</si>
  <si>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</si>
  <si>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</si>
  <si>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</si>
  <si>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</si>
  <si>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</si>
  <si>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</si>
  <si>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</si>
  <si>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</si>
  <si>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</si>
  <si>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</si>
  <si>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</si>
  <si>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</si>
  <si>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</si>
  <si>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</si>
  <si>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</si>
  <si>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</si>
  <si>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</si>
  <si>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</si>
  <si>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</si>
  <si>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</si>
  <si>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</si>
  <si>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</si>
  <si>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</si>
  <si>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</si>
  <si>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</si>
  <si>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</si>
  <si>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</si>
  <si>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</si>
  <si>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</si>
  <si>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</si>
  <si>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</si>
  <si>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</si>
  <si>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</si>
  <si>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</si>
  <si>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</si>
  <si>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</si>
  <si>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</si>
  <si>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</si>
  <si>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</si>
  <si>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</si>
  <si>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</si>
  <si>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</si>
  <si>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</si>
  <si>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</si>
  <si>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</si>
  <si>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</si>
  <si>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</si>
  <si>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</si>
  <si>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</si>
  <si>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</si>
  <si>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</si>
  <si>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</si>
  <si>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</si>
  <si>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</si>
  <si>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</si>
  <si>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</si>
  <si>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</si>
  <si>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</si>
  <si>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</si>
  <si>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</si>
  <si>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</si>
  <si>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</si>
  <si>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</si>
  <si>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</si>
  <si>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</si>
  <si>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</si>
  <si>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</si>
  <si>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</si>
  <si>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</si>
  <si>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</si>
  <si>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</si>
  <si>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</si>
  <si>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</si>
  <si>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</si>
  <si>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</si>
  <si>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</si>
  <si>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</si>
  <si>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</si>
  <si>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</si>
  <si>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</si>
  <si>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</si>
  <si>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</si>
  <si>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</si>
  <si>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</si>
  <si>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</si>
  <si>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</si>
  <si>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</si>
  <si>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</si>
  <si>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</si>
  <si>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</si>
  <si>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</si>
  <si>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</si>
  <si>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</si>
  <si>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</si>
  <si>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</si>
  <si>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</si>
  <si>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</si>
  <si>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</si>
  <si>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</si>
  <si>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</si>
  <si>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</si>
  <si>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</si>
  <si>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</si>
  <si>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</si>
  <si>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</si>
  <si>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</si>
  <si>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</si>
  <si>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</si>
  <si>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</si>
  <si>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</si>
  <si>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</si>
  <si>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</si>
  <si>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</si>
  <si>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</si>
  <si>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</si>
  <si>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</si>
  <si>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</si>
  <si>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</si>
  <si>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</si>
  <si>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</si>
  <si>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</si>
  <si>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</si>
  <si>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</si>
  <si>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</si>
  <si>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</si>
  <si>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</si>
  <si>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</si>
  <si>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</si>
  <si>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</si>
  <si>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</si>
  <si>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</si>
  <si>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</si>
  <si>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</si>
  <si>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</si>
  <si>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</si>
  <si>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</si>
  <si>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</si>
  <si>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</si>
  <si>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</si>
  <si>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</si>
  <si>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</si>
  <si>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</si>
  <si>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</si>
  <si>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</si>
  <si>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</si>
  <si>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</si>
  <si>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</si>
  <si>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</si>
  <si>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</si>
  <si>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</si>
  <si>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</si>
  <si>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</si>
  <si>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</si>
  <si>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</si>
  <si>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</si>
  <si>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</si>
  <si>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</si>
  <si>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</si>
  <si>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</si>
  <si>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</si>
  <si>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</si>
  <si>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</si>
  <si>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</si>
  <si>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</si>
  <si>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</si>
  <si>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</si>
  <si>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</si>
  <si>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</si>
  <si>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</si>
  <si>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</si>
  <si>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</si>
  <si>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</si>
  <si>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</si>
  <si>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</si>
  <si>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</si>
  <si>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</si>
  <si>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</si>
  <si>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</si>
  <si>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</si>
  <si>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</si>
  <si>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</si>
  <si>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</si>
  <si>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</si>
  <si>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</si>
  <si>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</si>
  <si>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</si>
  <si>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</si>
  <si>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</si>
  <si>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</si>
  <si>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</si>
  <si>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</si>
  <si>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</si>
  <si>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</si>
  <si>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</si>
  <si>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</si>
  <si>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</si>
  <si>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</si>
  <si>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</si>
  <si>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</si>
  <si>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</si>
  <si>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</si>
  <si>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</si>
  <si>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</si>
  <si>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</si>
  <si>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</si>
  <si>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</si>
  <si>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</si>
  <si>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</si>
  <si>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</si>
  <si>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</si>
  <si>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</si>
  <si>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</si>
  <si>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</si>
  <si>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</si>
  <si>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</si>
  <si>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</si>
  <si>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</si>
  <si>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</si>
  <si>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</si>
  <si>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</si>
  <si>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</si>
  <si>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</si>
  <si>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</si>
  <si>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</si>
  <si>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</si>
  <si>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</si>
  <si>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</si>
  <si>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</si>
  <si>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</si>
  <si>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</si>
  <si>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</si>
  <si>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</si>
  <si>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</si>
  <si>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</si>
  <si>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</si>
  <si>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</si>
  <si>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</si>
  <si>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</si>
  <si>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</si>
  <si>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</si>
  <si>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</si>
  <si>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</si>
  <si>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</si>
  <si>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</si>
  <si>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</si>
  <si>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</si>
  <si>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</si>
  <si>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</si>
  <si>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</si>
  <si>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</si>
  <si>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</si>
  <si>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</si>
  <si>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</si>
  <si>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</si>
  <si>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</si>
  <si>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</si>
  <si>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</si>
  <si>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</si>
  <si>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</si>
  <si>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</si>
  <si>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</si>
  <si>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</si>
  <si>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</si>
  <si>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</si>
  <si>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</si>
  <si>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</si>
  <si>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</si>
  <si>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</si>
  <si>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</si>
  <si>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</si>
  <si>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</si>
  <si>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</si>
  <si>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</si>
  <si>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</si>
  <si>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</si>
  <si>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</si>
  <si>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</si>
  <si>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</si>
  <si>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</si>
  <si>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</si>
  <si>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</si>
  <si>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</si>
  <si>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</si>
  <si>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</si>
  <si>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</si>
  <si>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</si>
  <si>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</si>
  <si>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</si>
  <si>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</si>
  <si>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</si>
  <si>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</si>
  <si>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</si>
  <si>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</si>
  <si>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</si>
  <si>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</si>
  <si>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</si>
  <si>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</si>
  <si>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</si>
  <si>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</si>
  <si>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</si>
  <si>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</si>
  <si>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</si>
  <si>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</si>
  <si>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</si>
  <si>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</si>
  <si>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</si>
  <si>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</si>
  <si>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</si>
  <si>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</si>
  <si>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</si>
  <si>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</si>
  <si>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</si>
  <si>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</si>
  <si>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</si>
  <si>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</si>
  <si>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</si>
  <si>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</si>
  <si>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</si>
  <si>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</si>
  <si>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</si>
  <si>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</si>
  <si>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</si>
  <si>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</si>
  <si>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</si>
  <si>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</si>
  <si>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</si>
  <si>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</si>
  <si>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</si>
  <si>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</si>
  <si>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</si>
  <si>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</si>
  <si>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</si>
  <si>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</si>
  <si>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</si>
  <si>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</si>
  <si>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</si>
  <si>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</si>
  <si>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</si>
  <si>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</si>
  <si>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</si>
  <si>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</si>
  <si>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</si>
  <si>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</si>
  <si>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</si>
  <si>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</si>
  <si>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</si>
  <si>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</si>
  <si>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</si>
  <si>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</si>
  <si>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</si>
  <si>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</si>
  <si>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</si>
  <si>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</si>
  <si>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</si>
  <si>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</si>
  <si>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</si>
  <si>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</si>
  <si>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</si>
  <si>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</si>
  <si>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</si>
  <si>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</si>
  <si>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</si>
  <si>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</si>
  <si>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</si>
  <si>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</si>
  <si>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</si>
  <si>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</si>
  <si>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</si>
  <si>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</si>
  <si>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</si>
  <si>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</si>
  <si>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</si>
  <si>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</si>
  <si>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</si>
  <si>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</si>
  <si>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</si>
  <si>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</si>
  <si>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</si>
  <si>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</si>
  <si>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</si>
  <si>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</si>
  <si>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</si>
  <si>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</si>
  <si>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</si>
  <si>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</si>
  <si>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</si>
  <si>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</si>
  <si>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</si>
  <si>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</si>
  <si>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</si>
  <si>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</si>
  <si>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</si>
  <si>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</si>
  <si>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</si>
  <si>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</si>
  <si>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</si>
  <si>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</si>
  <si>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</si>
  <si>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</si>
  <si>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</si>
  <si>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</si>
  <si>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</si>
  <si>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</si>
  <si>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</si>
  <si>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</si>
  <si>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</si>
  <si>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</si>
  <si>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</si>
  <si>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</si>
  <si>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</si>
  <si>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</si>
  <si>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</si>
  <si>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</si>
  <si>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</si>
  <si>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</si>
  <si>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</si>
  <si>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</si>
  <si>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</si>
  <si>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</si>
  <si>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</si>
  <si>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</si>
  <si>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</si>
  <si>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</si>
  <si>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</si>
  <si>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</si>
  <si>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</si>
  <si>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</si>
  <si>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</si>
  <si>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</si>
  <si>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</si>
  <si>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</si>
  <si>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</si>
  <si>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</si>
  <si>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</si>
  <si>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</si>
  <si>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</si>
  <si>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</si>
  <si>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</si>
  <si>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</si>
  <si>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</si>
  <si>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</si>
  <si>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</si>
  <si>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</si>
  <si>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</si>
  <si>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</si>
  <si>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</si>
  <si>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</si>
  <si>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</si>
  <si>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</si>
  <si>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</si>
  <si>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</si>
  <si>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</si>
  <si>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</si>
  <si>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</si>
  <si>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</si>
  <si>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</si>
  <si>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</si>
  <si>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</si>
  <si>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</si>
  <si>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</si>
  <si>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</si>
  <si>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</si>
  <si>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</si>
  <si>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</si>
  <si>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</si>
  <si>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</si>
  <si>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</si>
  <si>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</si>
  <si>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</si>
  <si>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</si>
  <si>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</si>
  <si>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</si>
  <si>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</si>
  <si>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</si>
  <si>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</si>
  <si>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</si>
  <si>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</si>
  <si>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</si>
  <si>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</si>
  <si>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</si>
  <si>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</si>
  <si>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</si>
  <si>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</si>
  <si>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</si>
  <si>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</si>
  <si>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</si>
  <si>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</si>
  <si>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</si>
  <si>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</si>
  <si>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</si>
  <si>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</si>
  <si>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</si>
  <si>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</si>
  <si>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</si>
  <si>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</si>
  <si>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</si>
  <si>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</si>
  <si>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</si>
  <si>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</si>
  <si>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</si>
  <si>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</si>
  <si>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</si>
  <si>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</si>
  <si>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</si>
  <si>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</si>
  <si>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</si>
  <si>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</si>
  <si>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</si>
  <si>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</si>
  <si>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</si>
  <si>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</si>
  <si>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</si>
  <si>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</si>
  <si>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</si>
  <si>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</si>
  <si>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</si>
  <si>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</si>
  <si>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</si>
  <si>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</si>
  <si>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</si>
  <si>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</si>
  <si>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</si>
  <si>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</si>
  <si>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</si>
  <si>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</si>
  <si>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</si>
  <si>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</si>
  <si>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</si>
  <si>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</si>
  <si>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</si>
  <si>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</si>
  <si>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</si>
  <si>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</si>
  <si>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</si>
  <si>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</si>
  <si>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</si>
  <si>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</si>
  <si>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</si>
  <si>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</si>
  <si>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</si>
  <si>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</si>
  <si>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</si>
  <si>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</si>
  <si>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</si>
  <si>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</si>
  <si>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</si>
  <si>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</si>
  <si>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</si>
  <si>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</si>
  <si>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</si>
  <si>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</si>
  <si>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</si>
  <si>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</si>
  <si>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</si>
  <si>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</si>
  <si>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</si>
  <si>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</si>
  <si>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</si>
  <si>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</si>
  <si>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</si>
  <si>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</si>
  <si>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</si>
  <si>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</si>
  <si>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</si>
  <si>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</si>
  <si>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</si>
  <si>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</si>
  <si>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</si>
  <si>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</si>
  <si>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</si>
  <si>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</si>
  <si>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</si>
  <si>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</si>
  <si>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</si>
  <si>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</si>
  <si>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</si>
  <si>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</si>
  <si>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</si>
  <si>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</si>
  <si>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</si>
  <si>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</si>
  <si>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</si>
  <si>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</si>
  <si>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</si>
  <si>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</si>
  <si>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</si>
  <si>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</si>
  <si>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</si>
  <si>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</si>
  <si>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</si>
  <si>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</si>
  <si>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</si>
  <si>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</si>
  <si>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</si>
  <si>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</si>
  <si>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</si>
  <si>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</si>
  <si>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</si>
  <si>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</si>
  <si>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</si>
  <si>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</si>
  <si>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</si>
  <si>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</si>
  <si>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</si>
  <si>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</si>
  <si>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</si>
  <si>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</si>
  <si>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</si>
  <si>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</si>
  <si>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</si>
  <si>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</si>
  <si>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</si>
  <si>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</si>
  <si>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</si>
  <si>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</si>
  <si>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</si>
  <si>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</si>
  <si>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</si>
  <si>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</si>
  <si>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</si>
  <si>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</si>
  <si>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</si>
  <si>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</si>
  <si>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</si>
  <si>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</si>
  <si>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</si>
  <si>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</si>
  <si>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</si>
  <si>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</si>
  <si>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</si>
  <si>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</si>
  <si>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</si>
  <si>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</si>
  <si>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</si>
  <si>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</si>
  <si>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</si>
  <si>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</si>
  <si>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</si>
  <si>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</si>
  <si>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</si>
  <si>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</si>
  <si>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</si>
  <si>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</si>
  <si>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</si>
  <si>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</si>
  <si>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</si>
  <si>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</si>
  <si>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</si>
  <si>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</si>
  <si>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</si>
  <si>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</si>
  <si>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</si>
  <si>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</si>
  <si>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</si>
  <si>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</si>
  <si>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</si>
  <si>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</si>
  <si>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</si>
  <si>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</si>
  <si>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</si>
  <si>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</si>
  <si>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</si>
  <si>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</si>
  <si>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</si>
  <si>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</si>
  <si>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</si>
  <si>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</si>
  <si>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</si>
  <si>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</si>
  <si>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</si>
  <si>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</si>
  <si>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</si>
  <si>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</si>
  <si>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</si>
  <si>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</si>
  <si>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</si>
  <si>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</si>
  <si>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</si>
  <si>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</si>
  <si>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</si>
  <si>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</si>
  <si>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</si>
  <si>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</si>
  <si>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</si>
  <si>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</si>
  <si>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</si>
  <si>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</si>
  <si>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</si>
  <si>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</si>
  <si>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</si>
  <si>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</si>
  <si>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</si>
  <si>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</si>
  <si>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</si>
  <si>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</si>
  <si>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</si>
  <si>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</si>
  <si>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</si>
  <si>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</si>
  <si>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</si>
  <si>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</si>
  <si>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</si>
  <si>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</si>
  <si>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</si>
  <si>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</si>
  <si>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</si>
  <si>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</si>
  <si>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</si>
  <si>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</si>
  <si>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</si>
  <si>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</si>
  <si>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</si>
  <si>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</si>
  <si>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</si>
  <si>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</si>
  <si>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</si>
  <si>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</si>
  <si>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</si>
  <si>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</si>
  <si>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</si>
  <si>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</si>
  <si>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</si>
  <si>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</si>
  <si>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</si>
  <si>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</si>
  <si>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</si>
  <si>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</si>
  <si>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</si>
  <si>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</si>
  <si>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</si>
  <si>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</si>
  <si>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</si>
  <si>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</si>
  <si>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</si>
  <si>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</si>
  <si>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</si>
  <si>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</si>
  <si>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</si>
  <si>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</si>
  <si>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</si>
  <si>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</si>
  <si>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</si>
  <si>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</si>
  <si>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</si>
  <si>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</si>
  <si>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</si>
  <si>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</si>
  <si>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</si>
  <si>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</si>
  <si>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</si>
  <si>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</si>
  <si>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</si>
  <si>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</si>
  <si>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</si>
  <si>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</si>
  <si>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</si>
  <si>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</si>
  <si>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</si>
  <si>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</si>
  <si>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</si>
  <si>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</si>
  <si>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</si>
  <si>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</si>
  <si>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</si>
  <si>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</si>
  <si>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</si>
  <si>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</si>
  <si>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</si>
  <si>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</si>
  <si>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</si>
  <si>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</si>
  <si>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</si>
  <si>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</si>
  <si>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</si>
  <si>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</si>
  <si>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</si>
  <si>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</si>
  <si>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</si>
  <si>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</si>
  <si>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</si>
  <si>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</si>
  <si>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</si>
  <si>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</si>
  <si>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</si>
  <si>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</si>
  <si>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</si>
  <si>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</si>
  <si>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</si>
  <si>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</si>
  <si>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</si>
  <si>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</si>
  <si>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</si>
  <si>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</si>
  <si>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</si>
  <si>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</si>
  <si>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</si>
  <si>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</si>
  <si>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</si>
  <si>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</si>
  <si>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</si>
  <si>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</si>
  <si>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</si>
  <si>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</si>
  <si>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</si>
  <si>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</si>
  <si>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</si>
  <si>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</si>
  <si>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</si>
  <si>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</si>
  <si>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</si>
  <si>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</si>
  <si>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</si>
  <si>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</si>
  <si>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</si>
  <si>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</si>
  <si>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</si>
  <si>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</si>
  <si>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</si>
  <si>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</si>
  <si>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</si>
  <si>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</si>
  <si>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</si>
  <si>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</si>
  <si>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</si>
  <si>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</si>
  <si>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</si>
  <si>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</si>
  <si>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</si>
  <si>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</si>
  <si>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</si>
  <si>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</si>
  <si>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</si>
  <si>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</si>
  <si>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</si>
  <si>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</si>
  <si>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</si>
  <si>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</si>
  <si>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</si>
  <si>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</si>
  <si>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</si>
  <si>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</si>
  <si>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</si>
  <si>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</si>
  <si>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</si>
  <si>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</si>
  <si>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</si>
  <si>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</si>
  <si>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</si>
  <si>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</si>
  <si>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</si>
  <si>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</si>
  <si>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</si>
  <si>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</si>
  <si>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</si>
  <si>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</si>
  <si>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</si>
  <si>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</si>
  <si>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</si>
  <si>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</si>
  <si>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</si>
  <si>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</si>
  <si>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</si>
  <si>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</si>
  <si>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</si>
  <si>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</si>
  <si>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</si>
  <si>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</si>
  <si>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</si>
  <si>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</si>
  <si>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</si>
  <si>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</si>
  <si>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</si>
  <si>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</si>
  <si>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</si>
  <si>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</si>
  <si>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</si>
  <si>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</si>
  <si>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</si>
  <si>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</si>
  <si>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</si>
  <si>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</si>
  <si>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</si>
  <si>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</si>
  <si>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</si>
  <si>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</si>
  <si>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</si>
  <si>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</si>
  <si>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</si>
  <si>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</si>
  <si>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</si>
  <si>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</si>
  <si>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</si>
  <si>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</si>
  <si>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</si>
  <si>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</si>
  <si>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</si>
  <si>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</si>
  <si>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</si>
  <si>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</si>
  <si>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</si>
  <si>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</si>
  <si>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</si>
  <si>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</si>
  <si>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</si>
  <si>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</si>
  <si>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</si>
  <si>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</si>
  <si>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</si>
  <si>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</si>
  <si>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</si>
  <si>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</si>
  <si>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</si>
  <si>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</si>
  <si>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</si>
  <si>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</si>
  <si>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</si>
  <si>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</si>
  <si>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</si>
  <si>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</si>
  <si>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</si>
  <si>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</si>
  <si>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</si>
  <si>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</si>
  <si>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</si>
  <si>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</si>
  <si>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</si>
  <si>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</si>
  <si>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</si>
  <si>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</si>
  <si>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</si>
  <si>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</si>
  <si>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</si>
  <si>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</si>
  <si>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</si>
  <si>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</si>
  <si>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</si>
  <si>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</si>
  <si>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</si>
  <si>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</si>
  <si>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</si>
  <si>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</si>
  <si>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</si>
  <si>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</si>
  <si>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</si>
  <si>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</si>
  <si>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</si>
  <si>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</si>
  <si>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</si>
  <si>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</si>
  <si>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</si>
  <si>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</si>
  <si>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</si>
  <si>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</si>
  <si>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</si>
  <si>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</si>
  <si>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</si>
  <si>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</si>
  <si>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</si>
  <si>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</si>
  <si>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</si>
  <si>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</si>
  <si>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</si>
  <si>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</si>
  <si>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</si>
  <si>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</si>
  <si>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</si>
  <si>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</si>
  <si>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</si>
  <si>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</si>
  <si>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</si>
  <si>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</si>
  <si>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</si>
  <si>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</si>
  <si>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</si>
  <si>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</si>
  <si>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</si>
  <si>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</si>
  <si>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</si>
  <si>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</si>
  <si>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</si>
  <si>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</si>
  <si>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</si>
  <si>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</si>
  <si>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</si>
  <si>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</si>
  <si>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</si>
  <si>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</si>
  <si>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</si>
  <si>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</si>
  <si>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</si>
  <si>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</si>
  <si>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</si>
  <si>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</si>
  <si>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</si>
  <si>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</si>
  <si>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</si>
  <si>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</si>
  <si>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</si>
  <si>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</si>
  <si>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</si>
  <si>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</si>
  <si>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</si>
  <si>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</si>
  <si>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</si>
  <si>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</si>
  <si>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</si>
  <si>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</si>
  <si>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</si>
  <si>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</si>
  <si>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</si>
  <si>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</si>
  <si>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</si>
  <si>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</si>
  <si>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</si>
  <si>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</si>
  <si>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</si>
  <si>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</si>
  <si>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</si>
  <si>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</si>
  <si>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</si>
  <si>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</si>
  <si>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</si>
  <si>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</si>
  <si>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</si>
  <si>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</si>
  <si>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</si>
  <si>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</si>
  <si>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</si>
  <si>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</si>
  <si>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</si>
  <si>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</si>
  <si>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</si>
  <si>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</si>
  <si>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</si>
  <si>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</si>
  <si>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</si>
  <si>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</si>
  <si>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</si>
  <si>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</si>
  <si>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</si>
  <si>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</si>
  <si>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</si>
  <si>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</si>
  <si>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</si>
  <si>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</si>
  <si>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</si>
  <si>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</si>
  <si>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</si>
  <si>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</si>
  <si>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</si>
  <si>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</si>
  <si>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</si>
  <si>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</si>
  <si>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</si>
  <si>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</si>
  <si>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</si>
  <si>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</si>
  <si>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</si>
  <si>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</si>
  <si>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</si>
  <si>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</si>
  <si>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</si>
  <si>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</si>
  <si>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</si>
  <si>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</si>
  <si>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</si>
  <si>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</si>
  <si>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</si>
  <si>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</si>
  <si>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</si>
  <si>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</si>
  <si>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</si>
  <si>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</si>
  <si>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</si>
  <si>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</si>
  <si>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</si>
  <si>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</si>
  <si>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</si>
  <si>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</si>
  <si>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</si>
  <si>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</si>
  <si>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</si>
  <si>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</si>
  <si>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</si>
  <si>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</si>
  <si>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</si>
  <si>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</si>
  <si>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</si>
  <si>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</si>
  <si>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</si>
  <si>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</si>
  <si>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</si>
  <si>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</si>
  <si>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</si>
  <si>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</si>
  <si>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</si>
  <si>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</si>
  <si>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</si>
  <si>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</si>
  <si>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</si>
  <si>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</si>
  <si>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</si>
  <si>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</si>
  <si>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</si>
  <si>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</si>
  <si>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</si>
  <si>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</si>
  <si>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</si>
  <si>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</si>
  <si>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</si>
  <si>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</si>
  <si>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</si>
  <si>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</si>
  <si>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</si>
  <si>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</si>
  <si>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</si>
  <si>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</si>
  <si>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</si>
  <si>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</si>
  <si>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</si>
  <si>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</si>
  <si>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</si>
  <si>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</si>
  <si>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</si>
  <si>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</si>
  <si>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</si>
  <si>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</si>
  <si>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</si>
  <si>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</si>
  <si>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</si>
  <si>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</si>
  <si>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</si>
  <si>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</si>
  <si>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</si>
  <si>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</si>
  <si>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</si>
  <si>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</si>
  <si>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</si>
  <si>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</si>
  <si>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</si>
  <si>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</si>
  <si>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</si>
  <si>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</si>
  <si>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</si>
  <si>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</si>
  <si>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</si>
  <si>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</si>
  <si>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</si>
  <si>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</si>
  <si>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</si>
  <si>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</si>
  <si>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</si>
  <si>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</si>
  <si>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</si>
  <si>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</si>
  <si>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</si>
  <si>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</si>
  <si>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</si>
  <si>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</si>
  <si>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</si>
  <si>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</si>
  <si>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</si>
  <si>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</si>
  <si>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</si>
  <si>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</si>
  <si>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</si>
  <si>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</si>
  <si>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</si>
  <si>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</si>
  <si>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</si>
  <si>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</si>
  <si>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</si>
  <si>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</si>
  <si>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</si>
  <si>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</si>
  <si>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</si>
  <si>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</si>
  <si>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</si>
  <si>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</si>
  <si>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</si>
  <si>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</si>
  <si>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</si>
  <si>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</si>
  <si>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</si>
  <si>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</si>
  <si>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</si>
  <si>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</si>
  <si>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</si>
  <si>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</si>
  <si>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</si>
  <si>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</si>
  <si>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</si>
  <si>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</si>
  <si>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</si>
  <si>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</si>
  <si>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</si>
  <si>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</si>
  <si>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</si>
  <si>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</si>
  <si>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</si>
  <si>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</si>
  <si>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</si>
  <si>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</si>
  <si>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</si>
  <si>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</si>
  <si>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</si>
  <si>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</si>
  <si>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</si>
  <si>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</si>
  <si>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</si>
  <si>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</si>
  <si>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</si>
  <si>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</si>
  <si>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</si>
  <si>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</si>
  <si>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</si>
  <si>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</si>
  <si>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</si>
  <si>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</si>
  <si>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</si>
  <si>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</si>
  <si>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</si>
  <si>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</si>
  <si>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</si>
  <si>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</si>
  <si>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</si>
  <si>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</si>
  <si>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</si>
  <si>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</si>
  <si>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</si>
  <si>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</si>
  <si>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</si>
  <si>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</si>
  <si>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</si>
  <si>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</si>
  <si>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</si>
  <si>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</si>
  <si>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</si>
  <si>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</si>
  <si>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</si>
  <si>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</si>
  <si>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</si>
  <si>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</si>
  <si>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</si>
  <si>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</si>
  <si>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</si>
  <si>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</si>
  <si>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</si>
  <si>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</si>
  <si>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</si>
  <si>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</si>
  <si>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</si>
  <si>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</si>
  <si>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</si>
  <si>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</si>
  <si>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</si>
  <si>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</si>
  <si>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</si>
  <si>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</si>
  <si>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</si>
  <si>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</si>
  <si>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</si>
  <si>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</si>
  <si>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</si>
  <si>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</si>
  <si>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</si>
  <si>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</si>
  <si>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</si>
  <si>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</si>
  <si>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</si>
  <si>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</si>
  <si>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</si>
  <si>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</si>
  <si>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</si>
  <si>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</si>
  <si>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</si>
  <si>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</si>
  <si>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</si>
  <si>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</si>
  <si>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</si>
  <si>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</si>
  <si>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</si>
  <si>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</si>
  <si>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</si>
  <si>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</si>
  <si>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</si>
  <si>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</si>
  <si>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</si>
  <si>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</si>
  <si>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</si>
  <si>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</si>
  <si>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</si>
  <si>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</si>
  <si>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</si>
  <si>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</si>
  <si>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</si>
  <si>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</si>
  <si>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</si>
  <si>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</si>
  <si>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</si>
  <si>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</si>
  <si>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</si>
  <si>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</si>
  <si>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</si>
  <si>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</si>
  <si>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</si>
  <si>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</si>
  <si>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</si>
  <si>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</si>
  <si>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</si>
  <si>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</si>
  <si>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</si>
  <si>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</si>
  <si>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</si>
  <si>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</si>
  <si>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</si>
  <si>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</si>
  <si>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</si>
  <si>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</si>
  <si>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</si>
  <si>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</si>
  <si>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</si>
  <si>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</si>
  <si>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</si>
  <si>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</si>
  <si>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</si>
  <si>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</si>
  <si>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</si>
  <si>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</si>
  <si>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</si>
  <si>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</si>
  <si>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</si>
  <si>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</si>
  <si>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</si>
  <si>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</si>
  <si>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</si>
  <si>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</si>
  <si>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</si>
  <si>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</si>
  <si>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</si>
  <si>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</si>
  <si>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</si>
  <si>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</si>
  <si>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</si>
  <si>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</si>
  <si>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</si>
  <si>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</si>
  <si>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</si>
  <si>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</si>
  <si>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</si>
  <si>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</si>
  <si>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</si>
  <si>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</si>
  <si>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</si>
  <si>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</si>
  <si>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</si>
  <si>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</si>
  <si>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</si>
  <si>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</si>
  <si>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</si>
  <si>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</si>
  <si>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</si>
  <si>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</si>
  <si>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</si>
  <si>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</si>
  <si>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</si>
  <si>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</si>
  <si>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</si>
  <si>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</si>
  <si>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</si>
  <si>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</si>
  <si>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</si>
  <si>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</si>
  <si>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</si>
  <si>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</si>
  <si>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</si>
  <si>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</si>
  <si>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</si>
  <si>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</si>
  <si>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</si>
  <si>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</si>
  <si>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</si>
  <si>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</si>
  <si>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</si>
  <si>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</si>
  <si>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</si>
  <si>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</si>
  <si>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</si>
  <si>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</si>
  <si>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</si>
  <si>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</si>
  <si>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</si>
  <si>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</si>
  <si>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</si>
  <si>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</si>
  <si>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</si>
  <si>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</si>
  <si>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</si>
  <si>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</si>
  <si>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</si>
  <si>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</si>
  <si>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</si>
  <si>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</si>
  <si>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</si>
  <si>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</si>
  <si>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</si>
  <si>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</si>
  <si>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</si>
  <si>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</si>
  <si>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</si>
  <si>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</si>
  <si>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</si>
  <si>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</si>
  <si>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</si>
  <si>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</si>
  <si>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</si>
  <si>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</si>
  <si>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</si>
  <si>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</si>
  <si>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</si>
  <si>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</si>
  <si>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</si>
  <si>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</si>
  <si>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</si>
  <si>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</si>
  <si>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</si>
  <si>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</si>
  <si>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</si>
  <si>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</si>
  <si>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</si>
  <si>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</si>
  <si>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</si>
  <si>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</si>
  <si>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</si>
  <si>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</si>
  <si>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</si>
  <si>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</si>
  <si>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</si>
  <si>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</si>
  <si>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</si>
  <si>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</si>
  <si>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</si>
  <si>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</si>
  <si>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</si>
  <si>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</si>
  <si>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</si>
  <si>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</si>
  <si>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</si>
  <si>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</si>
  <si>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</si>
  <si>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</si>
  <si>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</si>
  <si>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</si>
  <si>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</si>
  <si>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</si>
  <si>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</si>
  <si>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</si>
  <si>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</si>
  <si>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</si>
  <si>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</si>
  <si>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</si>
  <si>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</si>
  <si>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</si>
  <si>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</si>
  <si>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</si>
  <si>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</si>
  <si>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</si>
  <si>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</si>
  <si>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</si>
  <si>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</si>
  <si>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</si>
  <si>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</si>
  <si>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</si>
  <si>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</si>
  <si>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</si>
  <si>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</si>
  <si>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</si>
  <si>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</si>
  <si>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</si>
  <si>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</si>
  <si>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</si>
  <si>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</si>
  <si>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</si>
  <si>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</si>
  <si>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</si>
  <si>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</si>
  <si>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</si>
  <si>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</si>
  <si>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</si>
  <si>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</si>
  <si>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</si>
  <si>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</si>
  <si>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</si>
  <si>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</si>
  <si>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</si>
  <si>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</si>
  <si>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</si>
  <si>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</si>
  <si>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</si>
  <si>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</si>
  <si>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</si>
  <si>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</si>
  <si>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</si>
  <si>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</si>
  <si>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</si>
  <si>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</si>
  <si>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</si>
  <si>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</si>
  <si>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</si>
  <si>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</si>
  <si>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</si>
  <si>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</si>
  <si>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</si>
  <si>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</si>
  <si>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</si>
  <si>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</si>
  <si>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</si>
  <si>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</si>
  <si>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</si>
  <si>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</si>
  <si>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</si>
  <si>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</si>
  <si>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</si>
  <si>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</si>
  <si>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</si>
  <si>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</si>
  <si>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</si>
  <si>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</si>
  <si>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</si>
  <si>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</si>
  <si>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</si>
  <si>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</si>
  <si>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</si>
  <si>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</si>
  <si>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</si>
  <si>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</si>
  <si>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</si>
  <si>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</si>
  <si>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</si>
  <si>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</si>
  <si>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</si>
  <si>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</si>
  <si>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</si>
  <si>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</si>
  <si>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</si>
  <si>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</si>
  <si>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</si>
  <si>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</si>
  <si>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</si>
  <si>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</si>
  <si>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</si>
  <si>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</si>
  <si>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</si>
  <si>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</si>
  <si>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</si>
  <si>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</si>
  <si>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</si>
  <si>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</si>
  <si>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</si>
  <si>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</si>
  <si>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</si>
  <si>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</si>
  <si>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</si>
  <si>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</si>
  <si>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</si>
  <si>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</si>
  <si>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</si>
  <si>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</si>
  <si>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</si>
  <si>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</si>
  <si>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</si>
  <si>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</si>
  <si>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</si>
  <si>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</si>
  <si>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</si>
  <si>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</si>
  <si>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</si>
  <si>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</si>
  <si>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</si>
  <si>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</si>
  <si>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</si>
  <si>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</si>
  <si>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</si>
  <si>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</si>
  <si>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</si>
  <si>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</si>
  <si>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</si>
  <si>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</si>
  <si>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</si>
  <si>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</si>
  <si>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</si>
  <si>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</si>
  <si>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</si>
  <si>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</si>
  <si>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</si>
  <si>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</si>
  <si>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</si>
  <si>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</si>
  <si>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</si>
  <si>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</si>
  <si>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</si>
  <si>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</si>
  <si>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</si>
  <si>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</si>
  <si>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</si>
  <si>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</si>
  <si>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</si>
  <si>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</si>
  <si>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</si>
  <si>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</si>
  <si>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</si>
  <si>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</si>
  <si>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</si>
  <si>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</si>
  <si>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</si>
  <si>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</si>
  <si>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</si>
  <si>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</si>
  <si>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</si>
  <si>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</si>
  <si>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</si>
  <si>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</si>
  <si>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</si>
  <si>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</si>
  <si>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</si>
  <si>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</si>
  <si>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</si>
  <si>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</si>
  <si>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</si>
  <si>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</si>
  <si>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</si>
  <si>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</si>
  <si>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</si>
  <si>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</si>
  <si>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</si>
  <si>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</si>
  <si>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</si>
  <si>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</si>
  <si>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</si>
  <si>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</si>
  <si>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</si>
  <si>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</si>
  <si>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</si>
  <si>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</si>
  <si>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</si>
  <si>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</si>
  <si>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</si>
  <si>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</si>
  <si>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</si>
  <si>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</si>
  <si>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</si>
  <si>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</si>
  <si>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</si>
  <si>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</si>
  <si>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</si>
  <si>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</si>
  <si>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</si>
  <si>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</si>
  <si>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</si>
  <si>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</si>
  <si>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</si>
  <si>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</si>
  <si>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</si>
  <si>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</si>
  <si>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</si>
  <si>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</si>
  <si>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</si>
  <si>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</si>
  <si>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</si>
  <si>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</si>
  <si>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</si>
  <si>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</si>
  <si>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</si>
  <si>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</si>
  <si>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</si>
  <si>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</si>
  <si>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</si>
  <si>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</si>
  <si>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</si>
  <si>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</si>
  <si>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</si>
  <si>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</si>
  <si>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</si>
  <si>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</si>
  <si>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</si>
  <si>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</si>
  <si>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</si>
  <si>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</si>
  <si>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</si>
  <si>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</si>
  <si>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</si>
  <si>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</si>
  <si>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</si>
  <si>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</si>
  <si>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</si>
  <si>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</si>
  <si>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</si>
  <si>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</si>
  <si>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</si>
  <si>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</si>
  <si>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</si>
  <si>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</si>
  <si>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</si>
  <si>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</si>
  <si>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</si>
  <si>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</si>
  <si>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</si>
  <si>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</si>
  <si>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</si>
  <si>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</si>
  <si>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</si>
  <si>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</si>
  <si>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</si>
  <si>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</si>
  <si>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</si>
  <si>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</si>
  <si>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</si>
  <si>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</si>
  <si>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</si>
  <si>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</si>
  <si>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</si>
  <si>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</si>
  <si>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</si>
  <si>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</si>
  <si>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</si>
  <si>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</si>
  <si>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</si>
  <si>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</si>
  <si>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</si>
  <si>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</si>
  <si>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</si>
  <si>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</si>
  <si>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</si>
  <si>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</si>
  <si>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</si>
  <si>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</si>
  <si>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</si>
  <si>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</si>
  <si>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</si>
  <si>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</si>
  <si>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</si>
  <si>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</si>
  <si>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</si>
  <si>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</si>
  <si>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</si>
  <si>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</si>
  <si>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</si>
  <si>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</si>
  <si>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</si>
  <si>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</si>
  <si>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</si>
  <si>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</si>
  <si>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</si>
  <si>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</si>
  <si>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</si>
  <si>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</si>
  <si>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</si>
  <si>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</si>
  <si>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</si>
  <si>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</si>
  <si>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</si>
  <si>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</si>
  <si>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</si>
  <si>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</si>
  <si>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</si>
  <si>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</si>
  <si>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</si>
  <si>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</si>
  <si>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</si>
  <si>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</si>
  <si>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</si>
  <si>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</si>
  <si>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</si>
  <si>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</si>
  <si>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</si>
  <si>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</si>
  <si>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</si>
  <si>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</si>
  <si>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</si>
  <si>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</si>
  <si>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</si>
  <si>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</si>
  <si>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</si>
  <si>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</si>
  <si>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</si>
  <si>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</si>
  <si>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</si>
  <si>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</si>
  <si>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</si>
  <si>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</si>
  <si>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</si>
  <si>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</si>
  <si>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</si>
  <si>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</si>
  <si>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</si>
  <si>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</si>
  <si>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</si>
  <si>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</si>
  <si>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</si>
  <si>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</si>
  <si>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</si>
  <si>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</si>
  <si>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</si>
  <si>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</si>
  <si>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</si>
  <si>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</si>
  <si>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</si>
  <si>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</si>
  <si>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</si>
  <si>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</si>
  <si>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</si>
  <si>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</si>
  <si>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</si>
  <si>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</si>
  <si>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</si>
  <si>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</si>
  <si>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</si>
  <si>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MS, KB</t>
  </si>
  <si>
    <t>Dakota</t>
  </si>
  <si>
    <t>LH-Holland Lake-5-Peninsula</t>
  </si>
  <si>
    <t>44.78815, -93.1408</t>
  </si>
  <si>
    <t>Sambucus sp.</t>
  </si>
  <si>
    <t>Athyrium Filix-femina</t>
  </si>
  <si>
    <t>LHHL52021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</si>
</sst>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  <font>
      <i/>
      <sz val="10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9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0" fillId="0" borderId="0" xfId="0"/>
    <xf numFmtId="0" fontId="4" fillId="0" borderId="25" xfId="1" applyFont="1" applyBorder="1"/>
    <xf numFmtId="0" fontId="4" fillId="0" borderId="0" xfId="0" applyFont="1"/>
    <xf numFmtId="0" fontId="4" fillId="0" borderId="25" xfId="1" applyFont="1" applyBorder="1" applyAlignment="1">
      <alignment horizontal="left"/>
    </xf>
    <xf numFmtId="0" fontId="4" fillId="0" borderId="26" xfId="1" applyFont="1" applyBorder="1"/>
    <xf numFmtId="0" fontId="4" fillId="0" borderId="33" xfId="1" applyFont="1" applyBorder="1"/>
    <xf numFmtId="0" fontId="4" fillId="0" borderId="34" xfId="1" applyFont="1" applyBorder="1"/>
    <xf numFmtId="0" fontId="4" fillId="0" borderId="0" xfId="1" applyFont="1"/>
    <xf numFmtId="0" fontId="4" fillId="0" borderId="33" xfId="1" applyFont="1" applyBorder="1" applyAlignment="1">
      <alignment horizontal="left"/>
    </xf>
    <xf numFmtId="0" fontId="37" fillId="0" borderId="0" xfId="0" applyFont="1" applyAlignment="1">
      <alignment horizontal="left"/>
    </xf>
    <xf numFmtId="0" fontId="4" fillId="0" borderId="35" xfId="1" applyFont="1" applyBorder="1"/>
    <xf numFmtId="0" fontId="8" fillId="0" borderId="25" xfId="1" applyBorder="1" applyAlignment="1">
      <alignment horizontal="left"/>
    </xf>
    <xf numFmtId="0" fontId="8" fillId="0" borderId="26" xfId="1" applyBorder="1" applyAlignment="1">
      <alignment horizontal="left"/>
    </xf>
    <xf numFmtId="0" fontId="8" fillId="0" borderId="25" xfId="0" applyFont="1" applyBorder="1"/>
    <xf numFmtId="0" fontId="8" fillId="0" borderId="25" xfId="1" applyBorder="1"/>
    <xf numFmtId="0" fontId="8" fillId="0" borderId="36" xfId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36" sqref="B36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5" t="s">
        <v>57</v>
      </c>
      <c r="B2" s="135"/>
      <c r="C2" s="135"/>
      <c r="D2" s="135"/>
      <c r="E2" s="135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/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7" t="s">
        <v>5401</v>
      </c>
      <c r="B22" s="137"/>
      <c r="C22" s="137"/>
      <c r="D22" s="137"/>
      <c r="E22" s="137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6" t="s">
        <v>5402</v>
      </c>
      <c r="B24" s="136"/>
      <c r="C24" s="136"/>
      <c r="D24" s="136"/>
      <c r="E24" s="136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6" t="s">
        <v>61</v>
      </c>
      <c r="B39" s="136"/>
      <c r="C39" s="136"/>
      <c r="D39" s="136"/>
      <c r="E39" s="136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6" t="s">
        <v>62</v>
      </c>
      <c r="B45" s="136"/>
      <c r="C45" s="136"/>
      <c r="D45" s="136"/>
      <c r="E45" s="136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31" t="s">
        <v>43</v>
      </c>
      <c r="B93" s="132"/>
      <c r="C93" s="134"/>
      <c r="D93" s="138" t="s">
        <v>44</v>
      </c>
      <c r="E93" s="133"/>
    </row>
    <row r="94" spans="1:5" x14ac:dyDescent="0.2">
      <c r="A94" s="73" t="s">
        <v>23</v>
      </c>
      <c r="B94" s="129" t="s">
        <v>30</v>
      </c>
      <c r="C94" s="130"/>
      <c r="D94" s="3" t="s">
        <v>46</v>
      </c>
      <c r="E94" s="9">
        <v>8</v>
      </c>
    </row>
    <row r="95" spans="1:5" x14ac:dyDescent="0.2">
      <c r="A95" s="73" t="s">
        <v>24</v>
      </c>
      <c r="B95" s="125" t="s">
        <v>31</v>
      </c>
      <c r="C95" s="126"/>
      <c r="D95" s="3" t="s">
        <v>47</v>
      </c>
      <c r="E95" s="9">
        <v>7</v>
      </c>
    </row>
    <row r="96" spans="1:5" x14ac:dyDescent="0.2">
      <c r="A96" s="73" t="s">
        <v>3</v>
      </c>
      <c r="B96" s="125" t="s">
        <v>32</v>
      </c>
      <c r="C96" s="126"/>
      <c r="D96" s="3" t="s">
        <v>48</v>
      </c>
      <c r="E96" s="9">
        <v>6</v>
      </c>
    </row>
    <row r="97" spans="1:5" x14ac:dyDescent="0.2">
      <c r="A97" s="73" t="s">
        <v>25</v>
      </c>
      <c r="B97" s="125" t="s">
        <v>33</v>
      </c>
      <c r="C97" s="126"/>
      <c r="D97" s="3" t="s">
        <v>49</v>
      </c>
      <c r="E97" s="9">
        <v>5</v>
      </c>
    </row>
    <row r="98" spans="1:5" x14ac:dyDescent="0.2">
      <c r="A98" s="73" t="s">
        <v>26</v>
      </c>
      <c r="B98" s="125" t="s">
        <v>34</v>
      </c>
      <c r="C98" s="126"/>
      <c r="D98" s="3" t="s">
        <v>50</v>
      </c>
      <c r="E98" s="9">
        <v>4</v>
      </c>
    </row>
    <row r="99" spans="1:5" x14ac:dyDescent="0.2">
      <c r="A99" s="73" t="s">
        <v>27</v>
      </c>
      <c r="B99" s="125" t="s">
        <v>35</v>
      </c>
      <c r="C99" s="126"/>
      <c r="D99" s="3" t="s">
        <v>4</v>
      </c>
      <c r="E99" s="9">
        <v>3</v>
      </c>
    </row>
    <row r="100" spans="1:5" x14ac:dyDescent="0.2">
      <c r="A100" s="73" t="s">
        <v>2</v>
      </c>
      <c r="B100" s="125" t="s">
        <v>36</v>
      </c>
      <c r="C100" s="126"/>
      <c r="D100" s="3" t="s">
        <v>5</v>
      </c>
      <c r="E100" s="9">
        <v>2</v>
      </c>
    </row>
    <row r="101" spans="1:5" x14ac:dyDescent="0.2">
      <c r="A101" s="73" t="s">
        <v>28</v>
      </c>
      <c r="B101" s="125" t="s">
        <v>37</v>
      </c>
      <c r="C101" s="126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7" t="s">
        <v>38</v>
      </c>
      <c r="C102" s="128"/>
      <c r="D102" s="5"/>
      <c r="E102" s="8"/>
    </row>
    <row r="103" spans="1:5" ht="13.2" thickBot="1" x14ac:dyDescent="0.25">
      <c r="A103" s="131" t="s">
        <v>68</v>
      </c>
      <c r="B103" s="132"/>
      <c r="C103" s="134"/>
      <c r="D103" s="138" t="s">
        <v>45</v>
      </c>
      <c r="E103" s="133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31" t="s">
        <v>21</v>
      </c>
      <c r="B112" s="132"/>
      <c r="C112" s="133"/>
    </row>
    <row r="113" spans="1:3" x14ac:dyDescent="0.2">
      <c r="A113" s="73">
        <v>1</v>
      </c>
      <c r="B113" s="129" t="s">
        <v>40</v>
      </c>
      <c r="C113" s="130"/>
    </row>
    <row r="114" spans="1:3" x14ac:dyDescent="0.2">
      <c r="A114" s="73" t="s">
        <v>39</v>
      </c>
      <c r="B114" s="125" t="s">
        <v>41</v>
      </c>
      <c r="C114" s="126"/>
    </row>
    <row r="115" spans="1:3" x14ac:dyDescent="0.2">
      <c r="A115" s="74" t="s">
        <v>15</v>
      </c>
      <c r="B115" s="123" t="s">
        <v>42</v>
      </c>
      <c r="C115" s="124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5" t="s">
        <v>127</v>
      </c>
      <c r="B1" s="135"/>
      <c r="C1" s="135"/>
      <c r="D1" s="135"/>
      <c r="E1" s="135"/>
      <c r="F1" s="135"/>
      <c r="G1" s="135"/>
      <c r="H1" s="14"/>
    </row>
    <row r="2" spans="1:14" x14ac:dyDescent="0.2">
      <c r="A2" s="141" t="s">
        <v>138</v>
      </c>
      <c r="B2" s="141"/>
      <c r="C2" s="15"/>
      <c r="D2" s="15"/>
      <c r="E2" s="15"/>
      <c r="F2" s="15"/>
      <c r="G2" s="15"/>
      <c r="H2" s="15"/>
    </row>
    <row r="3" spans="1:14" x14ac:dyDescent="0.2">
      <c r="A3" s="142" t="s">
        <v>52</v>
      </c>
      <c r="B3" s="142"/>
      <c r="C3" s="15"/>
      <c r="D3" s="15"/>
      <c r="E3" s="15"/>
      <c r="F3" s="15"/>
      <c r="G3" s="15"/>
      <c r="H3" s="15"/>
    </row>
    <row r="4" spans="1:14" x14ac:dyDescent="0.2">
      <c r="A4" s="142" t="s">
        <v>55</v>
      </c>
      <c r="B4" s="142"/>
      <c r="C4" s="15"/>
      <c r="D4" s="15"/>
      <c r="E4" s="15"/>
      <c r="F4" s="15"/>
      <c r="G4" s="15"/>
      <c r="H4" s="15"/>
    </row>
    <row r="5" spans="1:14" x14ac:dyDescent="0.2">
      <c r="A5" s="142" t="s">
        <v>51</v>
      </c>
      <c r="B5" s="142"/>
      <c r="C5" s="15"/>
      <c r="D5" s="15"/>
      <c r="E5" s="15"/>
      <c r="F5" s="15"/>
      <c r="G5" s="15"/>
      <c r="H5" s="15"/>
    </row>
    <row r="6" spans="1:14" x14ac:dyDescent="0.2">
      <c r="A6" s="139" t="s">
        <v>128</v>
      </c>
      <c r="B6" s="139"/>
    </row>
    <row r="7" spans="1:14" x14ac:dyDescent="0.2">
      <c r="A7" s="139" t="s">
        <v>129</v>
      </c>
      <c r="B7" s="139"/>
      <c r="C7" s="140"/>
      <c r="D7" s="140"/>
      <c r="E7" s="140"/>
      <c r="F7" s="140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368" zoomScale="70" zoomScaleNormal="70" workbookViewId="0">
      <selection activeCell="A390" sqref="A390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6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31"/>
  <sheetViews>
    <sheetView tabSelected="1" workbookViewId="0">
      <selection activeCell="C3" sqref="C3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269531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89" t="s">
        <v>138</v>
      </c>
      <c r="B2" s="47" t="s">
        <v>5441</v>
      </c>
      <c r="C2" s="46" t="s">
        <v>5445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 t="s">
        <v>5439</v>
      </c>
      <c r="C3" s="46"/>
      <c r="D3" s="46"/>
      <c r="E3" s="107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 t="s">
        <v>5440</v>
      </c>
      <c r="C4" s="46"/>
      <c r="D4" s="46"/>
      <c r="E4" s="107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>
        <v>42928</v>
      </c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4"/>
      <c r="C7" s="144"/>
      <c r="D7" s="144"/>
      <c r="E7" s="144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2"/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3694</v>
      </c>
      <c r="B12" s="44" t="str">
        <f>IF(LEN(VLOOKUP(A12,'Species List'!$A:$G,2,FALSE))=0,"",VLOOKUP(A12,'Species List'!$A:$G,2,FALSE))</f>
        <v>bur oak</v>
      </c>
      <c r="C12" s="44">
        <f>IF(LEN(VLOOKUP(A12,'Species List'!$A:$G,3,FALSE))=0,"",VLOOKUP(A12,'Species List'!$A:$G,3,FALSE))</f>
        <v>5</v>
      </c>
      <c r="D12" s="102">
        <f>VALUE(C12)</f>
        <v>5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[FAC-]</v>
      </c>
      <c r="H12" s="44">
        <f>VLOOKUP(A12,'Species List'!$A:$G,7,FALSE)</f>
        <v>0</v>
      </c>
      <c r="J12" s="94">
        <v>4</v>
      </c>
      <c r="K12" s="47" t="str">
        <f>VLOOKUP(J12,'Species List'!$H$1:$J$9,2,FALSE)</f>
        <v>&gt;50-75%</v>
      </c>
      <c r="L12" s="47">
        <f>VLOOKUP(K12,'Species List'!$I$1:$N$8,2,FALSE)</f>
        <v>62.5</v>
      </c>
      <c r="M12" s="103">
        <f>VALUE(L12)</f>
        <v>62.5</v>
      </c>
      <c r="N12" s="88">
        <f t="shared" ref="N12:N55" si="0">L12/$L$131</f>
        <v>0.26595744680851063</v>
      </c>
      <c r="O12" s="88">
        <f>D12*N12</f>
        <v>1.3297872340425532</v>
      </c>
    </row>
    <row r="13" spans="1:15" x14ac:dyDescent="0.2">
      <c r="A13" s="108" t="s">
        <v>3656</v>
      </c>
      <c r="B13" s="44" t="str">
        <f>IF(LEN(VLOOKUP(A13,'Species List'!$A:$G,2,FALSE))=0,"",VLOOKUP(A13,'Species List'!$A:$G,2,FALSE))</f>
        <v>black cherry</v>
      </c>
      <c r="C13" s="44">
        <f>IF(LEN(VLOOKUP(A13,'Species List'!$A:$G,3,FALSE))=0,"",VLOOKUP(A13,'Species List'!$A:$G,3,FALSE))</f>
        <v>4</v>
      </c>
      <c r="D13" s="102">
        <f t="shared" ref="D13:D56" si="1">VALUE(C13)</f>
        <v>4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[FACU]</v>
      </c>
      <c r="H13" s="44">
        <f>VLOOKUP(A13,'Species List'!$A:$G,7,FALSE)</f>
        <v>0</v>
      </c>
      <c r="J13" s="94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3">
        <f t="shared" ref="M13:M56" si="2">VALUE(L13)</f>
        <v>15</v>
      </c>
      <c r="N13" s="88">
        <f t="shared" si="0"/>
        <v>6.3829787234042548E-2</v>
      </c>
      <c r="O13" s="101">
        <f t="shared" ref="O13:O56" si="3">D13*N13</f>
        <v>0.25531914893617019</v>
      </c>
    </row>
    <row r="14" spans="1:15" x14ac:dyDescent="0.2">
      <c r="A14" s="109" t="s">
        <v>175</v>
      </c>
      <c r="B14" s="44" t="str">
        <f>IF(LEN(VLOOKUP(A14,'Species List'!$A:$G,2,FALSE))=0,"",VLOOKUP(A14,'Species List'!$A:$G,2,FALSE))</f>
        <v>silver maple</v>
      </c>
      <c r="C14" s="44">
        <f>IF(LEN(VLOOKUP(A14,'Species List'!$A:$G,3,FALSE))=0,"",VLOOKUP(A14,'Species List'!$A:$G,3,FALSE))</f>
        <v>3</v>
      </c>
      <c r="D14" s="102">
        <f t="shared" si="1"/>
        <v>3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</v>
      </c>
      <c r="H14" s="44">
        <f>VLOOKUP(A14,'Species List'!$A:$G,7,FALSE)</f>
        <v>0</v>
      </c>
      <c r="J14" s="94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3">
        <f t="shared" si="2"/>
        <v>15</v>
      </c>
      <c r="N14" s="88">
        <f t="shared" si="0"/>
        <v>6.3829787234042548E-2</v>
      </c>
      <c r="O14" s="101">
        <f t="shared" si="3"/>
        <v>0.19148936170212766</v>
      </c>
    </row>
    <row r="15" spans="1:15" x14ac:dyDescent="0.2">
      <c r="A15" s="108" t="s">
        <v>656</v>
      </c>
      <c r="B15" s="44" t="str">
        <f>IF(LEN(VLOOKUP(A15,'Species List'!$A:$G,2,FALSE))=0,"",VLOOKUP(A15,'Species List'!$A:$G,2,FALSE))</f>
        <v>paper birch</v>
      </c>
      <c r="C15" s="44">
        <f>IF(LEN(VLOOKUP(A15,'Species List'!$A:$G,3,FALSE))=0,"",VLOOKUP(A15,'Species List'!$A:$G,3,FALSE))</f>
        <v>3</v>
      </c>
      <c r="D15" s="102">
        <f t="shared" si="1"/>
        <v>3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[FACU+]</v>
      </c>
      <c r="H15" s="44">
        <f>VLOOKUP(A15,'Species List'!$A:$G,7,FALSE)</f>
        <v>0</v>
      </c>
      <c r="J15" s="94">
        <v>2</v>
      </c>
      <c r="K15" s="47" t="str">
        <f>VLOOKUP(J15,'Species List'!$H$1:$J$9,2,FALSE)</f>
        <v>&gt;5-25%</v>
      </c>
      <c r="L15" s="47">
        <f>VLOOKUP(K15,'Species List'!$I$1:$N$8,2,FALSE)</f>
        <v>15</v>
      </c>
      <c r="M15" s="103">
        <f t="shared" si="2"/>
        <v>15</v>
      </c>
      <c r="N15" s="88">
        <f t="shared" si="0"/>
        <v>6.3829787234042548E-2</v>
      </c>
      <c r="O15" s="101">
        <f t="shared" si="3"/>
        <v>0.19148936170212766</v>
      </c>
    </row>
    <row r="16" spans="1:15" x14ac:dyDescent="0.2">
      <c r="A16" s="108" t="s">
        <v>3538</v>
      </c>
      <c r="B16" s="44" t="str">
        <f>IF(LEN(VLOOKUP(A16,'Species List'!$A:$G,2,FALSE))=0,"",VLOOKUP(A16,'Species List'!$A:$G,2,FALSE))</f>
        <v>quaking aspen</v>
      </c>
      <c r="C16" s="44">
        <f>IF(LEN(VLOOKUP(A16,'Species List'!$A:$G,3,FALSE))=0,"",VLOOKUP(A16,'Species List'!$A:$G,3,FALSE))</f>
        <v>2</v>
      </c>
      <c r="D16" s="102">
        <f t="shared" si="1"/>
        <v>2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[FAC]</v>
      </c>
      <c r="H16" s="44">
        <f>VLOOKUP(A16,'Species List'!$A:$G,7,FALSE)</f>
        <v>0</v>
      </c>
      <c r="J16" s="94">
        <v>2</v>
      </c>
      <c r="K16" s="47" t="str">
        <f>VLOOKUP(J16,'Species List'!$H$1:$J$9,2,FALSE)</f>
        <v>&gt;5-25%</v>
      </c>
      <c r="L16" s="47">
        <f>VLOOKUP(K16,'Species List'!$I$1:$N$8,2,FALSE)</f>
        <v>15</v>
      </c>
      <c r="M16" s="103">
        <f t="shared" si="2"/>
        <v>15</v>
      </c>
      <c r="N16" s="88">
        <f t="shared" si="0"/>
        <v>6.3829787234042548E-2</v>
      </c>
      <c r="O16" s="101">
        <f t="shared" si="3"/>
        <v>0.1276595744680851</v>
      </c>
    </row>
    <row r="17" spans="1:15" x14ac:dyDescent="0.2">
      <c r="A17" s="111" t="s">
        <v>162</v>
      </c>
      <c r="B17" s="44" t="str">
        <f>IF(LEN(VLOOKUP(A17,'Species List'!$A:$G,2,FALSE))=0,"",VLOOKUP(A17,'Species List'!$A:$G,2,FALSE))</f>
        <v>box elder</v>
      </c>
      <c r="C17" s="44">
        <f>IF(LEN(VLOOKUP(A17,'Species List'!$A:$G,3,FALSE))=0,"",VLOOKUP(A17,'Species List'!$A:$G,3,FALSE))</f>
        <v>1</v>
      </c>
      <c r="D17" s="102">
        <f t="shared" si="1"/>
        <v>1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FACW-</v>
      </c>
      <c r="H17" s="44">
        <f>VLOOKUP(A17,'Species List'!$A:$G,7,FALSE)</f>
        <v>0</v>
      </c>
      <c r="J17" s="94">
        <v>2</v>
      </c>
      <c r="K17" s="47" t="str">
        <f>VLOOKUP(J17,'Species List'!$H$1:$J$9,2,FALSE)</f>
        <v>&gt;5-25%</v>
      </c>
      <c r="L17" s="47">
        <f>VLOOKUP(K17,'Species List'!$I$1:$N$8,2,FALSE)</f>
        <v>15</v>
      </c>
      <c r="M17" s="103">
        <f t="shared" si="2"/>
        <v>15</v>
      </c>
      <c r="N17" s="88">
        <f t="shared" si="0"/>
        <v>6.3829787234042548E-2</v>
      </c>
      <c r="O17" s="101">
        <f t="shared" si="3"/>
        <v>6.3829787234042548E-2</v>
      </c>
    </row>
    <row r="18" spans="1:15" x14ac:dyDescent="0.2">
      <c r="A18" s="111" t="s">
        <v>4701</v>
      </c>
      <c r="B18" s="44" t="str">
        <f>IF(LEN(VLOOKUP(A18,'Species List'!$A:$G,2,FALSE))=0,"",VLOOKUP(A18,'Species List'!$A:$G,2,FALSE))</f>
        <v>nannyberry</v>
      </c>
      <c r="C18" s="44">
        <f>IF(LEN(VLOOKUP(A18,'Species List'!$A:$G,3,FALSE))=0,"",VLOOKUP(A18,'Species List'!$A:$G,3,FALSE))</f>
        <v>4</v>
      </c>
      <c r="D18" s="102">
        <f t="shared" si="1"/>
        <v>4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FAC+</v>
      </c>
      <c r="H18" s="44">
        <f>VLOOKUP(A18,'Species List'!$A:$G,7,FALSE)</f>
        <v>0</v>
      </c>
      <c r="J18" s="94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3">
        <f t="shared" si="2"/>
        <v>15</v>
      </c>
      <c r="N18" s="88">
        <f t="shared" si="0"/>
        <v>6.3829787234042548E-2</v>
      </c>
      <c r="O18" s="101">
        <f t="shared" si="3"/>
        <v>0.25531914893617019</v>
      </c>
    </row>
    <row r="19" spans="1:15" x14ac:dyDescent="0.2">
      <c r="A19" s="108" t="s">
        <v>3145</v>
      </c>
      <c r="B19" s="44" t="str">
        <f>IF(LEN(VLOOKUP(A19,'Species List'!$A:$G,2,FALSE))=0,"",VLOOKUP(A19,'Species List'!$A:$G,2,FALSE))</f>
        <v>ironwood</v>
      </c>
      <c r="C19" s="44">
        <f>IF(LEN(VLOOKUP(A19,'Species List'!$A:$G,3,FALSE))=0,"",VLOOKUP(A19,'Species List'!$A:$G,3,FALSE))</f>
        <v>4</v>
      </c>
      <c r="D19" s="102">
        <f t="shared" si="1"/>
        <v>4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[FACU-]</v>
      </c>
      <c r="H19" s="44">
        <f>VLOOKUP(A19,'Species List'!$A:$G,7,FALSE)</f>
        <v>0</v>
      </c>
      <c r="J19" s="94">
        <v>2</v>
      </c>
      <c r="K19" s="47" t="str">
        <f>VLOOKUP(J19,'Species List'!$H$1:$J$9,2,FALSE)</f>
        <v>&gt;5-25%</v>
      </c>
      <c r="L19" s="47">
        <f>VLOOKUP(K19,'Species List'!$I$1:$N$8,2,FALSE)</f>
        <v>15</v>
      </c>
      <c r="M19" s="103">
        <f t="shared" si="2"/>
        <v>15</v>
      </c>
      <c r="N19" s="88">
        <f t="shared" si="0"/>
        <v>6.3829787234042548E-2</v>
      </c>
      <c r="O19" s="101">
        <f t="shared" si="3"/>
        <v>0.25531914893617019</v>
      </c>
    </row>
    <row r="20" spans="1:15" x14ac:dyDescent="0.2">
      <c r="A20" s="110" t="s">
        <v>1478</v>
      </c>
      <c r="B20" s="44" t="str">
        <f>IF(LEN(VLOOKUP(A20,'Species List'!$A:$G,2,FALSE))=0,"",VLOOKUP(A20,'Species List'!$A:$G,2,FALSE))</f>
        <v/>
      </c>
      <c r="C20" s="44">
        <f>IF(LEN(VLOOKUP(A20,'Species List'!$A:$G,3,FALSE))=0,"",VLOOKUP(A20,'Species List'!$A:$G,3,FALSE))</f>
        <v>5</v>
      </c>
      <c r="D20" s="102">
        <f t="shared" si="1"/>
        <v>5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UPL</v>
      </c>
      <c r="H20" s="44">
        <f>VLOOKUP(A20,'Species List'!$A:$G,7,FALSE)</f>
        <v>0</v>
      </c>
      <c r="J20" s="94">
        <v>2</v>
      </c>
      <c r="K20" s="47" t="str">
        <f>VLOOKUP(J20,'Species List'!$H$1:$J$9,2,FALSE)</f>
        <v>&gt;5-25%</v>
      </c>
      <c r="L20" s="47">
        <f>VLOOKUP(K20,'Species List'!$I$1:$N$8,2,FALSE)</f>
        <v>15</v>
      </c>
      <c r="M20" s="103">
        <f t="shared" si="2"/>
        <v>15</v>
      </c>
      <c r="N20" s="88">
        <f t="shared" si="0"/>
        <v>6.3829787234042548E-2</v>
      </c>
      <c r="O20" s="101">
        <f t="shared" si="3"/>
        <v>0.31914893617021273</v>
      </c>
    </row>
    <row r="21" spans="1:15" x14ac:dyDescent="0.2">
      <c r="A21" s="108" t="s">
        <v>3757</v>
      </c>
      <c r="B21" s="44" t="str">
        <f>IF(LEN(VLOOKUP(A21,'Species List'!$A:$G,2,FALSE))=0,"",VLOOKUP(A21,'Species List'!$A:$G,2,FALSE))</f>
        <v>common buckthorn</v>
      </c>
      <c r="C21" s="44">
        <f>IF(LEN(VLOOKUP(A21,'Species List'!$A:$G,3,FALSE))=0,"",VLOOKUP(A21,'Species List'!$A:$G,3,FALSE))</f>
        <v>0</v>
      </c>
      <c r="D21" s="102">
        <f t="shared" si="1"/>
        <v>0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Introduced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94">
        <v>2</v>
      </c>
      <c r="K21" s="47" t="str">
        <f>VLOOKUP(J21,'Species List'!$H$1:$J$9,2,FALSE)</f>
        <v>&gt;5-25%</v>
      </c>
      <c r="L21" s="47">
        <f>VLOOKUP(K21,'Species List'!$I$1:$N$8,2,FALSE)</f>
        <v>15</v>
      </c>
      <c r="M21" s="103">
        <f t="shared" si="2"/>
        <v>15</v>
      </c>
      <c r="N21" s="88">
        <f t="shared" si="0"/>
        <v>6.3829787234042548E-2</v>
      </c>
      <c r="O21" s="101">
        <f t="shared" si="3"/>
        <v>0</v>
      </c>
    </row>
    <row r="22" spans="1:15" x14ac:dyDescent="0.2">
      <c r="A22" s="108" t="s">
        <v>2145</v>
      </c>
      <c r="B22" s="44" t="str">
        <f>IF(LEN(VLOOKUP(A22,'Species List'!$A:$G,2,FALSE))=0,"",VLOOKUP(A22,'Species List'!$A:$G,2,FALSE))</f>
        <v>green ash</v>
      </c>
      <c r="C22" s="44">
        <f>IF(LEN(VLOOKUP(A22,'Species List'!$A:$G,3,FALSE))=0,"",VLOOKUP(A22,'Species List'!$A:$G,3,FALSE))</f>
        <v>2</v>
      </c>
      <c r="D22" s="102">
        <f t="shared" si="1"/>
        <v>2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</v>
      </c>
      <c r="H22" s="44">
        <f>VLOOKUP(A22,'Species List'!$A:$G,7,FALSE)</f>
        <v>0</v>
      </c>
      <c r="J22" s="94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3">
        <f t="shared" si="2"/>
        <v>3</v>
      </c>
      <c r="N22" s="88">
        <f t="shared" si="0"/>
        <v>1.276595744680851E-2</v>
      </c>
      <c r="O22" s="101">
        <f t="shared" si="3"/>
        <v>2.553191489361702E-2</v>
      </c>
    </row>
    <row r="23" spans="1:15" x14ac:dyDescent="0.2">
      <c r="A23" s="108" t="s">
        <v>4817</v>
      </c>
      <c r="B23" s="44" t="str">
        <f>IF(LEN(VLOOKUP(A23,'Species List'!$A:$G,2,FALSE))=0,"",VLOOKUP(A23,'Species List'!$A:$G,2,FALSE))</f>
        <v>prickly ash</v>
      </c>
      <c r="C23" s="44">
        <f>IF(LEN(VLOOKUP(A23,'Species List'!$A:$G,3,FALSE))=0,"",VLOOKUP(A23,'Species List'!$A:$G,3,FALSE))</f>
        <v>3</v>
      </c>
      <c r="D23" s="102">
        <f t="shared" si="1"/>
        <v>3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94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3">
        <f t="shared" si="2"/>
        <v>3</v>
      </c>
      <c r="N23" s="88">
        <f t="shared" si="0"/>
        <v>1.276595744680851E-2</v>
      </c>
      <c r="O23" s="101">
        <f t="shared" si="3"/>
        <v>3.8297872340425532E-2</v>
      </c>
    </row>
    <row r="24" spans="1:15" x14ac:dyDescent="0.2">
      <c r="A24" s="108" t="s">
        <v>4706</v>
      </c>
      <c r="B24" s="44" t="str">
        <f>IF(LEN(VLOOKUP(A24,'Species List'!$A:$G,2,FALSE))=0,"",VLOOKUP(A24,'Species List'!$A:$G,2,FALSE))</f>
        <v>downy arrowwood</v>
      </c>
      <c r="C24" s="44">
        <f>IF(LEN(VLOOKUP(A24,'Species List'!$A:$G,3,FALSE))=0,"",VLOOKUP(A24,'Species List'!$A:$G,3,FALSE))</f>
        <v>7</v>
      </c>
      <c r="D24" s="102">
        <f t="shared" si="1"/>
        <v>7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/>
      </c>
      <c r="H24" s="44">
        <f>VLOOKUP(A24,'Species List'!$A:$G,7,FALSE)</f>
        <v>0</v>
      </c>
      <c r="J24" s="94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3">
        <f t="shared" si="2"/>
        <v>3</v>
      </c>
      <c r="N24" s="88">
        <f t="shared" si="0"/>
        <v>1.276595744680851E-2</v>
      </c>
      <c r="O24" s="101">
        <f t="shared" si="3"/>
        <v>8.9361702127659565E-2</v>
      </c>
    </row>
    <row r="25" spans="1:15" x14ac:dyDescent="0.2">
      <c r="A25" s="110" t="s">
        <v>3858</v>
      </c>
      <c r="B25" s="44" t="str">
        <f>IF(LEN(VLOOKUP(A25,'Species List'!$A:$G,2,FALSE))=0,"",VLOOKUP(A25,'Species List'!$A:$G,2,FALSE))</f>
        <v>black raspberry</v>
      </c>
      <c r="C25" s="44">
        <f>IF(LEN(VLOOKUP(A25,'Species List'!$A:$G,3,FALSE))=0,"",VLOOKUP(A25,'Species List'!$A:$G,3,FALSE))</f>
        <v>2</v>
      </c>
      <c r="D25" s="102">
        <f t="shared" si="1"/>
        <v>2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94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3">
        <f t="shared" si="2"/>
        <v>3</v>
      </c>
      <c r="N25" s="88">
        <f t="shared" si="0"/>
        <v>1.276595744680851E-2</v>
      </c>
      <c r="O25" s="101">
        <f t="shared" si="3"/>
        <v>2.553191489361702E-2</v>
      </c>
    </row>
    <row r="26" spans="1:15" x14ac:dyDescent="0.2">
      <c r="A26" s="108" t="s">
        <v>5238</v>
      </c>
      <c r="B26" s="44" t="str">
        <f>IF(LEN(VLOOKUP(A26,'Species List'!$A:$G,2,FALSE))=0,"",VLOOKUP(A26,'Species List'!$A:$G,2,FALSE))</f>
        <v/>
      </c>
      <c r="C26" s="44">
        <v>3</v>
      </c>
      <c r="D26" s="102">
        <f t="shared" si="1"/>
        <v>3</v>
      </c>
      <c r="E26" s="44" t="str">
        <f>IF(LEN(VLOOKUP(A26,'Species List'!$A:$G,4,FALSE))=0,"",VLOOKUP(A26,'Species List'!$A:$G,4,FALSE))</f>
        <v/>
      </c>
      <c r="F26" s="44" t="s">
        <v>147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94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3">
        <f t="shared" si="2"/>
        <v>3</v>
      </c>
      <c r="N26" s="88">
        <f t="shared" si="0"/>
        <v>1.276595744680851E-2</v>
      </c>
      <c r="O26" s="101">
        <f t="shared" si="3"/>
        <v>3.8297872340425532E-2</v>
      </c>
    </row>
    <row r="27" spans="1:15" x14ac:dyDescent="0.2">
      <c r="A27" s="108" t="s">
        <v>3658</v>
      </c>
      <c r="B27" s="44" t="str">
        <f>IF(LEN(VLOOKUP(A27,'Species List'!$A:$G,2,FALSE))=0,"",VLOOKUP(A27,'Species List'!$A:$G,2,FALSE))</f>
        <v>chokecherry</v>
      </c>
      <c r="C27" s="44">
        <f>IF(LEN(VLOOKUP(A27,'Species List'!$A:$G,3,FALSE))=0,"",VLOOKUP(A27,'Species List'!$A:$G,3,FALSE))</f>
        <v>3</v>
      </c>
      <c r="D27" s="102">
        <f t="shared" si="1"/>
        <v>3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[FAC-]</v>
      </c>
      <c r="H27" s="44">
        <f>VLOOKUP(A27,'Species List'!$A:$G,7,FALSE)</f>
        <v>0</v>
      </c>
      <c r="J27" s="94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3">
        <f t="shared" si="2"/>
        <v>3</v>
      </c>
      <c r="N27" s="88">
        <f t="shared" si="0"/>
        <v>1.276595744680851E-2</v>
      </c>
      <c r="O27" s="101">
        <f t="shared" si="3"/>
        <v>3.8297872340425532E-2</v>
      </c>
    </row>
    <row r="28" spans="1:15" x14ac:dyDescent="0.2">
      <c r="A28" s="108" t="s">
        <v>4704</v>
      </c>
      <c r="B28" s="44" t="str">
        <f>IF(LEN(VLOOKUP(A28,'Species List'!$A:$G,2,FALSE))=0,"",VLOOKUP(A28,'Species List'!$A:$G,2,FALSE))</f>
        <v/>
      </c>
      <c r="C28" s="44">
        <v>0</v>
      </c>
      <c r="D28" s="102">
        <f t="shared" si="1"/>
        <v>0</v>
      </c>
      <c r="E28" s="44" t="str">
        <f>IF(LEN(VLOOKUP(A28,'Species List'!$A:$G,4,FALSE))=0,"",VLOOKUP(A28,'Species List'!$A:$G,4,FALSE))</f>
        <v>D</v>
      </c>
      <c r="F28" s="44" t="s">
        <v>152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94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3">
        <f t="shared" si="2"/>
        <v>3</v>
      </c>
      <c r="N28" s="88">
        <f t="shared" si="0"/>
        <v>1.276595744680851E-2</v>
      </c>
      <c r="O28" s="101">
        <f t="shared" si="3"/>
        <v>0</v>
      </c>
    </row>
    <row r="29" spans="1:15" x14ac:dyDescent="0.2">
      <c r="A29" s="110" t="s">
        <v>1477</v>
      </c>
      <c r="B29" s="44" t="str">
        <f>IF(LEN(VLOOKUP(A29,'Species List'!$A:$G,2,FALSE))=0,"",VLOOKUP(A29,'Species List'!$A:$G,2,FALSE))</f>
        <v>American hazelnut</v>
      </c>
      <c r="C29" s="44">
        <f>IF(LEN(VLOOKUP(A29,'Species List'!$A:$G,3,FALSE))=0,"",VLOOKUP(A29,'Species List'!$A:$G,3,FALSE))</f>
        <v>3</v>
      </c>
      <c r="D29" s="102">
        <f t="shared" si="1"/>
        <v>3</v>
      </c>
      <c r="E29" s="44" t="str">
        <f>IF(LEN(VLOOKUP(A29,'Species List'!$A:$G,4,FALSE))=0,"",VLOOKUP(A29,'Species List'!$A:$G,4,FALSE))</f>
        <v>D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FACU-</v>
      </c>
      <c r="H29" s="44">
        <f>VLOOKUP(A29,'Species List'!$A:$G,7,FALSE)</f>
        <v>0</v>
      </c>
      <c r="J29" s="94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3">
        <f t="shared" si="2"/>
        <v>3</v>
      </c>
      <c r="N29" s="88">
        <f t="shared" si="0"/>
        <v>1.276595744680851E-2</v>
      </c>
      <c r="O29" s="101">
        <f t="shared" si="3"/>
        <v>3.8297872340425532E-2</v>
      </c>
    </row>
    <row r="30" spans="1:15" x14ac:dyDescent="0.2">
      <c r="A30" s="108" t="s">
        <v>3851</v>
      </c>
      <c r="B30" s="44" t="str">
        <f>IF(LEN(VLOOKUP(A30,'Species List'!$A:$G,2,FALSE))=0,"",VLOOKUP(A30,'Species List'!$A:$G,2,FALSE))</f>
        <v/>
      </c>
      <c r="C30" s="44">
        <f>IF(LEN(VLOOKUP(A30,'Species List'!$A:$G,3,FALSE))=0,"",VLOOKUP(A30,'Species List'!$A:$G,3,FALSE))</f>
        <v>3</v>
      </c>
      <c r="D30" s="102">
        <f t="shared" si="1"/>
        <v>3</v>
      </c>
      <c r="E30" s="44" t="str">
        <f>IF(LEN(VLOOKUP(A30,'Species List'!$A:$G,4,FALSE))=0,"",VLOOKUP(A30,'Species List'!$A:$G,4,FALSE))</f>
        <v>D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FACU</v>
      </c>
      <c r="H30" s="44">
        <f>VLOOKUP(A30,'Species List'!$A:$G,7,FALSE)</f>
        <v>0</v>
      </c>
      <c r="J30" s="94" t="s">
        <v>5420</v>
      </c>
      <c r="K30" s="47" t="str">
        <f>VLOOKUP(J30,'Species List'!$H$1:$J$9,2,FALSE)</f>
        <v>&gt;0-1%</v>
      </c>
      <c r="L30" s="47">
        <f>VLOOKUP(K30,'Species List'!$I$1:$N$8,2,FALSE)</f>
        <v>0.5</v>
      </c>
      <c r="M30" s="103">
        <f t="shared" si="2"/>
        <v>0.5</v>
      </c>
      <c r="N30" s="88">
        <f t="shared" si="0"/>
        <v>2.1276595744680851E-3</v>
      </c>
      <c r="O30" s="101">
        <f t="shared" si="3"/>
        <v>6.3829787234042559E-3</v>
      </c>
    </row>
    <row r="31" spans="1:15" x14ac:dyDescent="0.2">
      <c r="A31" s="108" t="s">
        <v>5074</v>
      </c>
      <c r="B31" s="44" t="str">
        <f>IF(LEN(VLOOKUP(A31,'Species List'!$A:$G,2,FALSE))=0,"",VLOOKUP(A31,'Species List'!$A:$G,2,FALSE))</f>
        <v/>
      </c>
      <c r="C31" s="44">
        <v>0</v>
      </c>
      <c r="D31" s="102">
        <f t="shared" si="1"/>
        <v>0</v>
      </c>
      <c r="E31" s="44" t="str">
        <f>IF(LEN(VLOOKUP(A31,'Species List'!$A:$G,4,FALSE))=0,"",VLOOKUP(A31,'Species List'!$A:$G,4,FALSE))</f>
        <v/>
      </c>
      <c r="F31" s="44" t="s">
        <v>152</v>
      </c>
      <c r="G31" s="44" t="str">
        <f>IF(LEN(VLOOKUP(A31,'Species List'!$A:$G,6,FALSE))=0,"",VLOOKUP(A31,'Species List'!$A:$G,6,FALSE))</f>
        <v/>
      </c>
      <c r="H31" s="44">
        <f>VLOOKUP(A31,'Species List'!$A:$G,7,FALSE)</f>
        <v>0</v>
      </c>
      <c r="J31" s="94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3">
        <f t="shared" si="2"/>
        <v>0.5</v>
      </c>
      <c r="N31" s="88">
        <f t="shared" si="0"/>
        <v>2.1276595744680851E-3</v>
      </c>
      <c r="O31" s="101">
        <f t="shared" si="3"/>
        <v>0</v>
      </c>
    </row>
    <row r="32" spans="1:15" x14ac:dyDescent="0.2">
      <c r="A32" s="108" t="s">
        <v>3698</v>
      </c>
      <c r="B32" s="44" t="str">
        <f>IF(LEN(VLOOKUP(A32,'Species List'!$A:$G,2,FALSE))=0,"",VLOOKUP(A32,'Species List'!$A:$G,2,FALSE))</f>
        <v>northern red oak</v>
      </c>
      <c r="C32" s="44">
        <f>IF(LEN(VLOOKUP(A32,'Species List'!$A:$G,3,FALSE))=0,"",VLOOKUP(A32,'Species List'!$A:$G,3,FALSE))</f>
        <v>5</v>
      </c>
      <c r="D32" s="102">
        <f t="shared" si="1"/>
        <v>5</v>
      </c>
      <c r="E32" s="44" t="str">
        <f>IF(LEN(VLOOKUP(A32,'Species List'!$A:$G,4,FALSE))=0,"",VLOOKUP(A32,'Species List'!$A:$G,4,FALSE))</f>
        <v>D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FACU</v>
      </c>
      <c r="H32" s="44">
        <f>VLOOKUP(A32,'Species List'!$A:$G,7,FALSE)</f>
        <v>0</v>
      </c>
      <c r="J32" s="94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3">
        <f t="shared" si="2"/>
        <v>3</v>
      </c>
      <c r="N32" s="88">
        <f t="shared" si="0"/>
        <v>1.276595744680851E-2</v>
      </c>
      <c r="O32" s="101">
        <f t="shared" si="3"/>
        <v>6.3829787234042548E-2</v>
      </c>
    </row>
    <row r="33" spans="1:15" x14ac:dyDescent="0.2">
      <c r="A33" s="110" t="s">
        <v>3863</v>
      </c>
      <c r="B33" s="44" t="str">
        <f>IF(LEN(VLOOKUP(A33,'Species List'!$A:$G,2,FALSE))=0,"",VLOOKUP(A33,'Species List'!$A:$G,2,FALSE))</f>
        <v>dwarf raspberry</v>
      </c>
      <c r="C33" s="44">
        <f>IF(LEN(VLOOKUP(A33,'Species List'!$A:$G,3,FALSE))=0,"",VLOOKUP(A33,'Species List'!$A:$G,3,FALSE))</f>
        <v>6</v>
      </c>
      <c r="D33" s="102">
        <f t="shared" si="1"/>
        <v>6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[FACW+]</v>
      </c>
      <c r="H33" s="44">
        <f>VLOOKUP(A33,'Species List'!$A:$G,7,FALSE)</f>
        <v>0</v>
      </c>
      <c r="J33" s="94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3">
        <f t="shared" si="2"/>
        <v>3</v>
      </c>
      <c r="N33" s="88">
        <f t="shared" si="0"/>
        <v>1.276595744680851E-2</v>
      </c>
      <c r="O33" s="101">
        <f t="shared" si="3"/>
        <v>7.6595744680851063E-2</v>
      </c>
    </row>
    <row r="34" spans="1:15" x14ac:dyDescent="0.2">
      <c r="A34" s="108" t="s">
        <v>5443</v>
      </c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2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4" t="s">
        <v>5420</v>
      </c>
      <c r="K34" s="47" t="str">
        <f>VLOOKUP(J34,'Species List'!$H$1:$J$9,2,FALSE)</f>
        <v>&gt;0-1%</v>
      </c>
      <c r="L34" s="47">
        <f>VLOOKUP(K34,'Species List'!$I$1:$N$8,2,FALSE)</f>
        <v>0.5</v>
      </c>
      <c r="M34" s="103">
        <f t="shared" si="2"/>
        <v>0.5</v>
      </c>
      <c r="N34" s="88">
        <f t="shared" si="0"/>
        <v>2.1276595744680851E-3</v>
      </c>
      <c r="O34" s="101" t="e">
        <f t="shared" si="3"/>
        <v>#N/A</v>
      </c>
    </row>
    <row r="35" spans="1:15" x14ac:dyDescent="0.2">
      <c r="A35" s="112" t="s">
        <v>3213</v>
      </c>
      <c r="B35" s="44" t="str">
        <f>IF(LEN(VLOOKUP(A35,'Species List'!$A:$G,2,FALSE))=0,"",VLOOKUP(A35,'Species List'!$A:$G,2,FALSE))</f>
        <v>Virginia creeper</v>
      </c>
      <c r="C35" s="44">
        <v>3</v>
      </c>
      <c r="D35" s="102">
        <f t="shared" si="1"/>
        <v>3</v>
      </c>
      <c r="E35" s="44" t="str">
        <f>IF(LEN(VLOOKUP(A35,'Species List'!$A:$G,4,FALSE))=0,"",VLOOKUP(A35,'Species List'!$A:$G,4,FALSE))</f>
        <v>C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FAC-</v>
      </c>
      <c r="H35" s="44">
        <f>VLOOKUP(A35,'Species List'!$A:$G,7,FALSE)</f>
        <v>0</v>
      </c>
      <c r="J35" s="94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3">
        <f t="shared" si="2"/>
        <v>3</v>
      </c>
      <c r="N35" s="88">
        <f t="shared" si="0"/>
        <v>1.276595744680851E-2</v>
      </c>
      <c r="O35" s="101">
        <f t="shared" si="3"/>
        <v>3.8297872340425532E-2</v>
      </c>
    </row>
    <row r="36" spans="1:15" x14ac:dyDescent="0.2">
      <c r="A36" s="112" t="s">
        <v>4768</v>
      </c>
      <c r="B36" s="44" t="str">
        <f>IF(LEN(VLOOKUP(A36,'Species List'!$A:$G,2,FALSE))=0,"",VLOOKUP(A36,'Species List'!$A:$G,2,FALSE))</f>
        <v>wild grape</v>
      </c>
      <c r="C36" s="44">
        <f>IF(LEN(VLOOKUP(A36,'Species List'!$A:$G,3,FALSE))=0,"",VLOOKUP(A36,'Species List'!$A:$G,3,FALSE))</f>
        <v>2</v>
      </c>
      <c r="D36" s="102">
        <f t="shared" si="1"/>
        <v>2</v>
      </c>
      <c r="E36" s="44" t="str">
        <f>IF(LEN(VLOOKUP(A36,'Species List'!$A:$G,4,FALSE))=0,"",VLOOKUP(A36,'Species List'!$A:$G,4,FALSE))</f>
        <v>C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FACW-</v>
      </c>
      <c r="H36" s="44">
        <f>VLOOKUP(A36,'Species List'!$A:$G,7,FALSE)</f>
        <v>0</v>
      </c>
      <c r="J36" s="94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3">
        <f t="shared" si="2"/>
        <v>3</v>
      </c>
      <c r="N36" s="88">
        <f t="shared" si="0"/>
        <v>1.276595744680851E-2</v>
      </c>
      <c r="O36" s="101">
        <f t="shared" si="3"/>
        <v>2.553191489361702E-2</v>
      </c>
    </row>
    <row r="37" spans="1:15" x14ac:dyDescent="0.2">
      <c r="A37" s="93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2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4"/>
      <c r="K37" s="47" t="e">
        <f>VLOOKUP(J37,'Species List'!$H$1:$J$9,2,FALSE)</f>
        <v>#N/A</v>
      </c>
      <c r="L37" s="47" t="e">
        <f>VLOOKUP(K37,'Species List'!$I$1:$N$8,2,FALSE)</f>
        <v>#N/A</v>
      </c>
      <c r="M37" s="103" t="e">
        <f t="shared" si="2"/>
        <v>#N/A</v>
      </c>
      <c r="N37" s="88" t="e">
        <f t="shared" si="0"/>
        <v>#N/A</v>
      </c>
      <c r="O37" s="101" t="e">
        <f t="shared" si="3"/>
        <v>#N/A</v>
      </c>
    </row>
    <row r="38" spans="1:15" x14ac:dyDescent="0.2">
      <c r="A38" s="93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2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4"/>
      <c r="K38" s="47" t="e">
        <f>VLOOKUP(J38,'Species List'!$H$1:$J$9,2,FALSE)</f>
        <v>#N/A</v>
      </c>
      <c r="L38" s="47" t="e">
        <f>VLOOKUP(K38,'Species List'!$I$1:$N$8,2,FALSE)</f>
        <v>#N/A</v>
      </c>
      <c r="M38" s="103" t="e">
        <f t="shared" si="2"/>
        <v>#N/A</v>
      </c>
      <c r="N38" s="88" t="e">
        <f t="shared" si="0"/>
        <v>#N/A</v>
      </c>
      <c r="O38" s="101" t="e">
        <f t="shared" si="3"/>
        <v>#N/A</v>
      </c>
    </row>
    <row r="39" spans="1:15" x14ac:dyDescent="0.2">
      <c r="A39" s="93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2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4"/>
      <c r="K39" s="47" t="e">
        <f>VLOOKUP(J39,'Species List'!$H$1:$J$9,2,FALSE)</f>
        <v>#N/A</v>
      </c>
      <c r="L39" s="47" t="e">
        <f>VLOOKUP(K39,'Species List'!$I$1:$N$8,2,FALSE)</f>
        <v>#N/A</v>
      </c>
      <c r="M39" s="103" t="e">
        <f t="shared" si="2"/>
        <v>#N/A</v>
      </c>
      <c r="N39" s="88" t="e">
        <f t="shared" si="0"/>
        <v>#N/A</v>
      </c>
      <c r="O39" s="101" t="e">
        <f t="shared" si="3"/>
        <v>#N/A</v>
      </c>
    </row>
    <row r="40" spans="1:15" x14ac:dyDescent="0.2">
      <c r="A40" s="93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2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4"/>
      <c r="K40" s="47" t="e">
        <f>VLOOKUP(J40,'Species List'!$H$1:$J$9,2,FALSE)</f>
        <v>#N/A</v>
      </c>
      <c r="L40" s="47" t="e">
        <f>VLOOKUP(K40,'Species List'!$I$1:$N$8,2,FALSE)</f>
        <v>#N/A</v>
      </c>
      <c r="M40" s="103" t="e">
        <f t="shared" si="2"/>
        <v>#N/A</v>
      </c>
      <c r="N40" s="88" t="e">
        <f t="shared" si="0"/>
        <v>#N/A</v>
      </c>
      <c r="O40" s="101" t="e">
        <f t="shared" si="3"/>
        <v>#N/A</v>
      </c>
    </row>
    <row r="41" spans="1:15" x14ac:dyDescent="0.2">
      <c r="A41" s="93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2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4"/>
      <c r="K41" s="47" t="e">
        <f>VLOOKUP(J41,'Species List'!$H$1:$J$9,2,FALSE)</f>
        <v>#N/A</v>
      </c>
      <c r="L41" s="47" t="e">
        <f>VLOOKUP(K41,'Species List'!$I$1:$N$8,2,FALSE)</f>
        <v>#N/A</v>
      </c>
      <c r="M41" s="103" t="e">
        <f t="shared" si="2"/>
        <v>#N/A</v>
      </c>
      <c r="N41" s="88" t="e">
        <f t="shared" si="0"/>
        <v>#N/A</v>
      </c>
      <c r="O41" s="101" t="e">
        <f t="shared" si="3"/>
        <v>#N/A</v>
      </c>
    </row>
    <row r="42" spans="1:15" x14ac:dyDescent="0.2">
      <c r="A42" s="93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2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4"/>
      <c r="K42" s="47" t="e">
        <f>VLOOKUP(J42,'Species List'!$H$1:$J$9,2,FALSE)</f>
        <v>#N/A</v>
      </c>
      <c r="L42" s="47" t="e">
        <f>VLOOKUP(K42,'Species List'!$I$1:$N$8,2,FALSE)</f>
        <v>#N/A</v>
      </c>
      <c r="M42" s="103" t="e">
        <f t="shared" si="2"/>
        <v>#N/A</v>
      </c>
      <c r="N42" s="88" t="e">
        <f t="shared" si="0"/>
        <v>#N/A</v>
      </c>
      <c r="O42" s="101" t="e">
        <f t="shared" si="3"/>
        <v>#N/A</v>
      </c>
    </row>
    <row r="43" spans="1:15" x14ac:dyDescent="0.2">
      <c r="A43" s="93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2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4"/>
      <c r="K43" s="47" t="e">
        <f>VLOOKUP(J43,'Species List'!$H$1:$J$9,2,FALSE)</f>
        <v>#N/A</v>
      </c>
      <c r="L43" s="47" t="e">
        <f>VLOOKUP(K43,'Species List'!$I$1:$N$8,2,FALSE)</f>
        <v>#N/A</v>
      </c>
      <c r="M43" s="103" t="e">
        <f t="shared" si="2"/>
        <v>#N/A</v>
      </c>
      <c r="N43" s="88" t="e">
        <f t="shared" si="0"/>
        <v>#N/A</v>
      </c>
      <c r="O43" s="101" t="e">
        <f t="shared" si="3"/>
        <v>#N/A</v>
      </c>
    </row>
    <row r="44" spans="1:15" x14ac:dyDescent="0.2">
      <c r="A44" s="93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2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4"/>
      <c r="K44" s="47" t="e">
        <f>VLOOKUP(J44,'Species List'!$H$1:$J$9,2,FALSE)</f>
        <v>#N/A</v>
      </c>
      <c r="L44" s="47" t="e">
        <f>VLOOKUP(K44,'Species List'!$I$1:$N$8,2,FALSE)</f>
        <v>#N/A</v>
      </c>
      <c r="M44" s="103" t="e">
        <f t="shared" si="2"/>
        <v>#N/A</v>
      </c>
      <c r="N44" s="88" t="e">
        <f t="shared" si="0"/>
        <v>#N/A</v>
      </c>
      <c r="O44" s="101" t="e">
        <f t="shared" si="3"/>
        <v>#N/A</v>
      </c>
    </row>
    <row r="45" spans="1:15" x14ac:dyDescent="0.2">
      <c r="A45" s="93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2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4"/>
      <c r="K45" s="47" t="e">
        <f>VLOOKUP(J45,'Species List'!$H$1:$J$9,2,FALSE)</f>
        <v>#N/A</v>
      </c>
      <c r="L45" s="47" t="e">
        <f>VLOOKUP(K45,'Species List'!$I$1:$N$8,2,FALSE)</f>
        <v>#N/A</v>
      </c>
      <c r="M45" s="103" t="e">
        <f t="shared" si="2"/>
        <v>#N/A</v>
      </c>
      <c r="N45" s="88" t="e">
        <f t="shared" si="0"/>
        <v>#N/A</v>
      </c>
      <c r="O45" s="101" t="e">
        <f t="shared" si="3"/>
        <v>#N/A</v>
      </c>
    </row>
    <row r="46" spans="1:15" x14ac:dyDescent="0.2">
      <c r="A46" s="93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2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4"/>
      <c r="K46" s="47" t="e">
        <f>VLOOKUP(J46,'Species List'!$H$1:$J$9,2,FALSE)</f>
        <v>#N/A</v>
      </c>
      <c r="L46" s="47" t="e">
        <f>VLOOKUP(K46,'Species List'!$I$1:$N$8,2,FALSE)</f>
        <v>#N/A</v>
      </c>
      <c r="M46" s="103" t="e">
        <f t="shared" si="2"/>
        <v>#N/A</v>
      </c>
      <c r="N46" s="88" t="e">
        <f t="shared" si="0"/>
        <v>#N/A</v>
      </c>
      <c r="O46" s="101" t="e">
        <f t="shared" si="3"/>
        <v>#N/A</v>
      </c>
    </row>
    <row r="47" spans="1:15" x14ac:dyDescent="0.2">
      <c r="A47" s="93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2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4"/>
      <c r="K47" s="47" t="e">
        <f>VLOOKUP(J47,'Species List'!$H$1:$J$9,2,FALSE)</f>
        <v>#N/A</v>
      </c>
      <c r="L47" s="47" t="e">
        <f>VLOOKUP(K47,'Species List'!$I$1:$N$8,2,FALSE)</f>
        <v>#N/A</v>
      </c>
      <c r="M47" s="103" t="e">
        <f t="shared" si="2"/>
        <v>#N/A</v>
      </c>
      <c r="N47" s="88" t="e">
        <f t="shared" si="0"/>
        <v>#N/A</v>
      </c>
      <c r="O47" s="101" t="e">
        <f t="shared" si="3"/>
        <v>#N/A</v>
      </c>
    </row>
    <row r="48" spans="1:15" x14ac:dyDescent="0.2">
      <c r="A48" s="93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2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4"/>
      <c r="K48" s="47" t="e">
        <f>VLOOKUP(J48,'Species List'!$H$1:$J$9,2,FALSE)</f>
        <v>#N/A</v>
      </c>
      <c r="L48" s="47" t="e">
        <f>VLOOKUP(K48,'Species List'!$I$1:$N$8,2,FALSE)</f>
        <v>#N/A</v>
      </c>
      <c r="M48" s="103" t="e">
        <f t="shared" si="2"/>
        <v>#N/A</v>
      </c>
      <c r="N48" s="88" t="e">
        <f t="shared" si="0"/>
        <v>#N/A</v>
      </c>
      <c r="O48" s="101" t="e">
        <f t="shared" si="3"/>
        <v>#N/A</v>
      </c>
    </row>
    <row r="49" spans="1:15" x14ac:dyDescent="0.2">
      <c r="A49" s="93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2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4"/>
      <c r="K49" s="47" t="e">
        <f>VLOOKUP(J49,'Species List'!$H$1:$J$9,2,FALSE)</f>
        <v>#N/A</v>
      </c>
      <c r="L49" s="47" t="e">
        <f>VLOOKUP(K49,'Species List'!$I$1:$N$8,2,FALSE)</f>
        <v>#N/A</v>
      </c>
      <c r="M49" s="103" t="e">
        <f t="shared" si="2"/>
        <v>#N/A</v>
      </c>
      <c r="N49" s="88" t="e">
        <f t="shared" si="0"/>
        <v>#N/A</v>
      </c>
      <c r="O49" s="101" t="e">
        <f t="shared" si="3"/>
        <v>#N/A</v>
      </c>
    </row>
    <row r="50" spans="1:15" x14ac:dyDescent="0.2">
      <c r="A50" s="93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2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4"/>
      <c r="K50" s="47" t="e">
        <f>VLOOKUP(J50,'Species List'!$H$1:$J$9,2,FALSE)</f>
        <v>#N/A</v>
      </c>
      <c r="L50" s="47" t="e">
        <f>VLOOKUP(K50,'Species List'!$I$1:$N$8,2,FALSE)</f>
        <v>#N/A</v>
      </c>
      <c r="M50" s="103" t="e">
        <f t="shared" si="2"/>
        <v>#N/A</v>
      </c>
      <c r="N50" s="88" t="e">
        <f t="shared" si="0"/>
        <v>#N/A</v>
      </c>
      <c r="O50" s="101" t="e">
        <f t="shared" si="3"/>
        <v>#N/A</v>
      </c>
    </row>
    <row r="51" spans="1:15" x14ac:dyDescent="0.2">
      <c r="A51" s="93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2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4"/>
      <c r="K51" s="47" t="e">
        <f>VLOOKUP(J51,'Species List'!$H$1:$J$9,2,FALSE)</f>
        <v>#N/A</v>
      </c>
      <c r="L51" s="47" t="e">
        <f>VLOOKUP(K51,'Species List'!$I$1:$N$8,2,FALSE)</f>
        <v>#N/A</v>
      </c>
      <c r="M51" s="103" t="e">
        <f t="shared" si="2"/>
        <v>#N/A</v>
      </c>
      <c r="N51" s="88" t="e">
        <f t="shared" si="0"/>
        <v>#N/A</v>
      </c>
      <c r="O51" s="101" t="e">
        <f t="shared" si="3"/>
        <v>#N/A</v>
      </c>
    </row>
    <row r="52" spans="1:15" x14ac:dyDescent="0.2">
      <c r="A52" s="93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2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4"/>
      <c r="K52" s="47" t="e">
        <f>VLOOKUP(J52,'Species List'!$H$1:$J$9,2,FALSE)</f>
        <v>#N/A</v>
      </c>
      <c r="L52" s="47" t="e">
        <f>VLOOKUP(K52,'Species List'!$I$1:$N$8,2,FALSE)</f>
        <v>#N/A</v>
      </c>
      <c r="M52" s="103" t="e">
        <f t="shared" si="2"/>
        <v>#N/A</v>
      </c>
      <c r="N52" s="88" t="e">
        <f t="shared" si="0"/>
        <v>#N/A</v>
      </c>
      <c r="O52" s="101" t="e">
        <f t="shared" si="3"/>
        <v>#N/A</v>
      </c>
    </row>
    <row r="53" spans="1:15" x14ac:dyDescent="0.2">
      <c r="A53" s="93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2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4"/>
      <c r="K53" s="47" t="e">
        <f>VLOOKUP(J53,'Species List'!$H$1:$J$9,2,FALSE)</f>
        <v>#N/A</v>
      </c>
      <c r="L53" s="47" t="e">
        <f>VLOOKUP(K53,'Species List'!$I$1:$N$8,2,FALSE)</f>
        <v>#N/A</v>
      </c>
      <c r="M53" s="103" t="e">
        <f t="shared" si="2"/>
        <v>#N/A</v>
      </c>
      <c r="N53" s="88" t="e">
        <f t="shared" si="0"/>
        <v>#N/A</v>
      </c>
      <c r="O53" s="101" t="e">
        <f t="shared" si="3"/>
        <v>#N/A</v>
      </c>
    </row>
    <row r="54" spans="1:15" x14ac:dyDescent="0.2">
      <c r="A54" s="93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2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4"/>
      <c r="K54" s="47" t="e">
        <f>VLOOKUP(J54,'Species List'!$H$1:$J$9,2,FALSE)</f>
        <v>#N/A</v>
      </c>
      <c r="L54" s="47" t="e">
        <f>VLOOKUP(K54,'Species List'!$I$1:$N$8,2,FALSE)</f>
        <v>#N/A</v>
      </c>
      <c r="M54" s="103" t="e">
        <f t="shared" si="2"/>
        <v>#N/A</v>
      </c>
      <c r="N54" s="88" t="e">
        <f t="shared" si="0"/>
        <v>#N/A</v>
      </c>
      <c r="O54" s="101" t="e">
        <f t="shared" si="3"/>
        <v>#N/A</v>
      </c>
    </row>
    <row r="55" spans="1:15" x14ac:dyDescent="0.2">
      <c r="A55" s="93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2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4"/>
      <c r="K55" s="47" t="e">
        <f>VLOOKUP(J55,'Species List'!$H$1:$J$9,2,FALSE)</f>
        <v>#N/A</v>
      </c>
      <c r="L55" s="47" t="e">
        <f>VLOOKUP(K55,'Species List'!$I$1:$N$8,2,FALSE)</f>
        <v>#N/A</v>
      </c>
      <c r="M55" s="103" t="e">
        <f t="shared" si="2"/>
        <v>#N/A</v>
      </c>
      <c r="N55" s="88" t="e">
        <f t="shared" si="0"/>
        <v>#N/A</v>
      </c>
      <c r="O55" s="101" t="e">
        <f t="shared" si="3"/>
        <v>#N/A</v>
      </c>
    </row>
    <row r="56" spans="1:15" x14ac:dyDescent="0.2">
      <c r="A56" s="93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2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4"/>
      <c r="K56" s="47" t="e">
        <f>VLOOKUP(J56,'Species List'!$H$1:$J$9,2,FALSE)</f>
        <v>#N/A</v>
      </c>
      <c r="L56" s="47" t="e">
        <f>VLOOKUP(K56,'Species List'!$I$1:$N$8,2,FALSE)</f>
        <v>#N/A</v>
      </c>
      <c r="M56" s="103" t="e">
        <f t="shared" si="2"/>
        <v>#N/A</v>
      </c>
      <c r="N56" s="88" t="e">
        <f t="shared" ref="N56:N119" si="4">L56/$L$131</f>
        <v>#N/A</v>
      </c>
      <c r="O56" s="101" t="e">
        <f t="shared" si="3"/>
        <v>#N/A</v>
      </c>
    </row>
    <row r="57" spans="1:15" x14ac:dyDescent="0.2">
      <c r="A57" s="93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2" t="e">
        <f t="shared" ref="D57:D120" si="5">VALUE(C57)</f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4"/>
      <c r="K57" s="47" t="e">
        <f>VLOOKUP(J57,'Species List'!$H$1:$J$9,2,FALSE)</f>
        <v>#N/A</v>
      </c>
      <c r="L57" s="47" t="e">
        <f>VLOOKUP(K57,'Species List'!$I$1:$N$8,2,FALSE)</f>
        <v>#N/A</v>
      </c>
      <c r="M57" s="103" t="e">
        <f t="shared" ref="M57:M120" si="6">VALUE(L57)</f>
        <v>#N/A</v>
      </c>
      <c r="N57" s="88" t="e">
        <f t="shared" si="4"/>
        <v>#N/A</v>
      </c>
      <c r="O57" s="101" t="e">
        <f t="shared" ref="O57:O120" si="7">D57*N57</f>
        <v>#N/A</v>
      </c>
    </row>
    <row r="58" spans="1:15" x14ac:dyDescent="0.2">
      <c r="A58" s="93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2" t="e">
        <f t="shared" si="5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4"/>
      <c r="K58" s="47" t="e">
        <f>VLOOKUP(J58,'Species List'!$H$1:$J$9,2,FALSE)</f>
        <v>#N/A</v>
      </c>
      <c r="L58" s="47" t="e">
        <f>VLOOKUP(K58,'Species List'!$I$1:$N$8,2,FALSE)</f>
        <v>#N/A</v>
      </c>
      <c r="M58" s="103" t="e">
        <f t="shared" si="6"/>
        <v>#N/A</v>
      </c>
      <c r="N58" s="88" t="e">
        <f t="shared" si="4"/>
        <v>#N/A</v>
      </c>
      <c r="O58" s="101" t="e">
        <f t="shared" si="7"/>
        <v>#N/A</v>
      </c>
    </row>
    <row r="59" spans="1:15" x14ac:dyDescent="0.2">
      <c r="A59" s="93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2" t="e">
        <f t="shared" si="5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4"/>
      <c r="K59" s="47" t="e">
        <f>VLOOKUP(J59,'Species List'!$H$1:$J$9,2,FALSE)</f>
        <v>#N/A</v>
      </c>
      <c r="L59" s="47" t="e">
        <f>VLOOKUP(K59,'Species List'!$I$1:$N$8,2,FALSE)</f>
        <v>#N/A</v>
      </c>
      <c r="M59" s="103" t="e">
        <f t="shared" si="6"/>
        <v>#N/A</v>
      </c>
      <c r="N59" s="88" t="e">
        <f t="shared" si="4"/>
        <v>#N/A</v>
      </c>
      <c r="O59" s="101" t="e">
        <f t="shared" si="7"/>
        <v>#N/A</v>
      </c>
    </row>
    <row r="60" spans="1:15" x14ac:dyDescent="0.2">
      <c r="A60" s="93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2" t="e">
        <f t="shared" si="5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4"/>
      <c r="K60" s="47" t="e">
        <f>VLOOKUP(J60,'Species List'!$H$1:$J$9,2,FALSE)</f>
        <v>#N/A</v>
      </c>
      <c r="L60" s="47" t="e">
        <f>VLOOKUP(K60,'Species List'!$I$1:$N$8,2,FALSE)</f>
        <v>#N/A</v>
      </c>
      <c r="M60" s="103" t="e">
        <f t="shared" si="6"/>
        <v>#N/A</v>
      </c>
      <c r="N60" s="88" t="e">
        <f t="shared" si="4"/>
        <v>#N/A</v>
      </c>
      <c r="O60" s="101" t="e">
        <f t="shared" si="7"/>
        <v>#N/A</v>
      </c>
    </row>
    <row r="61" spans="1:15" x14ac:dyDescent="0.2">
      <c r="A61" s="93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2" t="e">
        <f t="shared" si="5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4"/>
      <c r="K61" s="47" t="e">
        <f>VLOOKUP(J61,'Species List'!$H$1:$J$9,2,FALSE)</f>
        <v>#N/A</v>
      </c>
      <c r="L61" s="47" t="e">
        <f>VLOOKUP(K61,'Species List'!$I$1:$N$8,2,FALSE)</f>
        <v>#N/A</v>
      </c>
      <c r="M61" s="103" t="e">
        <f t="shared" si="6"/>
        <v>#N/A</v>
      </c>
      <c r="N61" s="88" t="e">
        <f t="shared" si="4"/>
        <v>#N/A</v>
      </c>
      <c r="O61" s="101" t="e">
        <f t="shared" si="7"/>
        <v>#N/A</v>
      </c>
    </row>
    <row r="62" spans="1:15" x14ac:dyDescent="0.2">
      <c r="A62" s="93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2" t="e">
        <f t="shared" si="5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4"/>
      <c r="K62" s="47" t="e">
        <f>VLOOKUP(J62,'Species List'!$H$1:$J$9,2,FALSE)</f>
        <v>#N/A</v>
      </c>
      <c r="L62" s="47" t="e">
        <f>VLOOKUP(K62,'Species List'!$I$1:$N$8,2,FALSE)</f>
        <v>#N/A</v>
      </c>
      <c r="M62" s="103" t="e">
        <f t="shared" si="6"/>
        <v>#N/A</v>
      </c>
      <c r="N62" s="88" t="e">
        <f t="shared" si="4"/>
        <v>#N/A</v>
      </c>
      <c r="O62" s="101" t="e">
        <f t="shared" si="7"/>
        <v>#N/A</v>
      </c>
    </row>
    <row r="63" spans="1:15" x14ac:dyDescent="0.2">
      <c r="A63" s="93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2" t="e">
        <f t="shared" si="5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4"/>
      <c r="K63" s="47" t="e">
        <f>VLOOKUP(J63,'Species List'!$H$1:$J$9,2,FALSE)</f>
        <v>#N/A</v>
      </c>
      <c r="L63" s="47" t="e">
        <f>VLOOKUP(K63,'Species List'!$I$1:$N$8,2,FALSE)</f>
        <v>#N/A</v>
      </c>
      <c r="M63" s="103" t="e">
        <f t="shared" si="6"/>
        <v>#N/A</v>
      </c>
      <c r="N63" s="88" t="e">
        <f t="shared" si="4"/>
        <v>#N/A</v>
      </c>
      <c r="O63" s="101" t="e">
        <f t="shared" si="7"/>
        <v>#N/A</v>
      </c>
    </row>
    <row r="64" spans="1:15" x14ac:dyDescent="0.2">
      <c r="A64" s="93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2" t="e">
        <f t="shared" si="5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4"/>
      <c r="K64" s="47" t="e">
        <f>VLOOKUP(J64,'Species List'!$H$1:$J$9,2,FALSE)</f>
        <v>#N/A</v>
      </c>
      <c r="L64" s="47" t="e">
        <f>VLOOKUP(K64,'Species List'!$I$1:$N$8,2,FALSE)</f>
        <v>#N/A</v>
      </c>
      <c r="M64" s="103" t="e">
        <f t="shared" si="6"/>
        <v>#N/A</v>
      </c>
      <c r="N64" s="88" t="e">
        <f t="shared" si="4"/>
        <v>#N/A</v>
      </c>
      <c r="O64" s="101" t="e">
        <f t="shared" si="7"/>
        <v>#N/A</v>
      </c>
    </row>
    <row r="65" spans="1:15" x14ac:dyDescent="0.2">
      <c r="A65" s="93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2" t="e">
        <f t="shared" si="5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4"/>
      <c r="K65" s="47" t="e">
        <f>VLOOKUP(J65,'Species List'!$H$1:$J$9,2,FALSE)</f>
        <v>#N/A</v>
      </c>
      <c r="L65" s="47" t="e">
        <f>VLOOKUP(K65,'Species List'!$I$1:$N$8,2,FALSE)</f>
        <v>#N/A</v>
      </c>
      <c r="M65" s="103" t="e">
        <f t="shared" si="6"/>
        <v>#N/A</v>
      </c>
      <c r="N65" s="88" t="e">
        <f t="shared" si="4"/>
        <v>#N/A</v>
      </c>
      <c r="O65" s="101" t="e">
        <f t="shared" si="7"/>
        <v>#N/A</v>
      </c>
    </row>
    <row r="66" spans="1:15" x14ac:dyDescent="0.2">
      <c r="A66" s="93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2" t="e">
        <f t="shared" si="5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4"/>
      <c r="K66" s="47" t="e">
        <f>VLOOKUP(J66,'Species List'!$H$1:$J$9,2,FALSE)</f>
        <v>#N/A</v>
      </c>
      <c r="L66" s="47" t="e">
        <f>VLOOKUP(K66,'Species List'!$I$1:$N$8,2,FALSE)</f>
        <v>#N/A</v>
      </c>
      <c r="M66" s="103" t="e">
        <f t="shared" si="6"/>
        <v>#N/A</v>
      </c>
      <c r="N66" s="88" t="e">
        <f t="shared" si="4"/>
        <v>#N/A</v>
      </c>
      <c r="O66" s="101" t="e">
        <f t="shared" si="7"/>
        <v>#N/A</v>
      </c>
    </row>
    <row r="67" spans="1:15" x14ac:dyDescent="0.2">
      <c r="A67" s="93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2" t="e">
        <f t="shared" si="5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4"/>
      <c r="K67" s="47" t="e">
        <f>VLOOKUP(J67,'Species List'!$H$1:$J$9,2,FALSE)</f>
        <v>#N/A</v>
      </c>
      <c r="L67" s="47" t="e">
        <f>VLOOKUP(K67,'Species List'!$I$1:$N$8,2,FALSE)</f>
        <v>#N/A</v>
      </c>
      <c r="M67" s="103" t="e">
        <f t="shared" si="6"/>
        <v>#N/A</v>
      </c>
      <c r="N67" s="88" t="e">
        <f t="shared" si="4"/>
        <v>#N/A</v>
      </c>
      <c r="O67" s="101" t="e">
        <f t="shared" si="7"/>
        <v>#N/A</v>
      </c>
    </row>
    <row r="68" spans="1:15" x14ac:dyDescent="0.2">
      <c r="A68" s="93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2" t="e">
        <f t="shared" si="5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4"/>
      <c r="K68" s="47" t="e">
        <f>VLOOKUP(J68,'Species List'!$H$1:$J$9,2,FALSE)</f>
        <v>#N/A</v>
      </c>
      <c r="L68" s="47" t="e">
        <f>VLOOKUP(K68,'Species List'!$I$1:$N$8,2,FALSE)</f>
        <v>#N/A</v>
      </c>
      <c r="M68" s="103" t="e">
        <f t="shared" si="6"/>
        <v>#N/A</v>
      </c>
      <c r="N68" s="88" t="e">
        <f t="shared" si="4"/>
        <v>#N/A</v>
      </c>
      <c r="O68" s="101" t="e">
        <f t="shared" si="7"/>
        <v>#N/A</v>
      </c>
    </row>
    <row r="69" spans="1:15" x14ac:dyDescent="0.2">
      <c r="A69" s="93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2" t="e">
        <f t="shared" si="5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4"/>
      <c r="K69" s="47" t="e">
        <f>VLOOKUP(J69,'Species List'!$H$1:$J$9,2,FALSE)</f>
        <v>#N/A</v>
      </c>
      <c r="L69" s="47" t="e">
        <f>VLOOKUP(K69,'Species List'!$I$1:$N$8,2,FALSE)</f>
        <v>#N/A</v>
      </c>
      <c r="M69" s="103" t="e">
        <f t="shared" si="6"/>
        <v>#N/A</v>
      </c>
      <c r="N69" s="88" t="e">
        <f t="shared" si="4"/>
        <v>#N/A</v>
      </c>
      <c r="O69" s="101" t="e">
        <f t="shared" si="7"/>
        <v>#N/A</v>
      </c>
    </row>
    <row r="70" spans="1:15" x14ac:dyDescent="0.2">
      <c r="A70" s="93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2" t="e">
        <f t="shared" si="5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4"/>
      <c r="K70" s="47" t="e">
        <f>VLOOKUP(J70,'Species List'!$H$1:$J$9,2,FALSE)</f>
        <v>#N/A</v>
      </c>
      <c r="L70" s="47" t="e">
        <f>VLOOKUP(K70,'Species List'!$I$1:$N$8,2,FALSE)</f>
        <v>#N/A</v>
      </c>
      <c r="M70" s="103" t="e">
        <f t="shared" si="6"/>
        <v>#N/A</v>
      </c>
      <c r="N70" s="88" t="e">
        <f t="shared" si="4"/>
        <v>#N/A</v>
      </c>
      <c r="O70" s="101" t="e">
        <f t="shared" si="7"/>
        <v>#N/A</v>
      </c>
    </row>
    <row r="71" spans="1:15" x14ac:dyDescent="0.2">
      <c r="A71" s="93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2" t="e">
        <f t="shared" si="5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4"/>
      <c r="K71" s="47" t="e">
        <f>VLOOKUP(J71,'Species List'!$H$1:$J$9,2,FALSE)</f>
        <v>#N/A</v>
      </c>
      <c r="L71" s="47" t="e">
        <f>VLOOKUP(K71,'Species List'!$I$1:$N$8,2,FALSE)</f>
        <v>#N/A</v>
      </c>
      <c r="M71" s="103" t="e">
        <f t="shared" si="6"/>
        <v>#N/A</v>
      </c>
      <c r="N71" s="88" t="e">
        <f t="shared" si="4"/>
        <v>#N/A</v>
      </c>
      <c r="O71" s="101" t="e">
        <f t="shared" si="7"/>
        <v>#N/A</v>
      </c>
    </row>
    <row r="72" spans="1:15" x14ac:dyDescent="0.2">
      <c r="A72" s="93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2" t="e">
        <f t="shared" si="5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4"/>
      <c r="K72" s="47" t="e">
        <f>VLOOKUP(J72,'Species List'!$H$1:$J$9,2,FALSE)</f>
        <v>#N/A</v>
      </c>
      <c r="L72" s="47" t="e">
        <f>VLOOKUP(K72,'Species List'!$I$1:$N$8,2,FALSE)</f>
        <v>#N/A</v>
      </c>
      <c r="M72" s="103" t="e">
        <f t="shared" si="6"/>
        <v>#N/A</v>
      </c>
      <c r="N72" s="88" t="e">
        <f t="shared" si="4"/>
        <v>#N/A</v>
      </c>
      <c r="O72" s="101" t="e">
        <f t="shared" si="7"/>
        <v>#N/A</v>
      </c>
    </row>
    <row r="73" spans="1:15" x14ac:dyDescent="0.2">
      <c r="A73" s="93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2" t="e">
        <f t="shared" si="5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4"/>
      <c r="K73" s="47" t="e">
        <f>VLOOKUP(J73,'Species List'!$H$1:$J$9,2,FALSE)</f>
        <v>#N/A</v>
      </c>
      <c r="L73" s="47" t="e">
        <f>VLOOKUP(K73,'Species List'!$I$1:$N$8,2,FALSE)</f>
        <v>#N/A</v>
      </c>
      <c r="M73" s="103" t="e">
        <f t="shared" si="6"/>
        <v>#N/A</v>
      </c>
      <c r="N73" s="88" t="e">
        <f t="shared" si="4"/>
        <v>#N/A</v>
      </c>
      <c r="O73" s="101" t="e">
        <f t="shared" si="7"/>
        <v>#N/A</v>
      </c>
    </row>
    <row r="74" spans="1:15" x14ac:dyDescent="0.2">
      <c r="A74" s="93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2" t="e">
        <f t="shared" si="5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4"/>
      <c r="K74" s="47" t="e">
        <f>VLOOKUP(J74,'Species List'!$H$1:$J$9,2,FALSE)</f>
        <v>#N/A</v>
      </c>
      <c r="L74" s="47" t="e">
        <f>VLOOKUP(K74,'Species List'!$I$1:$N$8,2,FALSE)</f>
        <v>#N/A</v>
      </c>
      <c r="M74" s="103" t="e">
        <f t="shared" si="6"/>
        <v>#N/A</v>
      </c>
      <c r="N74" s="88" t="e">
        <f t="shared" si="4"/>
        <v>#N/A</v>
      </c>
      <c r="O74" s="101" t="e">
        <f t="shared" si="7"/>
        <v>#N/A</v>
      </c>
    </row>
    <row r="75" spans="1:15" x14ac:dyDescent="0.2">
      <c r="A75" s="93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2" t="e">
        <f t="shared" si="5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4"/>
      <c r="K75" s="47" t="e">
        <f>VLOOKUP(J75,'Species List'!$H$1:$J$9,2,FALSE)</f>
        <v>#N/A</v>
      </c>
      <c r="L75" s="47" t="e">
        <f>VLOOKUP(K75,'Species List'!$I$1:$N$8,2,FALSE)</f>
        <v>#N/A</v>
      </c>
      <c r="M75" s="103" t="e">
        <f t="shared" si="6"/>
        <v>#N/A</v>
      </c>
      <c r="N75" s="88" t="e">
        <f t="shared" si="4"/>
        <v>#N/A</v>
      </c>
      <c r="O75" s="101" t="e">
        <f t="shared" si="7"/>
        <v>#N/A</v>
      </c>
    </row>
    <row r="76" spans="1:15" x14ac:dyDescent="0.2">
      <c r="A76" s="93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2" t="e">
        <f t="shared" si="5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4"/>
      <c r="K76" s="47" t="e">
        <f>VLOOKUP(J76,'Species List'!$H$1:$J$9,2,FALSE)</f>
        <v>#N/A</v>
      </c>
      <c r="L76" s="47" t="e">
        <f>VLOOKUP(K76,'Species List'!$I$1:$N$8,2,FALSE)</f>
        <v>#N/A</v>
      </c>
      <c r="M76" s="103" t="e">
        <f t="shared" si="6"/>
        <v>#N/A</v>
      </c>
      <c r="N76" s="88" t="e">
        <f t="shared" si="4"/>
        <v>#N/A</v>
      </c>
      <c r="O76" s="101" t="e">
        <f t="shared" si="7"/>
        <v>#N/A</v>
      </c>
    </row>
    <row r="77" spans="1:15" x14ac:dyDescent="0.2">
      <c r="A77" s="93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2" t="e">
        <f t="shared" si="5"/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4"/>
      <c r="K77" s="47" t="e">
        <f>VLOOKUP(J77,'Species List'!$H$1:$J$9,2,FALSE)</f>
        <v>#N/A</v>
      </c>
      <c r="L77" s="47" t="e">
        <f>VLOOKUP(K77,'Species List'!$I$1:$N$8,2,FALSE)</f>
        <v>#N/A</v>
      </c>
      <c r="M77" s="103" t="e">
        <f t="shared" si="6"/>
        <v>#N/A</v>
      </c>
      <c r="N77" s="88" t="e">
        <f t="shared" si="4"/>
        <v>#N/A</v>
      </c>
      <c r="O77" s="101" t="e">
        <f t="shared" si="7"/>
        <v>#N/A</v>
      </c>
    </row>
    <row r="78" spans="1:15" x14ac:dyDescent="0.2">
      <c r="A78" s="93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2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4"/>
      <c r="K78" s="47" t="e">
        <f>VLOOKUP(J78,'Species List'!$H$1:$J$9,2,FALSE)</f>
        <v>#N/A</v>
      </c>
      <c r="L78" s="47" t="e">
        <f>VLOOKUP(K78,'Species List'!$I$1:$N$8,2,FALSE)</f>
        <v>#N/A</v>
      </c>
      <c r="M78" s="103" t="e">
        <f t="shared" si="6"/>
        <v>#N/A</v>
      </c>
      <c r="N78" s="88" t="e">
        <f t="shared" si="4"/>
        <v>#N/A</v>
      </c>
      <c r="O78" s="101" t="e">
        <f t="shared" si="7"/>
        <v>#N/A</v>
      </c>
    </row>
    <row r="79" spans="1:15" x14ac:dyDescent="0.2">
      <c r="A79" s="93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2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4"/>
      <c r="K79" s="47" t="e">
        <f>VLOOKUP(J79,'Species List'!$H$1:$J$9,2,FALSE)</f>
        <v>#N/A</v>
      </c>
      <c r="L79" s="47" t="e">
        <f>VLOOKUP(K79,'Species List'!$I$1:$N$8,2,FALSE)</f>
        <v>#N/A</v>
      </c>
      <c r="M79" s="103" t="e">
        <f t="shared" si="6"/>
        <v>#N/A</v>
      </c>
      <c r="N79" s="88" t="e">
        <f t="shared" si="4"/>
        <v>#N/A</v>
      </c>
      <c r="O79" s="101" t="e">
        <f t="shared" si="7"/>
        <v>#N/A</v>
      </c>
    </row>
    <row r="80" spans="1:15" x14ac:dyDescent="0.2">
      <c r="A80" s="93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2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4"/>
      <c r="K80" s="47" t="e">
        <f>VLOOKUP(J80,'Species List'!$H$1:$J$9,2,FALSE)</f>
        <v>#N/A</v>
      </c>
      <c r="L80" s="47" t="e">
        <f>VLOOKUP(K80,'Species List'!$I$1:$N$8,2,FALSE)</f>
        <v>#N/A</v>
      </c>
      <c r="M80" s="103" t="e">
        <f t="shared" si="6"/>
        <v>#N/A</v>
      </c>
      <c r="N80" s="88" t="e">
        <f t="shared" si="4"/>
        <v>#N/A</v>
      </c>
      <c r="O80" s="101" t="e">
        <f t="shared" si="7"/>
        <v>#N/A</v>
      </c>
    </row>
    <row r="81" spans="1:15" x14ac:dyDescent="0.2">
      <c r="A81" s="93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2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4"/>
      <c r="K81" s="47" t="e">
        <f>VLOOKUP(J81,'Species List'!$H$1:$J$9,2,FALSE)</f>
        <v>#N/A</v>
      </c>
      <c r="L81" s="47" t="e">
        <f>VLOOKUP(K81,'Species List'!$I$1:$N$8,2,FALSE)</f>
        <v>#N/A</v>
      </c>
      <c r="M81" s="103" t="e">
        <f t="shared" si="6"/>
        <v>#N/A</v>
      </c>
      <c r="N81" s="88" t="e">
        <f t="shared" si="4"/>
        <v>#N/A</v>
      </c>
      <c r="O81" s="101" t="e">
        <f t="shared" si="7"/>
        <v>#N/A</v>
      </c>
    </row>
    <row r="82" spans="1:15" x14ac:dyDescent="0.2">
      <c r="A82" s="93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2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4"/>
      <c r="K82" s="47" t="e">
        <f>VLOOKUP(J82,'Species List'!$H$1:$J$9,2,FALSE)</f>
        <v>#N/A</v>
      </c>
      <c r="L82" s="47" t="e">
        <f>VLOOKUP(K82,'Species List'!$I$1:$N$8,2,FALSE)</f>
        <v>#N/A</v>
      </c>
      <c r="M82" s="103" t="e">
        <f t="shared" si="6"/>
        <v>#N/A</v>
      </c>
      <c r="N82" s="88" t="e">
        <f t="shared" si="4"/>
        <v>#N/A</v>
      </c>
      <c r="O82" s="101" t="e">
        <f t="shared" si="7"/>
        <v>#N/A</v>
      </c>
    </row>
    <row r="83" spans="1:15" x14ac:dyDescent="0.2">
      <c r="A83" s="93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2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4"/>
      <c r="K83" s="47" t="e">
        <f>VLOOKUP(J83,'Species List'!$H$1:$J$9,2,FALSE)</f>
        <v>#N/A</v>
      </c>
      <c r="L83" s="47" t="e">
        <f>VLOOKUP(K83,'Species List'!$I$1:$N$8,2,FALSE)</f>
        <v>#N/A</v>
      </c>
      <c r="M83" s="103" t="e">
        <f t="shared" si="6"/>
        <v>#N/A</v>
      </c>
      <c r="N83" s="88" t="e">
        <f t="shared" si="4"/>
        <v>#N/A</v>
      </c>
      <c r="O83" s="101" t="e">
        <f t="shared" si="7"/>
        <v>#N/A</v>
      </c>
    </row>
    <row r="84" spans="1:15" x14ac:dyDescent="0.2">
      <c r="A84" s="93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2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4"/>
      <c r="K84" s="47" t="e">
        <f>VLOOKUP(J84,'Species List'!$H$1:$J$9,2,FALSE)</f>
        <v>#N/A</v>
      </c>
      <c r="L84" s="47" t="e">
        <f>VLOOKUP(K84,'Species List'!$I$1:$N$8,2,FALSE)</f>
        <v>#N/A</v>
      </c>
      <c r="M84" s="103" t="e">
        <f t="shared" si="6"/>
        <v>#N/A</v>
      </c>
      <c r="N84" s="88" t="e">
        <f t="shared" si="4"/>
        <v>#N/A</v>
      </c>
      <c r="O84" s="101" t="e">
        <f t="shared" si="7"/>
        <v>#N/A</v>
      </c>
    </row>
    <row r="85" spans="1:15" x14ac:dyDescent="0.2">
      <c r="A85" s="93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2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4"/>
      <c r="K85" s="47" t="e">
        <f>VLOOKUP(J85,'Species List'!$H$1:$J$9,2,FALSE)</f>
        <v>#N/A</v>
      </c>
      <c r="L85" s="47" t="e">
        <f>VLOOKUP(K85,'Species List'!$I$1:$N$8,2,FALSE)</f>
        <v>#N/A</v>
      </c>
      <c r="M85" s="103" t="e">
        <f t="shared" si="6"/>
        <v>#N/A</v>
      </c>
      <c r="N85" s="88" t="e">
        <f t="shared" si="4"/>
        <v>#N/A</v>
      </c>
      <c r="O85" s="101" t="e">
        <f t="shared" si="7"/>
        <v>#N/A</v>
      </c>
    </row>
    <row r="86" spans="1:15" x14ac:dyDescent="0.2">
      <c r="A86" s="93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2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4"/>
      <c r="K86" s="47" t="e">
        <f>VLOOKUP(J86,'Species List'!$H$1:$J$9,2,FALSE)</f>
        <v>#N/A</v>
      </c>
      <c r="L86" s="47" t="e">
        <f>VLOOKUP(K86,'Species List'!$I$1:$N$8,2,FALSE)</f>
        <v>#N/A</v>
      </c>
      <c r="M86" s="103" t="e">
        <f t="shared" si="6"/>
        <v>#N/A</v>
      </c>
      <c r="N86" s="88" t="e">
        <f t="shared" si="4"/>
        <v>#N/A</v>
      </c>
      <c r="O86" s="101" t="e">
        <f t="shared" si="7"/>
        <v>#N/A</v>
      </c>
    </row>
    <row r="87" spans="1:15" x14ac:dyDescent="0.2">
      <c r="A87" s="93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2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4"/>
      <c r="K87" s="47" t="e">
        <f>VLOOKUP(J87,'Species List'!$H$1:$J$9,2,FALSE)</f>
        <v>#N/A</v>
      </c>
      <c r="L87" s="47" t="e">
        <f>VLOOKUP(K87,'Species List'!$I$1:$N$8,2,FALSE)</f>
        <v>#N/A</v>
      </c>
      <c r="M87" s="103" t="e">
        <f t="shared" si="6"/>
        <v>#N/A</v>
      </c>
      <c r="N87" s="88" t="e">
        <f t="shared" si="4"/>
        <v>#N/A</v>
      </c>
      <c r="O87" s="101" t="e">
        <f t="shared" si="7"/>
        <v>#N/A</v>
      </c>
    </row>
    <row r="88" spans="1:15" x14ac:dyDescent="0.2">
      <c r="A88" s="93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2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4"/>
      <c r="K88" s="47" t="e">
        <f>VLOOKUP(J88,'Species List'!$H$1:$J$9,2,FALSE)</f>
        <v>#N/A</v>
      </c>
      <c r="L88" s="47" t="e">
        <f>VLOOKUP(K88,'Species List'!$I$1:$N$8,2,FALSE)</f>
        <v>#N/A</v>
      </c>
      <c r="M88" s="103" t="e">
        <f t="shared" si="6"/>
        <v>#N/A</v>
      </c>
      <c r="N88" s="88" t="e">
        <f t="shared" si="4"/>
        <v>#N/A</v>
      </c>
      <c r="O88" s="101" t="e">
        <f t="shared" si="7"/>
        <v>#N/A</v>
      </c>
    </row>
    <row r="89" spans="1:15" x14ac:dyDescent="0.2">
      <c r="A89" s="93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2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4"/>
      <c r="K89" s="47" t="e">
        <f>VLOOKUP(J89,'Species List'!$H$1:$J$9,2,FALSE)</f>
        <v>#N/A</v>
      </c>
      <c r="L89" s="47" t="e">
        <f>VLOOKUP(K89,'Species List'!$I$1:$N$8,2,FALSE)</f>
        <v>#N/A</v>
      </c>
      <c r="M89" s="103" t="e">
        <f t="shared" si="6"/>
        <v>#N/A</v>
      </c>
      <c r="N89" s="88" t="e">
        <f t="shared" si="4"/>
        <v>#N/A</v>
      </c>
      <c r="O89" s="101" t="e">
        <f t="shared" si="7"/>
        <v>#N/A</v>
      </c>
    </row>
    <row r="90" spans="1:15" x14ac:dyDescent="0.2">
      <c r="A90" s="93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2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4"/>
      <c r="K90" s="47" t="e">
        <f>VLOOKUP(J90,'Species List'!$H$1:$J$9,2,FALSE)</f>
        <v>#N/A</v>
      </c>
      <c r="L90" s="47" t="e">
        <f>VLOOKUP(K90,'Species List'!$I$1:$N$8,2,FALSE)</f>
        <v>#N/A</v>
      </c>
      <c r="M90" s="103" t="e">
        <f t="shared" si="6"/>
        <v>#N/A</v>
      </c>
      <c r="N90" s="88" t="e">
        <f t="shared" si="4"/>
        <v>#N/A</v>
      </c>
      <c r="O90" s="101" t="e">
        <f t="shared" si="7"/>
        <v>#N/A</v>
      </c>
    </row>
    <row r="91" spans="1:15" x14ac:dyDescent="0.2">
      <c r="A91" s="93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2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4"/>
      <c r="K91" s="47" t="e">
        <f>VLOOKUP(J91,'Species List'!$H$1:$J$9,2,FALSE)</f>
        <v>#N/A</v>
      </c>
      <c r="L91" s="47" t="e">
        <f>VLOOKUP(K91,'Species List'!$I$1:$N$8,2,FALSE)</f>
        <v>#N/A</v>
      </c>
      <c r="M91" s="103" t="e">
        <f t="shared" si="6"/>
        <v>#N/A</v>
      </c>
      <c r="N91" s="88" t="e">
        <f t="shared" si="4"/>
        <v>#N/A</v>
      </c>
      <c r="O91" s="101" t="e">
        <f t="shared" si="7"/>
        <v>#N/A</v>
      </c>
    </row>
    <row r="92" spans="1:15" x14ac:dyDescent="0.2">
      <c r="A92" s="93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2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4"/>
      <c r="K92" s="47" t="e">
        <f>VLOOKUP(J92,'Species List'!$H$1:$J$9,2,FALSE)</f>
        <v>#N/A</v>
      </c>
      <c r="L92" s="47" t="e">
        <f>VLOOKUP(K92,'Species List'!$I$1:$N$8,2,FALSE)</f>
        <v>#N/A</v>
      </c>
      <c r="M92" s="103" t="e">
        <f t="shared" si="6"/>
        <v>#N/A</v>
      </c>
      <c r="N92" s="88" t="e">
        <f t="shared" si="4"/>
        <v>#N/A</v>
      </c>
      <c r="O92" s="101" t="e">
        <f t="shared" si="7"/>
        <v>#N/A</v>
      </c>
    </row>
    <row r="93" spans="1:15" x14ac:dyDescent="0.2">
      <c r="A93" s="93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2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4"/>
      <c r="K93" s="47" t="e">
        <f>VLOOKUP(J93,'Species List'!$H$1:$J$9,2,FALSE)</f>
        <v>#N/A</v>
      </c>
      <c r="L93" s="47" t="e">
        <f>VLOOKUP(K93,'Species List'!$I$1:$N$8,2,FALSE)</f>
        <v>#N/A</v>
      </c>
      <c r="M93" s="103" t="e">
        <f t="shared" si="6"/>
        <v>#N/A</v>
      </c>
      <c r="N93" s="88" t="e">
        <f t="shared" si="4"/>
        <v>#N/A</v>
      </c>
      <c r="O93" s="101" t="e">
        <f t="shared" si="7"/>
        <v>#N/A</v>
      </c>
    </row>
    <row r="94" spans="1:15" x14ac:dyDescent="0.2">
      <c r="A94" s="93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2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4"/>
      <c r="K94" s="47" t="e">
        <f>VLOOKUP(J94,'Species List'!$H$1:$J$9,2,FALSE)</f>
        <v>#N/A</v>
      </c>
      <c r="L94" s="47" t="e">
        <f>VLOOKUP(K94,'Species List'!$I$1:$N$8,2,FALSE)</f>
        <v>#N/A</v>
      </c>
      <c r="M94" s="103" t="e">
        <f t="shared" si="6"/>
        <v>#N/A</v>
      </c>
      <c r="N94" s="88" t="e">
        <f t="shared" si="4"/>
        <v>#N/A</v>
      </c>
      <c r="O94" s="101" t="e">
        <f t="shared" si="7"/>
        <v>#N/A</v>
      </c>
    </row>
    <row r="95" spans="1:15" x14ac:dyDescent="0.2">
      <c r="A95" s="93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2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4"/>
      <c r="K95" s="47" t="e">
        <f>VLOOKUP(J95,'Species List'!$H$1:$J$9,2,FALSE)</f>
        <v>#N/A</v>
      </c>
      <c r="L95" s="47" t="e">
        <f>VLOOKUP(K95,'Species List'!$I$1:$N$8,2,FALSE)</f>
        <v>#N/A</v>
      </c>
      <c r="M95" s="103" t="e">
        <f t="shared" si="6"/>
        <v>#N/A</v>
      </c>
      <c r="N95" s="88" t="e">
        <f t="shared" si="4"/>
        <v>#N/A</v>
      </c>
      <c r="O95" s="101" t="e">
        <f t="shared" si="7"/>
        <v>#N/A</v>
      </c>
    </row>
    <row r="96" spans="1:15" x14ac:dyDescent="0.2">
      <c r="A96" s="93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2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4"/>
      <c r="K96" s="47" t="e">
        <f>VLOOKUP(J96,'Species List'!$H$1:$J$9,2,FALSE)</f>
        <v>#N/A</v>
      </c>
      <c r="L96" s="47" t="e">
        <f>VLOOKUP(K96,'Species List'!$I$1:$N$8,2,FALSE)</f>
        <v>#N/A</v>
      </c>
      <c r="M96" s="103" t="e">
        <f t="shared" si="6"/>
        <v>#N/A</v>
      </c>
      <c r="N96" s="88" t="e">
        <f t="shared" si="4"/>
        <v>#N/A</v>
      </c>
      <c r="O96" s="101" t="e">
        <f t="shared" si="7"/>
        <v>#N/A</v>
      </c>
    </row>
    <row r="97" spans="1:15" x14ac:dyDescent="0.2">
      <c r="A97" s="93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2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4"/>
      <c r="K97" s="47" t="e">
        <f>VLOOKUP(J97,'Species List'!$H$1:$J$9,2,FALSE)</f>
        <v>#N/A</v>
      </c>
      <c r="L97" s="47" t="e">
        <f>VLOOKUP(K97,'Species List'!$I$1:$N$8,2,FALSE)</f>
        <v>#N/A</v>
      </c>
      <c r="M97" s="103" t="e">
        <f t="shared" si="6"/>
        <v>#N/A</v>
      </c>
      <c r="N97" s="88" t="e">
        <f t="shared" si="4"/>
        <v>#N/A</v>
      </c>
      <c r="O97" s="101" t="e">
        <f t="shared" si="7"/>
        <v>#N/A</v>
      </c>
    </row>
    <row r="98" spans="1:15" x14ac:dyDescent="0.2">
      <c r="A98" s="93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2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4"/>
      <c r="K98" s="47" t="e">
        <f>VLOOKUP(J98,'Species List'!$H$1:$J$9,2,FALSE)</f>
        <v>#N/A</v>
      </c>
      <c r="L98" s="47" t="e">
        <f>VLOOKUP(K98,'Species List'!$I$1:$N$8,2,FALSE)</f>
        <v>#N/A</v>
      </c>
      <c r="M98" s="103" t="e">
        <f t="shared" si="6"/>
        <v>#N/A</v>
      </c>
      <c r="N98" s="88" t="e">
        <f t="shared" si="4"/>
        <v>#N/A</v>
      </c>
      <c r="O98" s="101" t="e">
        <f t="shared" si="7"/>
        <v>#N/A</v>
      </c>
    </row>
    <row r="99" spans="1:15" x14ac:dyDescent="0.2">
      <c r="A99" s="93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2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4"/>
      <c r="K99" s="47" t="e">
        <f>VLOOKUP(J99,'Species List'!$H$1:$J$9,2,FALSE)</f>
        <v>#N/A</v>
      </c>
      <c r="L99" s="47" t="e">
        <f>VLOOKUP(K99,'Species List'!$I$1:$N$8,2,FALSE)</f>
        <v>#N/A</v>
      </c>
      <c r="M99" s="103" t="e">
        <f t="shared" si="6"/>
        <v>#N/A</v>
      </c>
      <c r="N99" s="88" t="e">
        <f t="shared" si="4"/>
        <v>#N/A</v>
      </c>
      <c r="O99" s="101" t="e">
        <f t="shared" si="7"/>
        <v>#N/A</v>
      </c>
    </row>
    <row r="100" spans="1:15" x14ac:dyDescent="0.2">
      <c r="A100" s="93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2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4"/>
      <c r="K100" s="47" t="e">
        <f>VLOOKUP(J100,'Species List'!$H$1:$J$9,2,FALSE)</f>
        <v>#N/A</v>
      </c>
      <c r="L100" s="47" t="e">
        <f>VLOOKUP(K100,'Species List'!$I$1:$N$8,2,FALSE)</f>
        <v>#N/A</v>
      </c>
      <c r="M100" s="103" t="e">
        <f t="shared" si="6"/>
        <v>#N/A</v>
      </c>
      <c r="N100" s="88" t="e">
        <f t="shared" si="4"/>
        <v>#N/A</v>
      </c>
      <c r="O100" s="101" t="e">
        <f t="shared" si="7"/>
        <v>#N/A</v>
      </c>
    </row>
    <row r="101" spans="1:15" x14ac:dyDescent="0.2">
      <c r="A101" s="93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2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4"/>
      <c r="K101" s="47" t="e">
        <f>VLOOKUP(J101,'Species List'!$H$1:$J$9,2,FALSE)</f>
        <v>#N/A</v>
      </c>
      <c r="L101" s="47" t="e">
        <f>VLOOKUP(K101,'Species List'!$I$1:$N$8,2,FALSE)</f>
        <v>#N/A</v>
      </c>
      <c r="M101" s="103" t="e">
        <f t="shared" si="6"/>
        <v>#N/A</v>
      </c>
      <c r="N101" s="88" t="e">
        <f t="shared" si="4"/>
        <v>#N/A</v>
      </c>
      <c r="O101" s="101" t="e">
        <f t="shared" si="7"/>
        <v>#N/A</v>
      </c>
    </row>
    <row r="102" spans="1:15" x14ac:dyDescent="0.2">
      <c r="A102" s="93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2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4"/>
      <c r="K102" s="47" t="e">
        <f>VLOOKUP(J102,'Species List'!$H$1:$J$9,2,FALSE)</f>
        <v>#N/A</v>
      </c>
      <c r="L102" s="47" t="e">
        <f>VLOOKUP(K102,'Species List'!$I$1:$N$8,2,FALSE)</f>
        <v>#N/A</v>
      </c>
      <c r="M102" s="103" t="e">
        <f t="shared" si="6"/>
        <v>#N/A</v>
      </c>
      <c r="N102" s="88" t="e">
        <f t="shared" si="4"/>
        <v>#N/A</v>
      </c>
      <c r="O102" s="101" t="e">
        <f t="shared" si="7"/>
        <v>#N/A</v>
      </c>
    </row>
    <row r="103" spans="1:15" x14ac:dyDescent="0.2">
      <c r="A103" s="93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2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4"/>
      <c r="K103" s="47" t="e">
        <f>VLOOKUP(J103,'Species List'!$H$1:$J$9,2,FALSE)</f>
        <v>#N/A</v>
      </c>
      <c r="L103" s="47" t="e">
        <f>VLOOKUP(K103,'Species List'!$I$1:$N$8,2,FALSE)</f>
        <v>#N/A</v>
      </c>
      <c r="M103" s="103" t="e">
        <f t="shared" si="6"/>
        <v>#N/A</v>
      </c>
      <c r="N103" s="88" t="e">
        <f t="shared" si="4"/>
        <v>#N/A</v>
      </c>
      <c r="O103" s="101" t="e">
        <f t="shared" si="7"/>
        <v>#N/A</v>
      </c>
    </row>
    <row r="104" spans="1:15" x14ac:dyDescent="0.2">
      <c r="A104" s="93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2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4"/>
      <c r="K104" s="47" t="e">
        <f>VLOOKUP(J104,'Species List'!$H$1:$J$9,2,FALSE)</f>
        <v>#N/A</v>
      </c>
      <c r="L104" s="47" t="e">
        <f>VLOOKUP(K104,'Species List'!$I$1:$N$8,2,FALSE)</f>
        <v>#N/A</v>
      </c>
      <c r="M104" s="103" t="e">
        <f t="shared" si="6"/>
        <v>#N/A</v>
      </c>
      <c r="N104" s="88" t="e">
        <f t="shared" si="4"/>
        <v>#N/A</v>
      </c>
      <c r="O104" s="101" t="e">
        <f t="shared" si="7"/>
        <v>#N/A</v>
      </c>
    </row>
    <row r="105" spans="1:15" x14ac:dyDescent="0.2">
      <c r="A105" s="93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2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4"/>
      <c r="K105" s="47" t="e">
        <f>VLOOKUP(J105,'Species List'!$H$1:$J$9,2,FALSE)</f>
        <v>#N/A</v>
      </c>
      <c r="L105" s="47" t="e">
        <f>VLOOKUP(K105,'Species List'!$I$1:$N$8,2,FALSE)</f>
        <v>#N/A</v>
      </c>
      <c r="M105" s="103" t="e">
        <f t="shared" si="6"/>
        <v>#N/A</v>
      </c>
      <c r="N105" s="88" t="e">
        <f t="shared" si="4"/>
        <v>#N/A</v>
      </c>
      <c r="O105" s="101" t="e">
        <f t="shared" si="7"/>
        <v>#N/A</v>
      </c>
    </row>
    <row r="106" spans="1:15" x14ac:dyDescent="0.2">
      <c r="A106" s="93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2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4"/>
      <c r="K106" s="47" t="e">
        <f>VLOOKUP(J106,'Species List'!$H$1:$J$9,2,FALSE)</f>
        <v>#N/A</v>
      </c>
      <c r="L106" s="47" t="e">
        <f>VLOOKUP(K106,'Species List'!$I$1:$N$8,2,FALSE)</f>
        <v>#N/A</v>
      </c>
      <c r="M106" s="103" t="e">
        <f t="shared" si="6"/>
        <v>#N/A</v>
      </c>
      <c r="N106" s="88" t="e">
        <f t="shared" si="4"/>
        <v>#N/A</v>
      </c>
      <c r="O106" s="101" t="e">
        <f t="shared" si="7"/>
        <v>#N/A</v>
      </c>
    </row>
    <row r="107" spans="1:15" x14ac:dyDescent="0.2">
      <c r="A107" s="93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2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4"/>
      <c r="K107" s="47" t="e">
        <f>VLOOKUP(J107,'Species List'!$H$1:$J$9,2,FALSE)</f>
        <v>#N/A</v>
      </c>
      <c r="L107" s="47" t="e">
        <f>VLOOKUP(K107,'Species List'!$I$1:$N$8,2,FALSE)</f>
        <v>#N/A</v>
      </c>
      <c r="M107" s="103" t="e">
        <f t="shared" si="6"/>
        <v>#N/A</v>
      </c>
      <c r="N107" s="88" t="e">
        <f t="shared" si="4"/>
        <v>#N/A</v>
      </c>
      <c r="O107" s="101" t="e">
        <f t="shared" si="7"/>
        <v>#N/A</v>
      </c>
    </row>
    <row r="108" spans="1:15" x14ac:dyDescent="0.2">
      <c r="A108" s="93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2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4"/>
      <c r="K108" s="47" t="e">
        <f>VLOOKUP(J108,'Species List'!$H$1:$J$9,2,FALSE)</f>
        <v>#N/A</v>
      </c>
      <c r="L108" s="47" t="e">
        <f>VLOOKUP(K108,'Species List'!$I$1:$N$8,2,FALSE)</f>
        <v>#N/A</v>
      </c>
      <c r="M108" s="103" t="e">
        <f t="shared" si="6"/>
        <v>#N/A</v>
      </c>
      <c r="N108" s="88" t="e">
        <f t="shared" si="4"/>
        <v>#N/A</v>
      </c>
      <c r="O108" s="101" t="e">
        <f t="shared" si="7"/>
        <v>#N/A</v>
      </c>
    </row>
    <row r="109" spans="1:15" x14ac:dyDescent="0.2">
      <c r="A109" s="93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2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4"/>
      <c r="K109" s="47" t="e">
        <f>VLOOKUP(J109,'Species List'!$H$1:$J$9,2,FALSE)</f>
        <v>#N/A</v>
      </c>
      <c r="L109" s="47" t="e">
        <f>VLOOKUP(K109,'Species List'!$I$1:$N$8,2,FALSE)</f>
        <v>#N/A</v>
      </c>
      <c r="M109" s="103" t="e">
        <f t="shared" si="6"/>
        <v>#N/A</v>
      </c>
      <c r="N109" s="88" t="e">
        <f t="shared" si="4"/>
        <v>#N/A</v>
      </c>
      <c r="O109" s="101" t="e">
        <f t="shared" si="7"/>
        <v>#N/A</v>
      </c>
    </row>
    <row r="110" spans="1:15" x14ac:dyDescent="0.2">
      <c r="A110" s="93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2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4"/>
      <c r="K110" s="47" t="e">
        <f>VLOOKUP(J110,'Species List'!$H$1:$J$9,2,FALSE)</f>
        <v>#N/A</v>
      </c>
      <c r="L110" s="47" t="e">
        <f>VLOOKUP(K110,'Species List'!$I$1:$N$8,2,FALSE)</f>
        <v>#N/A</v>
      </c>
      <c r="M110" s="103" t="e">
        <f t="shared" si="6"/>
        <v>#N/A</v>
      </c>
      <c r="N110" s="88" t="e">
        <f t="shared" si="4"/>
        <v>#N/A</v>
      </c>
      <c r="O110" s="101" t="e">
        <f t="shared" si="7"/>
        <v>#N/A</v>
      </c>
    </row>
    <row r="111" spans="1:15" x14ac:dyDescent="0.2">
      <c r="A111" s="93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2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4"/>
      <c r="K111" s="47" t="e">
        <f>VLOOKUP(J111,'Species List'!$H$1:$J$9,2,FALSE)</f>
        <v>#N/A</v>
      </c>
      <c r="L111" s="47" t="e">
        <f>VLOOKUP(K111,'Species List'!$I$1:$N$8,2,FALSE)</f>
        <v>#N/A</v>
      </c>
      <c r="M111" s="103" t="e">
        <f t="shared" si="6"/>
        <v>#N/A</v>
      </c>
      <c r="N111" s="88" t="e">
        <f t="shared" si="4"/>
        <v>#N/A</v>
      </c>
      <c r="O111" s="101" t="e">
        <f t="shared" si="7"/>
        <v>#N/A</v>
      </c>
    </row>
    <row r="112" spans="1:15" x14ac:dyDescent="0.2">
      <c r="A112" s="93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2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4"/>
      <c r="K112" s="47" t="e">
        <f>VLOOKUP(J112,'Species List'!$H$1:$J$9,2,FALSE)</f>
        <v>#N/A</v>
      </c>
      <c r="L112" s="47" t="e">
        <f>VLOOKUP(K112,'Species List'!$I$1:$N$8,2,FALSE)</f>
        <v>#N/A</v>
      </c>
      <c r="M112" s="103" t="e">
        <f t="shared" si="6"/>
        <v>#N/A</v>
      </c>
      <c r="N112" s="88" t="e">
        <f t="shared" si="4"/>
        <v>#N/A</v>
      </c>
      <c r="O112" s="101" t="e">
        <f t="shared" si="7"/>
        <v>#N/A</v>
      </c>
    </row>
    <row r="113" spans="1:15" x14ac:dyDescent="0.2">
      <c r="A113" s="93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2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4"/>
      <c r="K113" s="47" t="e">
        <f>VLOOKUP(J113,'Species List'!$H$1:$J$9,2,FALSE)</f>
        <v>#N/A</v>
      </c>
      <c r="L113" s="47" t="e">
        <f>VLOOKUP(K113,'Species List'!$I$1:$N$8,2,FALSE)</f>
        <v>#N/A</v>
      </c>
      <c r="M113" s="103" t="e">
        <f t="shared" si="6"/>
        <v>#N/A</v>
      </c>
      <c r="N113" s="88" t="e">
        <f t="shared" si="4"/>
        <v>#N/A</v>
      </c>
      <c r="O113" s="101" t="e">
        <f t="shared" si="7"/>
        <v>#N/A</v>
      </c>
    </row>
    <row r="114" spans="1:15" x14ac:dyDescent="0.2">
      <c r="A114" s="93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2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4"/>
      <c r="K114" s="47" t="e">
        <f>VLOOKUP(J114,'Species List'!$H$1:$J$9,2,FALSE)</f>
        <v>#N/A</v>
      </c>
      <c r="L114" s="47" t="e">
        <f>VLOOKUP(K114,'Species List'!$I$1:$N$8,2,FALSE)</f>
        <v>#N/A</v>
      </c>
      <c r="M114" s="103" t="e">
        <f t="shared" si="6"/>
        <v>#N/A</v>
      </c>
      <c r="N114" s="88" t="e">
        <f t="shared" si="4"/>
        <v>#N/A</v>
      </c>
      <c r="O114" s="101" t="e">
        <f t="shared" si="7"/>
        <v>#N/A</v>
      </c>
    </row>
    <row r="115" spans="1:15" x14ac:dyDescent="0.2">
      <c r="A115" s="93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2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4"/>
      <c r="K115" s="47" t="e">
        <f>VLOOKUP(J115,'Species List'!$H$1:$J$9,2,FALSE)</f>
        <v>#N/A</v>
      </c>
      <c r="L115" s="47" t="e">
        <f>VLOOKUP(K115,'Species List'!$I$1:$N$8,2,FALSE)</f>
        <v>#N/A</v>
      </c>
      <c r="M115" s="103" t="e">
        <f t="shared" si="6"/>
        <v>#N/A</v>
      </c>
      <c r="N115" s="88" t="e">
        <f t="shared" si="4"/>
        <v>#N/A</v>
      </c>
      <c r="O115" s="101" t="e">
        <f t="shared" si="7"/>
        <v>#N/A</v>
      </c>
    </row>
    <row r="116" spans="1:15" x14ac:dyDescent="0.2">
      <c r="A116" s="93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2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4"/>
      <c r="K116" s="47" t="e">
        <f>VLOOKUP(J116,'Species List'!$H$1:$J$9,2,FALSE)</f>
        <v>#N/A</v>
      </c>
      <c r="L116" s="47" t="e">
        <f>VLOOKUP(K116,'Species List'!$I$1:$N$8,2,FALSE)</f>
        <v>#N/A</v>
      </c>
      <c r="M116" s="103" t="e">
        <f t="shared" si="6"/>
        <v>#N/A</v>
      </c>
      <c r="N116" s="88" t="e">
        <f t="shared" si="4"/>
        <v>#N/A</v>
      </c>
      <c r="O116" s="101" t="e">
        <f t="shared" si="7"/>
        <v>#N/A</v>
      </c>
    </row>
    <row r="117" spans="1:15" x14ac:dyDescent="0.2">
      <c r="A117" s="93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2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4"/>
      <c r="K117" s="47" t="e">
        <f>VLOOKUP(J117,'Species List'!$H$1:$J$9,2,FALSE)</f>
        <v>#N/A</v>
      </c>
      <c r="L117" s="47" t="e">
        <f>VLOOKUP(K117,'Species List'!$I$1:$N$8,2,FALSE)</f>
        <v>#N/A</v>
      </c>
      <c r="M117" s="103" t="e">
        <f t="shared" si="6"/>
        <v>#N/A</v>
      </c>
      <c r="N117" s="88" t="e">
        <f t="shared" si="4"/>
        <v>#N/A</v>
      </c>
      <c r="O117" s="101" t="e">
        <f t="shared" si="7"/>
        <v>#N/A</v>
      </c>
    </row>
    <row r="118" spans="1:15" x14ac:dyDescent="0.2">
      <c r="A118" s="93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2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4"/>
      <c r="K118" s="47" t="e">
        <f>VLOOKUP(J118,'Species List'!$H$1:$J$9,2,FALSE)</f>
        <v>#N/A</v>
      </c>
      <c r="L118" s="47" t="e">
        <f>VLOOKUP(K118,'Species List'!$I$1:$N$8,2,FALSE)</f>
        <v>#N/A</v>
      </c>
      <c r="M118" s="103" t="e">
        <f t="shared" si="6"/>
        <v>#N/A</v>
      </c>
      <c r="N118" s="88" t="e">
        <f t="shared" si="4"/>
        <v>#N/A</v>
      </c>
      <c r="O118" s="101" t="e">
        <f t="shared" si="7"/>
        <v>#N/A</v>
      </c>
    </row>
    <row r="119" spans="1:15" x14ac:dyDescent="0.2">
      <c r="A119" s="93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2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4"/>
      <c r="K119" s="47" t="e">
        <f>VLOOKUP(J119,'Species List'!$H$1:$J$9,2,FALSE)</f>
        <v>#N/A</v>
      </c>
      <c r="L119" s="47" t="e">
        <f>VLOOKUP(K119,'Species List'!$I$1:$N$8,2,FALSE)</f>
        <v>#N/A</v>
      </c>
      <c r="M119" s="103" t="e">
        <f t="shared" si="6"/>
        <v>#N/A</v>
      </c>
      <c r="N119" s="88" t="e">
        <f t="shared" si="4"/>
        <v>#N/A</v>
      </c>
      <c r="O119" s="101" t="e">
        <f t="shared" si="7"/>
        <v>#N/A</v>
      </c>
    </row>
    <row r="120" spans="1:15" x14ac:dyDescent="0.2">
      <c r="A120" s="93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2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4"/>
      <c r="K120" s="47" t="e">
        <f>VLOOKUP(J120,'Species List'!$H$1:$J$9,2,FALSE)</f>
        <v>#N/A</v>
      </c>
      <c r="L120" s="47" t="e">
        <f>VLOOKUP(K120,'Species List'!$I$1:$N$8,2,FALSE)</f>
        <v>#N/A</v>
      </c>
      <c r="M120" s="103" t="e">
        <f t="shared" si="6"/>
        <v>#N/A</v>
      </c>
      <c r="N120" s="88" t="e">
        <f t="shared" ref="N120:N130" si="8">L120/$L$131</f>
        <v>#N/A</v>
      </c>
      <c r="O120" s="101" t="e">
        <f t="shared" si="7"/>
        <v>#N/A</v>
      </c>
    </row>
    <row r="121" spans="1:15" x14ac:dyDescent="0.2">
      <c r="A121" s="93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2" t="e">
        <f t="shared" ref="D121:D130" si="9">VALUE(C121)</f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4"/>
      <c r="K121" s="47" t="e">
        <f>VLOOKUP(J121,'Species List'!$H$1:$J$9,2,FALSE)</f>
        <v>#N/A</v>
      </c>
      <c r="L121" s="47" t="e">
        <f>VLOOKUP(K121,'Species List'!$I$1:$N$8,2,FALSE)</f>
        <v>#N/A</v>
      </c>
      <c r="M121" s="103" t="e">
        <f t="shared" ref="M121:M130" si="10">VALUE(L121)</f>
        <v>#N/A</v>
      </c>
      <c r="N121" s="88" t="e">
        <f t="shared" si="8"/>
        <v>#N/A</v>
      </c>
      <c r="O121" s="101" t="e">
        <f t="shared" ref="O121:O130" si="11">D121*N121</f>
        <v>#N/A</v>
      </c>
    </row>
    <row r="122" spans="1:15" x14ac:dyDescent="0.2">
      <c r="A122" s="93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2" t="e">
        <f t="shared" si="9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4"/>
      <c r="K122" s="47" t="e">
        <f>VLOOKUP(J122,'Species List'!$H$1:$J$9,2,FALSE)</f>
        <v>#N/A</v>
      </c>
      <c r="L122" s="47" t="e">
        <f>VLOOKUP(K122,'Species List'!$I$1:$N$8,2,FALSE)</f>
        <v>#N/A</v>
      </c>
      <c r="M122" s="103" t="e">
        <f t="shared" si="10"/>
        <v>#N/A</v>
      </c>
      <c r="N122" s="88" t="e">
        <f t="shared" si="8"/>
        <v>#N/A</v>
      </c>
      <c r="O122" s="101" t="e">
        <f t="shared" si="11"/>
        <v>#N/A</v>
      </c>
    </row>
    <row r="123" spans="1:15" x14ac:dyDescent="0.2">
      <c r="A123" s="93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2" t="e">
        <f t="shared" si="9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4"/>
      <c r="K123" s="47" t="e">
        <f>VLOOKUP(J123,'Species List'!$H$1:$J$9,2,FALSE)</f>
        <v>#N/A</v>
      </c>
      <c r="L123" s="47" t="e">
        <f>VLOOKUP(K123,'Species List'!$I$1:$N$8,2,FALSE)</f>
        <v>#N/A</v>
      </c>
      <c r="M123" s="103" t="e">
        <f t="shared" si="10"/>
        <v>#N/A</v>
      </c>
      <c r="N123" s="88" t="e">
        <f t="shared" si="8"/>
        <v>#N/A</v>
      </c>
      <c r="O123" s="101" t="e">
        <f t="shared" si="11"/>
        <v>#N/A</v>
      </c>
    </row>
    <row r="124" spans="1:15" x14ac:dyDescent="0.2">
      <c r="A124" s="93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2" t="e">
        <f t="shared" si="9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4"/>
      <c r="K124" s="47" t="e">
        <f>VLOOKUP(J124,'Species List'!$H$1:$J$9,2,FALSE)</f>
        <v>#N/A</v>
      </c>
      <c r="L124" s="47" t="e">
        <f>VLOOKUP(K124,'Species List'!$I$1:$N$8,2,FALSE)</f>
        <v>#N/A</v>
      </c>
      <c r="M124" s="103" t="e">
        <f t="shared" si="10"/>
        <v>#N/A</v>
      </c>
      <c r="N124" s="88" t="e">
        <f t="shared" si="8"/>
        <v>#N/A</v>
      </c>
      <c r="O124" s="101" t="e">
        <f t="shared" si="11"/>
        <v>#N/A</v>
      </c>
    </row>
    <row r="125" spans="1:15" x14ac:dyDescent="0.2">
      <c r="A125" s="93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2" t="e">
        <f t="shared" si="9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4"/>
      <c r="K125" s="47" t="e">
        <f>VLOOKUP(J125,'Species List'!$H$1:$J$9,2,FALSE)</f>
        <v>#N/A</v>
      </c>
      <c r="L125" s="47" t="e">
        <f>VLOOKUP(K125,'Species List'!$I$1:$N$8,2,FALSE)</f>
        <v>#N/A</v>
      </c>
      <c r="M125" s="103" t="e">
        <f t="shared" si="10"/>
        <v>#N/A</v>
      </c>
      <c r="N125" s="88" t="e">
        <f t="shared" si="8"/>
        <v>#N/A</v>
      </c>
      <c r="O125" s="101" t="e">
        <f t="shared" si="11"/>
        <v>#N/A</v>
      </c>
    </row>
    <row r="126" spans="1:15" x14ac:dyDescent="0.2">
      <c r="A126" s="93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2" t="e">
        <f t="shared" si="9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4"/>
      <c r="K126" s="47" t="e">
        <f>VLOOKUP(J126,'Species List'!$H$1:$J$9,2,FALSE)</f>
        <v>#N/A</v>
      </c>
      <c r="L126" s="47" t="e">
        <f>VLOOKUP(K126,'Species List'!$I$1:$N$8,2,FALSE)</f>
        <v>#N/A</v>
      </c>
      <c r="M126" s="103" t="e">
        <f t="shared" si="10"/>
        <v>#N/A</v>
      </c>
      <c r="N126" s="88" t="e">
        <f t="shared" si="8"/>
        <v>#N/A</v>
      </c>
      <c r="O126" s="101" t="e">
        <f t="shared" si="11"/>
        <v>#N/A</v>
      </c>
    </row>
    <row r="127" spans="1:15" x14ac:dyDescent="0.2">
      <c r="A127" s="93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2" t="e">
        <f t="shared" si="9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4"/>
      <c r="K127" s="47" t="e">
        <f>VLOOKUP(J127,'Species List'!$H$1:$J$9,2,FALSE)</f>
        <v>#N/A</v>
      </c>
      <c r="L127" s="47" t="e">
        <f>VLOOKUP(K127,'Species List'!$I$1:$N$8,2,FALSE)</f>
        <v>#N/A</v>
      </c>
      <c r="M127" s="103" t="e">
        <f t="shared" si="10"/>
        <v>#N/A</v>
      </c>
      <c r="N127" s="88" t="e">
        <f t="shared" si="8"/>
        <v>#N/A</v>
      </c>
      <c r="O127" s="101" t="e">
        <f t="shared" si="11"/>
        <v>#N/A</v>
      </c>
    </row>
    <row r="128" spans="1:15" x14ac:dyDescent="0.2">
      <c r="A128" s="93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2" t="e">
        <f t="shared" si="9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4"/>
      <c r="K128" s="47" t="e">
        <f>VLOOKUP(J128,'Species List'!$H$1:$J$9,2,FALSE)</f>
        <v>#N/A</v>
      </c>
      <c r="L128" s="47" t="e">
        <f>VLOOKUP(K128,'Species List'!$I$1:$N$8,2,FALSE)</f>
        <v>#N/A</v>
      </c>
      <c r="M128" s="103" t="e">
        <f t="shared" si="10"/>
        <v>#N/A</v>
      </c>
      <c r="N128" s="88" t="e">
        <f t="shared" si="8"/>
        <v>#N/A</v>
      </c>
      <c r="O128" s="101" t="e">
        <f t="shared" si="11"/>
        <v>#N/A</v>
      </c>
    </row>
    <row r="129" spans="1:15" x14ac:dyDescent="0.2">
      <c r="A129" s="93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2" t="e">
        <f t="shared" si="9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4"/>
      <c r="K129" s="47" t="e">
        <f>VLOOKUP(J129,'Species List'!$H$1:$J$9,2,FALSE)</f>
        <v>#N/A</v>
      </c>
      <c r="L129" s="47" t="e">
        <f>VLOOKUP(K129,'Species List'!$I$1:$N$8,2,FALSE)</f>
        <v>#N/A</v>
      </c>
      <c r="M129" s="103" t="e">
        <f t="shared" si="10"/>
        <v>#N/A</v>
      </c>
      <c r="N129" s="88" t="e">
        <f t="shared" si="8"/>
        <v>#N/A</v>
      </c>
      <c r="O129" s="101" t="e">
        <f t="shared" si="11"/>
        <v>#N/A</v>
      </c>
    </row>
    <row r="130" spans="1:15" ht="13.2" thickBot="1" x14ac:dyDescent="0.25">
      <c r="A130" s="93"/>
      <c r="B130" s="62" t="e">
        <f>IF(LEN(VLOOKUP(A130,'Species List'!$A:$G,2,FALSE))=0,"",VLOOKUP(A130,'Species List'!$A:$G,2,FALSE))</f>
        <v>#N/A</v>
      </c>
      <c r="C130" s="62" t="e">
        <f>IF(LEN(VLOOKUP(A130,'Species List'!$A:$G,3,FALSE))=0,"",VLOOKUP(A130,'Species List'!$A:$G,3,FALSE))</f>
        <v>#N/A</v>
      </c>
      <c r="D130" s="102" t="e">
        <f t="shared" si="9"/>
        <v>#N/A</v>
      </c>
      <c r="E130" s="62" t="e">
        <f>IF(LEN(VLOOKUP(A130,'Species List'!$A:$G,4,FALSE))=0,"",VLOOKUP(A130,'Species List'!$A:$G,4,FALSE))</f>
        <v>#N/A</v>
      </c>
      <c r="F130" s="62" t="e">
        <f>IF(LEN(VLOOKUP(A130,'Species List'!$A:$G,5,FALSE))=0,"",VLOOKUP(A130,'Species List'!$A:$G,5,FALSE))</f>
        <v>#N/A</v>
      </c>
      <c r="G130" s="62" t="e">
        <f>IF(LEN(VLOOKUP(A130,'Species List'!$A:$G,6,FALSE))=0,"",VLOOKUP(A130,'Species List'!$A:$G,6,FALSE))</f>
        <v>#N/A</v>
      </c>
      <c r="H130" s="62" t="e">
        <f>VLOOKUP(A130,'Species List'!$A:$G,7,FALSE)</f>
        <v>#N/A</v>
      </c>
      <c r="I130" s="45"/>
      <c r="J130" s="95"/>
      <c r="K130" s="64" t="e">
        <f>VLOOKUP(J130,'Species List'!$H$1:$J$9,2,FALSE)</f>
        <v>#N/A</v>
      </c>
      <c r="L130" s="64" t="e">
        <f>VLOOKUP(K130,'Species List'!$I$1:$N$8,2,FALSE)</f>
        <v>#N/A</v>
      </c>
      <c r="M130" s="103" t="e">
        <f t="shared" si="10"/>
        <v>#N/A</v>
      </c>
      <c r="N130" s="45" t="e">
        <f t="shared" si="8"/>
        <v>#N/A</v>
      </c>
      <c r="O130" s="101" t="e">
        <f t="shared" si="11"/>
        <v>#N/A</v>
      </c>
    </row>
    <row r="131" spans="1:15" ht="13.8" thickTop="1" thickBot="1" x14ac:dyDescent="0.25">
      <c r="I131" s="145" t="s">
        <v>5387</v>
      </c>
      <c r="J131" s="146"/>
      <c r="K131" s="147"/>
      <c r="L131" s="63">
        <f>SUMIF(L10:L130,"&gt;=0")</f>
        <v>235</v>
      </c>
      <c r="M131" s="81"/>
    </row>
  </sheetData>
  <protectedRanges>
    <protectedRange password="EBBA" sqref="B9" name="Range1"/>
    <protectedRange password="EBBA" sqref="K10:K130" name="Range2"/>
  </protectedRanges>
  <dataConsolidate/>
  <mergeCells count="3">
    <mergeCell ref="A1:O1"/>
    <mergeCell ref="B7:E7"/>
    <mergeCell ref="I131:K131"/>
  </mergeCells>
  <conditionalFormatting sqref="A12:A34">
    <cfRule type="duplicateValues" dxfId="0" priority="1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J20:J130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I10:I130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A13:A130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workbookViewId="0">
      <selection activeCell="B2" sqref="B2:B6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89" t="s">
        <v>138</v>
      </c>
      <c r="B2" s="47" t="s">
        <v>5441</v>
      </c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 t="s">
        <v>5439</v>
      </c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 t="s">
        <v>5440</v>
      </c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>
        <v>42928</v>
      </c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4"/>
      <c r="C7" s="144"/>
      <c r="D7" s="144"/>
      <c r="E7" s="144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2"/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533</v>
      </c>
      <c r="B12" s="44" t="str">
        <f>IF(LEN(VLOOKUP(A12,'Species List'!$A:$G,2,FALSE))=0,"",VLOOKUP(A12,'Species List'!$A:$G,2,FALSE))</f>
        <v>poke milkweed</v>
      </c>
      <c r="C12" s="44">
        <f>IF(LEN(VLOOKUP(A12,'Species List'!$A:$G,3,FALSE))=0,"",VLOOKUP(A12,'Species List'!$A:$G,3,FALSE))</f>
        <v>7</v>
      </c>
      <c r="D12" s="102">
        <f>VALUE(C12)</f>
        <v>7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UPL</v>
      </c>
      <c r="H12" s="44">
        <f>VLOOKUP(A12,'Species List'!$A:$G,7,FALSE)</f>
        <v>0</v>
      </c>
      <c r="J12" s="118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3">
        <f>VALUE(L12)</f>
        <v>3</v>
      </c>
      <c r="N12" s="88">
        <f>L12/$L$151</f>
        <v>2.6905829596412557E-2</v>
      </c>
      <c r="O12" s="88">
        <f>D12*N12</f>
        <v>0.18834080717488791</v>
      </c>
    </row>
    <row r="13" spans="1:15" x14ac:dyDescent="0.2">
      <c r="A13" s="108" t="s">
        <v>3681</v>
      </c>
      <c r="B13" s="44" t="str">
        <f>IF(LEN(VLOOKUP(A13,'Species List'!$A:$G,2,FALSE))=0,"",VLOOKUP(A13,'Species List'!$A:$G,2,FALSE))</f>
        <v>elliptic shinleaf</v>
      </c>
      <c r="C13" s="44">
        <f>IF(LEN(VLOOKUP(A13,'Species List'!$A:$G,3,FALSE))=0,"",VLOOKUP(A13,'Species List'!$A:$G,3,FALSE))</f>
        <v>6</v>
      </c>
      <c r="D13" s="102">
        <f t="shared" ref="D13:D76" si="0">VALUE(C13)</f>
        <v>6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118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3">
        <f t="shared" ref="M13:M76" si="1">VALUE(L13)</f>
        <v>3</v>
      </c>
      <c r="N13" s="101">
        <f t="shared" ref="N13:N76" si="2">L13/$L$151</f>
        <v>2.6905829596412557E-2</v>
      </c>
      <c r="O13" s="101">
        <f t="shared" ref="O13:O76" si="3">D13*N13</f>
        <v>0.16143497757847536</v>
      </c>
    </row>
    <row r="14" spans="1:15" x14ac:dyDescent="0.2">
      <c r="A14" s="108" t="s">
        <v>473</v>
      </c>
      <c r="B14" s="44" t="str">
        <f>IF(LEN(VLOOKUP(A14,'Species List'!$A:$G,2,FALSE))=0,"",VLOOKUP(A14,'Species List'!$A:$G,2,FALSE))</f>
        <v>Jack-in-the-pulpit</v>
      </c>
      <c r="C14" s="44">
        <f>IF(LEN(VLOOKUP(A14,'Species List'!$A:$G,3,FALSE))=0,"",VLOOKUP(A14,'Species List'!$A:$G,3,FALSE))</f>
        <v>4</v>
      </c>
      <c r="D14" s="102">
        <f t="shared" si="0"/>
        <v>4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FACW-</v>
      </c>
      <c r="H14" s="44">
        <f>VLOOKUP(A14,'Species List'!$A:$G,7,FALSE)</f>
        <v>0</v>
      </c>
      <c r="J14" s="118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3">
        <f t="shared" si="1"/>
        <v>0.5</v>
      </c>
      <c r="N14" s="101">
        <f t="shared" si="2"/>
        <v>4.4843049327354259E-3</v>
      </c>
      <c r="O14" s="101">
        <f t="shared" si="3"/>
        <v>1.7937219730941704E-2</v>
      </c>
    </row>
    <row r="15" spans="1:15" x14ac:dyDescent="0.2">
      <c r="A15" s="108" t="s">
        <v>2847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5</v>
      </c>
      <c r="D15" s="102">
        <f t="shared" si="0"/>
        <v>5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119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3">
        <f t="shared" si="1"/>
        <v>3</v>
      </c>
      <c r="N15" s="101">
        <f t="shared" si="2"/>
        <v>2.6905829596412557E-2</v>
      </c>
      <c r="O15" s="101">
        <f t="shared" si="3"/>
        <v>0.13452914798206278</v>
      </c>
    </row>
    <row r="16" spans="1:15" x14ac:dyDescent="0.2">
      <c r="A16" s="108" t="s">
        <v>4510</v>
      </c>
      <c r="B16" s="44" t="str">
        <f>IF(LEN(VLOOKUP(A16,'Species List'!$A:$G,2,FALSE))=0,"",VLOOKUP(A16,'Species List'!$A:$G,2,FALSE))</f>
        <v>Japanese Hedge Parsley</v>
      </c>
      <c r="C16" s="44">
        <f>IF(LEN(VLOOKUP(A16,'Species List'!$A:$G,3,FALSE))=0,"",VLOOKUP(A16,'Species List'!$A:$G,3,FALSE))</f>
        <v>0</v>
      </c>
      <c r="D16" s="102">
        <f t="shared" si="0"/>
        <v>0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118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3">
        <f t="shared" si="1"/>
        <v>3</v>
      </c>
      <c r="N16" s="101">
        <f t="shared" si="2"/>
        <v>2.6905829596412557E-2</v>
      </c>
      <c r="O16" s="101">
        <f t="shared" si="3"/>
        <v>0</v>
      </c>
    </row>
    <row r="17" spans="1:15" x14ac:dyDescent="0.2">
      <c r="A17" s="108" t="s">
        <v>5290</v>
      </c>
      <c r="B17" s="44" t="str">
        <f>IF(LEN(VLOOKUP(A17,'Species List'!$A:$G,2,FALSE))=0,"",VLOOKUP(A17,'Species List'!$A:$G,2,FALSE))</f>
        <v/>
      </c>
      <c r="C17" s="44">
        <v>1</v>
      </c>
      <c r="D17" s="102">
        <f t="shared" si="0"/>
        <v>1</v>
      </c>
      <c r="E17" s="44" t="str">
        <f>IF(LEN(VLOOKUP(A17,'Species List'!$A:$G,4,FALSE))=0,"",VLOOKUP(A17,'Species List'!$A:$G,4,FALSE))</f>
        <v/>
      </c>
      <c r="F17" s="44" t="s">
        <v>147</v>
      </c>
      <c r="G17" s="44" t="str">
        <f>IF(LEN(VLOOKUP(A17,'Species List'!$A:$G,6,FALSE))=0,"",VLOOKUP(A17,'Species List'!$A:$G,6,FALSE))</f>
        <v/>
      </c>
      <c r="H17" s="44">
        <f>VLOOKUP(A17,'Species List'!$A:$G,7,FALSE)</f>
        <v>0</v>
      </c>
      <c r="J17" s="118">
        <v>2</v>
      </c>
      <c r="K17" s="47" t="str">
        <f>VLOOKUP(J17,'Species List'!$H$1:$J$9,2,FALSE)</f>
        <v>&gt;5-25%</v>
      </c>
      <c r="L17" s="47">
        <f>VLOOKUP(K17,'Species List'!$I$1:$N$8,2,FALSE)</f>
        <v>15</v>
      </c>
      <c r="M17" s="103">
        <f t="shared" si="1"/>
        <v>15</v>
      </c>
      <c r="N17" s="101">
        <f t="shared" si="2"/>
        <v>0.13452914798206278</v>
      </c>
      <c r="O17" s="101">
        <f t="shared" si="3"/>
        <v>0.13452914798206278</v>
      </c>
    </row>
    <row r="18" spans="1:15" x14ac:dyDescent="0.2">
      <c r="A18" s="108" t="s">
        <v>199</v>
      </c>
      <c r="B18" s="44" t="str">
        <f>IF(LEN(VLOOKUP(A18,'Species List'!$A:$G,2,FALSE))=0,"",VLOOKUP(A18,'Species List'!$A:$G,2,FALSE))</f>
        <v>red baneberry</v>
      </c>
      <c r="C18" s="44">
        <f>IF(LEN(VLOOKUP(A18,'Species List'!$A:$G,3,FALSE))=0,"",VLOOKUP(A18,'Species List'!$A:$G,3,FALSE))</f>
        <v>7</v>
      </c>
      <c r="D18" s="102">
        <f t="shared" si="0"/>
        <v>7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18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3">
        <f t="shared" si="1"/>
        <v>3</v>
      </c>
      <c r="N18" s="101">
        <f t="shared" si="2"/>
        <v>2.6905829596412557E-2</v>
      </c>
      <c r="O18" s="101">
        <f t="shared" si="3"/>
        <v>0.18834080717488791</v>
      </c>
    </row>
    <row r="19" spans="1:15" x14ac:dyDescent="0.2">
      <c r="A19" s="111" t="s">
        <v>2234</v>
      </c>
      <c r="B19" s="44" t="str">
        <f>IF(LEN(VLOOKUP(A19,'Species List'!$A:$G,2,FALSE))=0,"",VLOOKUP(A19,'Species List'!$A:$G,2,FALSE))</f>
        <v>wild geranium</v>
      </c>
      <c r="C19" s="44">
        <f>IF(LEN(VLOOKUP(A19,'Species List'!$A:$G,3,FALSE))=0,"",VLOOKUP(A19,'Species List'!$A:$G,3,FALSE))</f>
        <v>4</v>
      </c>
      <c r="D19" s="102">
        <f t="shared" si="0"/>
        <v>4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8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3">
        <f t="shared" si="1"/>
        <v>3</v>
      </c>
      <c r="N19" s="101">
        <f t="shared" si="2"/>
        <v>2.6905829596412557E-2</v>
      </c>
      <c r="O19" s="101">
        <f t="shared" si="3"/>
        <v>0.10762331838565023</v>
      </c>
    </row>
    <row r="20" spans="1:15" x14ac:dyDescent="0.2">
      <c r="A20" s="113" t="s">
        <v>3885</v>
      </c>
      <c r="B20" s="44" t="str">
        <f>IF(LEN(VLOOKUP(A20,'Species List'!$A:$G,2,FALSE))=0,"",VLOOKUP(A20,'Species List'!$A:$G,2,FALSE))</f>
        <v>tall coneflower</v>
      </c>
      <c r="C20" s="44">
        <f>IF(LEN(VLOOKUP(A20,'Species List'!$A:$G,3,FALSE))=0,"",VLOOKUP(A20,'Species List'!$A:$G,3,FALSE))</f>
        <v>6</v>
      </c>
      <c r="D20" s="102">
        <f t="shared" si="0"/>
        <v>6</v>
      </c>
      <c r="E20" s="44" t="str">
        <f>IF(LEN(VLOOKUP(A20,'Species List'!$A:$G,4,FALSE))=0,"",VLOOKUP(A20,'Species List'!$A:$G,4,FALSE))</f>
        <v/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FACW</v>
      </c>
      <c r="H20" s="44">
        <f>VLOOKUP(A20,'Species List'!$A:$G,7,FALSE)</f>
        <v>0</v>
      </c>
      <c r="J20" s="120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3">
        <f t="shared" si="1"/>
        <v>3</v>
      </c>
      <c r="N20" s="101">
        <f t="shared" si="2"/>
        <v>2.6905829596412557E-2</v>
      </c>
      <c r="O20" s="101">
        <f t="shared" si="3"/>
        <v>0.16143497757847536</v>
      </c>
    </row>
    <row r="21" spans="1:15" x14ac:dyDescent="0.2">
      <c r="A21" s="108" t="s">
        <v>1659</v>
      </c>
      <c r="B21" s="44" t="str">
        <f>IF(LEN(VLOOKUP(A21,'Species List'!$A:$G,2,FALSE))=0,"",VLOOKUP(A21,'Species List'!$A:$G,2,FALSE))</f>
        <v>pointed-leaved tick trefoil</v>
      </c>
      <c r="C21" s="44">
        <v>4</v>
      </c>
      <c r="D21" s="102">
        <f t="shared" si="0"/>
        <v>4</v>
      </c>
      <c r="E21" s="44" t="str">
        <f>IF(LEN(VLOOKUP(A21,'Species List'!$A:$G,4,FALSE))=0,"",VLOOKUP(A21,'Species List'!$A:$G,4,FALSE))</f>
        <v>H</v>
      </c>
      <c r="F21" s="44" t="s">
        <v>147</v>
      </c>
      <c r="G21" s="44" t="str">
        <f>IF(LEN(VLOOKUP(A21,'Species List'!$A:$G,6,FALSE))=0,"",VLOOKUP(A21,'Species List'!$A:$G,6,FALSE))</f>
        <v/>
      </c>
      <c r="H21" s="44">
        <f>VLOOKUP(A21,'Species List'!$A:$G,7,FALSE)</f>
        <v>0</v>
      </c>
      <c r="J21" s="118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3">
        <f t="shared" si="1"/>
        <v>3</v>
      </c>
      <c r="N21" s="101">
        <f t="shared" si="2"/>
        <v>2.6905829596412557E-2</v>
      </c>
      <c r="O21" s="101">
        <f t="shared" si="3"/>
        <v>0.10762331838565023</v>
      </c>
    </row>
    <row r="22" spans="1:15" x14ac:dyDescent="0.2">
      <c r="A22" s="114" t="s">
        <v>1366</v>
      </c>
      <c r="B22" s="44" t="str">
        <f>IF(LEN(VLOOKUP(A22,'Species List'!$A:$G,2,FALSE))=0,"",VLOOKUP(A22,'Species List'!$A:$G,2,FALSE))</f>
        <v>common enchanter's nightshade</v>
      </c>
      <c r="C22" s="44">
        <f>IF(LEN(VLOOKUP(A22,'Species List'!$A:$G,3,FALSE))=0,"",VLOOKUP(A22,'Species List'!$A:$G,3,FALSE))</f>
        <v>2</v>
      </c>
      <c r="D22" s="102">
        <f t="shared" si="0"/>
        <v>2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[FACU]</v>
      </c>
      <c r="H22" s="44">
        <f>VLOOKUP(A22,'Species List'!$A:$G,7,FALSE)</f>
        <v>0</v>
      </c>
      <c r="J22" s="118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3">
        <f t="shared" si="1"/>
        <v>3</v>
      </c>
      <c r="N22" s="101">
        <f t="shared" si="2"/>
        <v>2.6905829596412557E-2</v>
      </c>
      <c r="O22" s="101">
        <f t="shared" si="3"/>
        <v>5.3811659192825115E-2</v>
      </c>
    </row>
    <row r="23" spans="1:15" x14ac:dyDescent="0.2">
      <c r="A23" s="108" t="s">
        <v>4469</v>
      </c>
      <c r="B23" s="44" t="str">
        <f>IF(LEN(VLOOKUP(A23,'Species List'!$A:$G,2,FALSE))=0,"",VLOOKUP(A23,'Species List'!$A:$G,2,FALSE))</f>
        <v>common dandelion</v>
      </c>
      <c r="C23" s="44">
        <f>IF(LEN(VLOOKUP(A23,'Species List'!$A:$G,3,FALSE))=0,"",VLOOKUP(A23,'Species List'!$A:$G,3,FALSE))</f>
        <v>0</v>
      </c>
      <c r="D23" s="102">
        <f t="shared" si="0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Introduced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118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3">
        <f t="shared" si="1"/>
        <v>3</v>
      </c>
      <c r="N23" s="101">
        <f t="shared" si="2"/>
        <v>2.6905829596412557E-2</v>
      </c>
      <c r="O23" s="101">
        <f t="shared" si="3"/>
        <v>0</v>
      </c>
    </row>
    <row r="24" spans="1:15" x14ac:dyDescent="0.2">
      <c r="A24" s="108" t="s">
        <v>2187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4</v>
      </c>
      <c r="D24" s="102">
        <f t="shared" si="0"/>
        <v>4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FACU+</v>
      </c>
      <c r="H24" s="44">
        <f>VLOOKUP(A24,'Species List'!$A:$G,7,FALSE)</f>
        <v>0</v>
      </c>
      <c r="J24" s="118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3">
        <f t="shared" si="1"/>
        <v>3</v>
      </c>
      <c r="N24" s="101">
        <f t="shared" si="2"/>
        <v>2.6905829596412557E-2</v>
      </c>
      <c r="O24" s="101">
        <f t="shared" si="3"/>
        <v>0.10762331838565023</v>
      </c>
    </row>
    <row r="25" spans="1:15" x14ac:dyDescent="0.2">
      <c r="A25" s="108" t="s">
        <v>359</v>
      </c>
      <c r="B25" s="44" t="str">
        <f>IF(LEN(VLOOKUP(A25,'Species List'!$A:$G,2,FALSE))=0,"",VLOOKUP(A25,'Species List'!$A:$G,2,FALSE))</f>
        <v>hog peanut</v>
      </c>
      <c r="C25" s="44">
        <f>IF(LEN(VLOOKUP(A25,'Species List'!$A:$G,3,FALSE))=0,"",VLOOKUP(A25,'Species List'!$A:$G,3,FALSE))</f>
        <v>2</v>
      </c>
      <c r="D25" s="102">
        <f t="shared" si="0"/>
        <v>2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</v>
      </c>
      <c r="H25" s="44">
        <f>VLOOKUP(A25,'Species List'!$A:$G,7,FALSE)</f>
        <v>0</v>
      </c>
      <c r="J25" s="121">
        <v>2</v>
      </c>
      <c r="K25" s="47" t="str">
        <f>VLOOKUP(J25,'Species List'!$H$1:$J$9,2,FALSE)</f>
        <v>&gt;5-25%</v>
      </c>
      <c r="L25" s="47">
        <f>VLOOKUP(K25,'Species List'!$I$1:$N$8,2,FALSE)</f>
        <v>15</v>
      </c>
      <c r="M25" s="103">
        <f t="shared" si="1"/>
        <v>15</v>
      </c>
      <c r="N25" s="101">
        <f t="shared" si="2"/>
        <v>0.13452914798206278</v>
      </c>
      <c r="O25" s="101">
        <f t="shared" si="3"/>
        <v>0.26905829596412556</v>
      </c>
    </row>
    <row r="26" spans="1:15" x14ac:dyDescent="0.2">
      <c r="A26" s="108" t="s">
        <v>1981</v>
      </c>
      <c r="B26" s="44" t="str">
        <f>IF(LEN(VLOOKUP(A26,'Species List'!$A:$G,2,FALSE))=0,"",VLOOKUP(A26,'Species List'!$A:$G,2,FALSE))</f>
        <v>annual fleabane</v>
      </c>
      <c r="C26" s="44">
        <f>IF(LEN(VLOOKUP(A26,'Species List'!$A:$G,3,FALSE))=0,"",VLOOKUP(A26,'Species List'!$A:$G,3,FALSE))</f>
        <v>0</v>
      </c>
      <c r="D26" s="102">
        <f t="shared" si="0"/>
        <v>0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FAC-</v>
      </c>
      <c r="H26" s="44">
        <f>VLOOKUP(A26,'Species List'!$A:$G,7,FALSE)</f>
        <v>0</v>
      </c>
      <c r="J26" s="121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3">
        <f t="shared" si="1"/>
        <v>3</v>
      </c>
      <c r="N26" s="101">
        <f t="shared" si="2"/>
        <v>2.6905829596412557E-2</v>
      </c>
      <c r="O26" s="101">
        <f t="shared" si="3"/>
        <v>0</v>
      </c>
    </row>
    <row r="27" spans="1:15" x14ac:dyDescent="0.2">
      <c r="A27" s="108" t="s">
        <v>4483</v>
      </c>
      <c r="B27" s="44" t="str">
        <f>IF(LEN(VLOOKUP(A27,'Species List'!$A:$G,2,FALSE))=0,"",VLOOKUP(A27,'Species List'!$A:$G,2,FALSE))</f>
        <v>early meadow-rue</v>
      </c>
      <c r="C27" s="44">
        <f>IF(LEN(VLOOKUP(A27,'Species List'!$A:$G,3,FALSE))=0,"",VLOOKUP(A27,'Species List'!$A:$G,3,FALSE))</f>
        <v>5</v>
      </c>
      <c r="D27" s="102">
        <f t="shared" si="0"/>
        <v>5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FACU+</v>
      </c>
      <c r="H27" s="44">
        <f>VLOOKUP(A27,'Species List'!$A:$G,7,FALSE)</f>
        <v>0</v>
      </c>
      <c r="J27" s="121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3">
        <f t="shared" si="1"/>
        <v>3</v>
      </c>
      <c r="N27" s="101">
        <f t="shared" si="2"/>
        <v>2.6905829596412557E-2</v>
      </c>
      <c r="O27" s="101">
        <f t="shared" si="3"/>
        <v>0.13452914798206278</v>
      </c>
    </row>
    <row r="28" spans="1:15" x14ac:dyDescent="0.2">
      <c r="A28" s="112" t="s">
        <v>2846</v>
      </c>
      <c r="B28" s="44" t="str">
        <f>IF(LEN(VLOOKUP(A28,'Species List'!$A:$G,2,FALSE))=0,"",VLOOKUP(A28,'Species List'!$A:$G,2,FALSE))</f>
        <v>Canada mayflower</v>
      </c>
      <c r="C28" s="44">
        <f>IF(LEN(VLOOKUP(A28,'Species List'!$A:$G,3,FALSE))=0,"",VLOOKUP(A28,'Species List'!$A:$G,3,FALSE))</f>
        <v>5</v>
      </c>
      <c r="D28" s="102">
        <f t="shared" si="0"/>
        <v>5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</v>
      </c>
      <c r="H28" s="44">
        <f>VLOOKUP(A28,'Species List'!$A:$G,7,FALSE)</f>
        <v>0</v>
      </c>
      <c r="J28" s="121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3">
        <f t="shared" si="1"/>
        <v>3</v>
      </c>
      <c r="N28" s="101">
        <f t="shared" si="2"/>
        <v>2.6905829596412557E-2</v>
      </c>
      <c r="O28" s="101">
        <f t="shared" si="3"/>
        <v>0.13452914798206278</v>
      </c>
    </row>
    <row r="29" spans="1:15" x14ac:dyDescent="0.2">
      <c r="A29" s="108" t="s">
        <v>3140</v>
      </c>
      <c r="B29" s="44" t="str">
        <f>IF(LEN(VLOOKUP(A29,'Species List'!$A:$G,2,FALSE))=0,"",VLOOKUP(A29,'Species List'!$A:$G,2,FALSE))</f>
        <v>interrupted fern</v>
      </c>
      <c r="C29" s="44">
        <f>IF(LEN(VLOOKUP(A29,'Species List'!$A:$G,3,FALSE))=0,"",VLOOKUP(A29,'Species List'!$A:$G,3,FALSE))</f>
        <v>6</v>
      </c>
      <c r="D29" s="102">
        <f t="shared" si="0"/>
        <v>6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FAC+</v>
      </c>
      <c r="H29" s="44">
        <f>VLOOKUP(A29,'Species List'!$A:$G,7,FALSE)</f>
        <v>0</v>
      </c>
      <c r="J29" s="121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3">
        <f t="shared" si="1"/>
        <v>3</v>
      </c>
      <c r="N29" s="101">
        <f t="shared" si="2"/>
        <v>2.6905829596412557E-2</v>
      </c>
      <c r="O29" s="101">
        <f t="shared" si="3"/>
        <v>0.16143497757847536</v>
      </c>
    </row>
    <row r="30" spans="1:15" x14ac:dyDescent="0.2">
      <c r="A30" s="112" t="s">
        <v>5444</v>
      </c>
      <c r="B30" s="44" t="str">
        <f>IF(LEN(VLOOKUP(A30,'Species List'!$A:$G,2,FALSE))=0,"",VLOOKUP(A30,'Species List'!$A:$G,2,FALSE))</f>
        <v>lady fern</v>
      </c>
      <c r="C30" s="44">
        <f>IF(LEN(VLOOKUP(A30,'Species List'!$A:$G,3,FALSE))=0,"",VLOOKUP(A30,'Species List'!$A:$G,3,FALSE))</f>
        <v>5</v>
      </c>
      <c r="D30" s="102">
        <f t="shared" si="0"/>
        <v>5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/>
      </c>
      <c r="H30" s="44">
        <f>VLOOKUP(A30,'Species List'!$A:$G,7,FALSE)</f>
        <v>0</v>
      </c>
      <c r="J30" s="121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3">
        <f t="shared" si="1"/>
        <v>3</v>
      </c>
      <c r="N30" s="101">
        <f t="shared" si="2"/>
        <v>2.6905829596412557E-2</v>
      </c>
      <c r="O30" s="101">
        <f t="shared" si="3"/>
        <v>0.13452914798206278</v>
      </c>
    </row>
    <row r="31" spans="1:15" x14ac:dyDescent="0.2">
      <c r="A31" s="108" t="s">
        <v>3102</v>
      </c>
      <c r="B31" s="44" t="str">
        <f>IF(LEN(VLOOKUP(A31,'Species List'!$A:$G,2,FALSE))=0,"",VLOOKUP(A31,'Species List'!$A:$G,2,FALSE))</f>
        <v>sensitive fern</v>
      </c>
      <c r="C31" s="44">
        <f>IF(LEN(VLOOKUP(A31,'Species List'!$A:$G,3,FALSE))=0,"",VLOOKUP(A31,'Species List'!$A:$G,3,FALSE))</f>
        <v>4</v>
      </c>
      <c r="D31" s="102">
        <f t="shared" si="0"/>
        <v>4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FACW</v>
      </c>
      <c r="H31" s="44">
        <f>VLOOKUP(A31,'Species List'!$A:$G,7,FALSE)</f>
        <v>0</v>
      </c>
      <c r="J31" s="121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3">
        <f t="shared" si="1"/>
        <v>3</v>
      </c>
      <c r="N31" s="101">
        <f t="shared" si="2"/>
        <v>2.6905829596412557E-2</v>
      </c>
      <c r="O31" s="101">
        <f t="shared" si="3"/>
        <v>0.10762331838565023</v>
      </c>
    </row>
    <row r="32" spans="1:15" x14ac:dyDescent="0.2">
      <c r="A32" s="112" t="s">
        <v>4924</v>
      </c>
      <c r="B32" s="44" t="str">
        <f>IF(LEN(VLOOKUP(A32,'Species List'!$A:$G,2,FALSE))=0,"",VLOOKUP(A32,'Species List'!$A:$G,2,FALSE))</f>
        <v/>
      </c>
      <c r="C32" s="44">
        <v>0</v>
      </c>
      <c r="D32" s="102">
        <f t="shared" si="0"/>
        <v>0</v>
      </c>
      <c r="E32" s="44" t="str">
        <f>IF(LEN(VLOOKUP(A32,'Species List'!$A:$G,4,FALSE))=0,"",VLOOKUP(A32,'Species List'!$A:$G,4,FALSE))</f>
        <v/>
      </c>
      <c r="F32" s="44" t="s">
        <v>152</v>
      </c>
      <c r="G32" s="44" t="str">
        <f>IF(LEN(VLOOKUP(A32,'Species List'!$A:$G,6,FALSE))=0,"",VLOOKUP(A32,'Species List'!$A:$G,6,FALSE))</f>
        <v/>
      </c>
      <c r="H32" s="44">
        <f>VLOOKUP(A32,'Species List'!$A:$G,7,FALSE)</f>
        <v>0</v>
      </c>
      <c r="J32" s="121" t="s">
        <v>5420</v>
      </c>
      <c r="K32" s="47" t="str">
        <f>VLOOKUP(J32,'Species List'!$H$1:$J$9,2,FALSE)</f>
        <v>&gt;0-1%</v>
      </c>
      <c r="L32" s="47">
        <f>VLOOKUP(K32,'Species List'!$I$1:$N$8,2,FALSE)</f>
        <v>0.5</v>
      </c>
      <c r="M32" s="103">
        <f t="shared" si="1"/>
        <v>0.5</v>
      </c>
      <c r="N32" s="101">
        <f t="shared" si="2"/>
        <v>4.4843049327354259E-3</v>
      </c>
      <c r="O32" s="101">
        <f t="shared" si="3"/>
        <v>0</v>
      </c>
    </row>
    <row r="33" spans="1:15" x14ac:dyDescent="0.2">
      <c r="A33" s="115" t="s">
        <v>4518</v>
      </c>
      <c r="B33" s="44" t="str">
        <f>IF(LEN(VLOOKUP(A33,'Species List'!$A:$G,2,FALSE))=0,"",VLOOKUP(A33,'Species List'!$A:$G,2,FALSE))</f>
        <v>western poison ivy</v>
      </c>
      <c r="C33" s="44">
        <f>IF(LEN(VLOOKUP(A33,'Species List'!$A:$G,3,FALSE))=0,"",VLOOKUP(A33,'Species List'!$A:$G,3,FALSE))</f>
        <v>1</v>
      </c>
      <c r="D33" s="102">
        <f t="shared" si="0"/>
        <v>1</v>
      </c>
      <c r="E33" s="44" t="str">
        <f>IF(LEN(VLOOKUP(A33,'Species List'!$A:$G,4,FALSE))=0,"",VLOOKUP(A33,'Species List'!$A:$G,4,FALSE))</f>
        <v>D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</v>
      </c>
      <c r="H33" s="44">
        <f>VLOOKUP(A33,'Species List'!$A:$G,7,FALSE)</f>
        <v>0</v>
      </c>
      <c r="J33" s="121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3">
        <f t="shared" si="1"/>
        <v>3</v>
      </c>
      <c r="N33" s="101">
        <f t="shared" si="2"/>
        <v>2.6905829596412557E-2</v>
      </c>
      <c r="O33" s="101">
        <f t="shared" si="3"/>
        <v>2.6905829596412557E-2</v>
      </c>
    </row>
    <row r="34" spans="1:15" x14ac:dyDescent="0.2">
      <c r="A34" s="112" t="s">
        <v>5315</v>
      </c>
      <c r="B34" s="44" t="str">
        <f>IF(LEN(VLOOKUP(A34,'Species List'!$A:$G,2,FALSE))=0,"",VLOOKUP(A34,'Species List'!$A:$G,2,FALSE))</f>
        <v/>
      </c>
      <c r="C34" s="44">
        <v>1</v>
      </c>
      <c r="D34" s="102">
        <f t="shared" si="0"/>
        <v>1</v>
      </c>
      <c r="E34" s="44" t="str">
        <f>IF(LEN(VLOOKUP(A34,'Species List'!$A:$G,4,FALSE))=0,"",VLOOKUP(A34,'Species List'!$A:$G,4,FALSE))</f>
        <v/>
      </c>
      <c r="F34" s="44" t="s">
        <v>147</v>
      </c>
      <c r="G34" s="44" t="str">
        <f>IF(LEN(VLOOKUP(A34,'Species List'!$A:$G,6,FALSE))=0,"",VLOOKUP(A34,'Species List'!$A:$G,6,FALSE))</f>
        <v/>
      </c>
      <c r="H34" s="44">
        <f>VLOOKUP(A34,'Species List'!$A:$G,7,FALSE)</f>
        <v>0</v>
      </c>
      <c r="J34" s="121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3">
        <f t="shared" si="1"/>
        <v>3</v>
      </c>
      <c r="N34" s="101">
        <f t="shared" si="2"/>
        <v>2.6905829596412557E-2</v>
      </c>
      <c r="O34" s="101">
        <f t="shared" si="3"/>
        <v>2.6905829596412557E-2</v>
      </c>
    </row>
    <row r="35" spans="1:15" x14ac:dyDescent="0.2">
      <c r="A35" s="112" t="s">
        <v>2809</v>
      </c>
      <c r="B35" s="44" t="str">
        <f>IF(LEN(VLOOKUP(A35,'Species List'!$A:$G,2,FALSE))=0,"",VLOOKUP(A35,'Species List'!$A:$G,2,FALSE))</f>
        <v>cut-leaved bugleweed</v>
      </c>
      <c r="C35" s="44">
        <f>IF(LEN(VLOOKUP(A35,'Species List'!$A:$G,3,FALSE))=0,"",VLOOKUP(A35,'Species List'!$A:$G,3,FALSE))</f>
        <v>4</v>
      </c>
      <c r="D35" s="102">
        <f t="shared" si="0"/>
        <v>4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OBL</v>
      </c>
      <c r="H35" s="44">
        <f>VLOOKUP(A35,'Species List'!$A:$G,7,FALSE)</f>
        <v>0</v>
      </c>
      <c r="J35" s="121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3">
        <f t="shared" si="1"/>
        <v>3</v>
      </c>
      <c r="N35" s="101">
        <f t="shared" si="2"/>
        <v>2.6905829596412557E-2</v>
      </c>
      <c r="O35" s="101">
        <f t="shared" si="3"/>
        <v>0.10762331838565023</v>
      </c>
    </row>
    <row r="36" spans="1:15" x14ac:dyDescent="0.2">
      <c r="A36" s="112" t="s">
        <v>2046</v>
      </c>
      <c r="B36" s="44" t="str">
        <f>IF(LEN(VLOOKUP(A36,'Species List'!$A:$G,2,FALSE))=0,"",VLOOKUP(A36,'Species List'!$A:$G,2,FALSE))</f>
        <v>common boneset</v>
      </c>
      <c r="C36" s="44">
        <f>IF(LEN(VLOOKUP(A36,'Species List'!$A:$G,3,FALSE))=0,"",VLOOKUP(A36,'Species List'!$A:$G,3,FALSE))</f>
        <v>4</v>
      </c>
      <c r="D36" s="102">
        <f t="shared" si="0"/>
        <v>4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[FACW+]</v>
      </c>
      <c r="H36" s="44">
        <f>VLOOKUP(A36,'Species List'!$A:$G,7,FALSE)</f>
        <v>0</v>
      </c>
      <c r="J36" s="121" t="s">
        <v>5420</v>
      </c>
      <c r="K36" s="47" t="str">
        <f>VLOOKUP(J36,'Species List'!$H$1:$J$9,2,FALSE)</f>
        <v>&gt;0-1%</v>
      </c>
      <c r="L36" s="47">
        <f>VLOOKUP(K36,'Species List'!$I$1:$N$8,2,FALSE)</f>
        <v>0.5</v>
      </c>
      <c r="M36" s="103">
        <f t="shared" si="1"/>
        <v>0.5</v>
      </c>
      <c r="N36" s="101">
        <f t="shared" si="2"/>
        <v>4.4843049327354259E-3</v>
      </c>
      <c r="O36" s="101">
        <f t="shared" si="3"/>
        <v>1.7937219730941704E-2</v>
      </c>
    </row>
    <row r="37" spans="1:15" x14ac:dyDescent="0.2">
      <c r="A37" s="116" t="s">
        <v>3737</v>
      </c>
      <c r="B37" s="44" t="str">
        <f>IF(LEN(VLOOKUP(A37,'Species List'!$A:$G,2,FALSE))=0,"",VLOOKUP(A37,'Species List'!$A:$G,2,FALSE))</f>
        <v/>
      </c>
      <c r="C37" s="44">
        <f>IF(LEN(VLOOKUP(A37,'Species List'!$A:$G,3,FALSE))=0,"",VLOOKUP(A37,'Species List'!$A:$G,3,FALSE))</f>
        <v>5</v>
      </c>
      <c r="D37" s="102">
        <f t="shared" si="0"/>
        <v>5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FACW</v>
      </c>
      <c r="H37" s="44">
        <f>VLOOKUP(A37,'Species List'!$A:$G,7,FALSE)</f>
        <v>0</v>
      </c>
      <c r="J37" s="121" t="s">
        <v>5420</v>
      </c>
      <c r="K37" s="47" t="str">
        <f>VLOOKUP(J37,'Species List'!$H$1:$J$9,2,FALSE)</f>
        <v>&gt;0-1%</v>
      </c>
      <c r="L37" s="47">
        <f>VLOOKUP(K37,'Species List'!$I$1:$N$8,2,FALSE)</f>
        <v>0.5</v>
      </c>
      <c r="M37" s="103">
        <f t="shared" si="1"/>
        <v>0.5</v>
      </c>
      <c r="N37" s="101">
        <f t="shared" si="2"/>
        <v>4.4843049327354259E-3</v>
      </c>
      <c r="O37" s="101">
        <f t="shared" si="3"/>
        <v>2.2421524663677129E-2</v>
      </c>
    </row>
    <row r="38" spans="1:15" x14ac:dyDescent="0.2">
      <c r="A38" s="112" t="s">
        <v>4222</v>
      </c>
      <c r="B38" s="44" t="str">
        <f>IF(LEN(VLOOKUP(A38,'Species List'!$A:$G,2,FALSE))=0,"",VLOOKUP(A38,'Species List'!$A:$G,2,FALSE))</f>
        <v>giant goldenrod</v>
      </c>
      <c r="C38" s="44">
        <f>IF(LEN(VLOOKUP(A38,'Species List'!$A:$G,3,FALSE))=0,"",VLOOKUP(A38,'Species List'!$A:$G,3,FALSE))</f>
        <v>3</v>
      </c>
      <c r="D38" s="102">
        <f t="shared" si="0"/>
        <v>3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Native</v>
      </c>
      <c r="G38" s="44" t="str">
        <f>IF(LEN(VLOOKUP(A38,'Species List'!$A:$G,6,FALSE))=0,"",VLOOKUP(A38,'Species List'!$A:$G,6,FALSE))</f>
        <v>FACW</v>
      </c>
      <c r="H38" s="44">
        <f>VLOOKUP(A38,'Species List'!$A:$G,7,FALSE)</f>
        <v>0</v>
      </c>
      <c r="J38" s="121" t="s">
        <v>5418</v>
      </c>
      <c r="K38" s="47" t="str">
        <f>VLOOKUP(J38,'Species List'!$H$1:$J$9,2,FALSE)</f>
        <v>&gt;1-5%</v>
      </c>
      <c r="L38" s="47">
        <f>VLOOKUP(K38,'Species List'!$I$1:$N$8,2,FALSE)</f>
        <v>3</v>
      </c>
      <c r="M38" s="103">
        <f t="shared" si="1"/>
        <v>3</v>
      </c>
      <c r="N38" s="101">
        <f t="shared" si="2"/>
        <v>2.6905829596412557E-2</v>
      </c>
      <c r="O38" s="101">
        <f t="shared" si="3"/>
        <v>8.0717488789237679E-2</v>
      </c>
    </row>
    <row r="39" spans="1:15" x14ac:dyDescent="0.2">
      <c r="A39" s="112" t="s">
        <v>2577</v>
      </c>
      <c r="B39" s="44" t="str">
        <f>IF(LEN(VLOOKUP(A39,'Species List'!$A:$G,2,FALSE))=0,"",VLOOKUP(A39,'Species List'!$A:$G,2,FALSE))</f>
        <v>Canada wild lettuce</v>
      </c>
      <c r="C39" s="44">
        <f>IF(LEN(VLOOKUP(A39,'Species List'!$A:$G,3,FALSE))=0,"",VLOOKUP(A39,'Species List'!$A:$G,3,FALSE))</f>
        <v>2</v>
      </c>
      <c r="D39" s="102">
        <f t="shared" si="0"/>
        <v>2</v>
      </c>
      <c r="E39" s="44" t="str">
        <f>IF(LEN(VLOOKUP(A39,'Species List'!$A:$G,4,FALSE))=0,"",VLOOKUP(A39,'Species List'!$A:$G,4,FALSE))</f>
        <v>H</v>
      </c>
      <c r="F39" s="44" t="str">
        <f>IF(LEN(VLOOKUP(A39,'Species List'!$A:$G,5,FALSE))=0,"",VLOOKUP(A39,'Species List'!$A:$G,5,FALSE))</f>
        <v>Native</v>
      </c>
      <c r="G39" s="44" t="str">
        <f>IF(LEN(VLOOKUP(A39,'Species List'!$A:$G,6,FALSE))=0,"",VLOOKUP(A39,'Species List'!$A:$G,6,FALSE))</f>
        <v>FACU+</v>
      </c>
      <c r="H39" s="44">
        <f>VLOOKUP(A39,'Species List'!$A:$G,7,FALSE)</f>
        <v>0</v>
      </c>
      <c r="J39" s="121" t="s">
        <v>5418</v>
      </c>
      <c r="K39" s="47" t="str">
        <f>VLOOKUP(J39,'Species List'!$H$1:$J$9,2,FALSE)</f>
        <v>&gt;1-5%</v>
      </c>
      <c r="L39" s="47">
        <f>VLOOKUP(K39,'Species List'!$I$1:$N$8,2,FALSE)</f>
        <v>3</v>
      </c>
      <c r="M39" s="103">
        <f t="shared" si="1"/>
        <v>3</v>
      </c>
      <c r="N39" s="101">
        <f t="shared" si="2"/>
        <v>2.6905829596412557E-2</v>
      </c>
      <c r="O39" s="101">
        <f t="shared" si="3"/>
        <v>5.3811659192825115E-2</v>
      </c>
    </row>
    <row r="40" spans="1:15" x14ac:dyDescent="0.2">
      <c r="A40" s="112" t="s">
        <v>2699</v>
      </c>
      <c r="B40" s="44" t="str">
        <f>IF(LEN(VLOOKUP(A40,'Species List'!$A:$G,2,FALSE))=0,"",VLOOKUP(A40,'Species List'!$A:$G,2,FALSE))</f>
        <v>lily-leaved twayblade</v>
      </c>
      <c r="C40" s="44">
        <f>IF(LEN(VLOOKUP(A40,'Species List'!$A:$G,3,FALSE))=0,"",VLOOKUP(A40,'Species List'!$A:$G,3,FALSE))</f>
        <v>5</v>
      </c>
      <c r="D40" s="102">
        <f t="shared" si="0"/>
        <v>5</v>
      </c>
      <c r="E40" s="44" t="str">
        <f>IF(LEN(VLOOKUP(A40,'Species List'!$A:$G,4,FALSE))=0,"",VLOOKUP(A40,'Species List'!$A:$G,4,FALSE))</f>
        <v>H</v>
      </c>
      <c r="F40" s="44" t="str">
        <f>IF(LEN(VLOOKUP(A40,'Species List'!$A:$G,5,FALSE))=0,"",VLOOKUP(A40,'Species List'!$A:$G,5,FALSE))</f>
        <v>Native</v>
      </c>
      <c r="G40" s="44" t="str">
        <f>IF(LEN(VLOOKUP(A40,'Species List'!$A:$G,6,FALSE))=0,"",VLOOKUP(A40,'Species List'!$A:$G,6,FALSE))</f>
        <v>FACU-</v>
      </c>
      <c r="H40" s="44">
        <f>VLOOKUP(A40,'Species List'!$A:$G,7,FALSE)</f>
        <v>0</v>
      </c>
      <c r="J40" s="121" t="s">
        <v>5420</v>
      </c>
      <c r="K40" s="47" t="str">
        <f>VLOOKUP(J40,'Species List'!$H$1:$J$9,2,FALSE)</f>
        <v>&gt;0-1%</v>
      </c>
      <c r="L40" s="47">
        <f>VLOOKUP(K40,'Species List'!$I$1:$N$8,2,FALSE)</f>
        <v>0.5</v>
      </c>
      <c r="M40" s="103">
        <f t="shared" si="1"/>
        <v>0.5</v>
      </c>
      <c r="N40" s="101">
        <f t="shared" si="2"/>
        <v>4.4843049327354259E-3</v>
      </c>
      <c r="O40" s="101">
        <f t="shared" si="3"/>
        <v>2.2421524663677129E-2</v>
      </c>
    </row>
    <row r="41" spans="1:15" x14ac:dyDescent="0.2">
      <c r="A41" s="112" t="s">
        <v>2132</v>
      </c>
      <c r="B41" s="44" t="str">
        <f>IF(LEN(VLOOKUP(A41,'Species List'!$A:$G,2,FALSE))=0,"",VLOOKUP(A41,'Species List'!$A:$G,2,FALSE))</f>
        <v/>
      </c>
      <c r="C41" s="44">
        <f>IF(LEN(VLOOKUP(A41,'Species List'!$A:$G,3,FALSE))=0,"",VLOOKUP(A41,'Species List'!$A:$G,3,FALSE))</f>
        <v>3</v>
      </c>
      <c r="D41" s="102">
        <f t="shared" si="0"/>
        <v>3</v>
      </c>
      <c r="E41" s="44" t="str">
        <f>IF(LEN(VLOOKUP(A41,'Species List'!$A:$G,4,FALSE))=0,"",VLOOKUP(A41,'Species List'!$A:$G,4,FALSE))</f>
        <v>H</v>
      </c>
      <c r="F41" s="44" t="str">
        <f>IF(LEN(VLOOKUP(A41,'Species List'!$A:$G,5,FALSE))=0,"",VLOOKUP(A41,'Species List'!$A:$G,5,FALSE))</f>
        <v>Native</v>
      </c>
      <c r="G41" s="44" t="str">
        <f>IF(LEN(VLOOKUP(A41,'Species List'!$A:$G,6,FALSE))=0,"",VLOOKUP(A41,'Species List'!$A:$G,6,FALSE))</f>
        <v>UPL</v>
      </c>
      <c r="H41" s="44">
        <f>VLOOKUP(A41,'Species List'!$A:$G,7,FALSE)</f>
        <v>0</v>
      </c>
      <c r="J41" s="121" t="s">
        <v>5418</v>
      </c>
      <c r="K41" s="47" t="str">
        <f>VLOOKUP(J41,'Species List'!$H$1:$J$9,2,FALSE)</f>
        <v>&gt;1-5%</v>
      </c>
      <c r="L41" s="47">
        <f>VLOOKUP(K41,'Species List'!$I$1:$N$8,2,FALSE)</f>
        <v>3</v>
      </c>
      <c r="M41" s="103">
        <f t="shared" si="1"/>
        <v>3</v>
      </c>
      <c r="N41" s="101">
        <f t="shared" si="2"/>
        <v>2.6905829596412557E-2</v>
      </c>
      <c r="O41" s="101">
        <f t="shared" si="3"/>
        <v>8.0717488789237679E-2</v>
      </c>
    </row>
    <row r="42" spans="1:15" x14ac:dyDescent="0.2">
      <c r="A42" s="112" t="s">
        <v>2947</v>
      </c>
      <c r="B42" s="44" t="str">
        <f>IF(LEN(VLOOKUP(A42,'Species List'!$A:$G,2,FALSE))=0,"",VLOOKUP(A42,'Species List'!$A:$G,2,FALSE))</f>
        <v>wild bergamot</v>
      </c>
      <c r="C42" s="44">
        <f>IF(LEN(VLOOKUP(A42,'Species List'!$A:$G,3,FALSE))=0,"",VLOOKUP(A42,'Species List'!$A:$G,3,FALSE))</f>
        <v>3</v>
      </c>
      <c r="D42" s="102">
        <f t="shared" si="0"/>
        <v>3</v>
      </c>
      <c r="E42" s="44" t="str">
        <f>IF(LEN(VLOOKUP(A42,'Species List'!$A:$G,4,FALSE))=0,"",VLOOKUP(A42,'Species List'!$A:$G,4,FALSE))</f>
        <v>H</v>
      </c>
      <c r="F42" s="44" t="str">
        <f>IF(LEN(VLOOKUP(A42,'Species List'!$A:$G,5,FALSE))=0,"",VLOOKUP(A42,'Species List'!$A:$G,5,FALSE))</f>
        <v>Native</v>
      </c>
      <c r="G42" s="44" t="str">
        <f>IF(LEN(VLOOKUP(A42,'Species List'!$A:$G,6,FALSE))=0,"",VLOOKUP(A42,'Species List'!$A:$G,6,FALSE))</f>
        <v>FACU</v>
      </c>
      <c r="H42" s="44">
        <f>VLOOKUP(A42,'Species List'!$A:$G,7,FALSE)</f>
        <v>0</v>
      </c>
      <c r="J42" s="121" t="s">
        <v>5418</v>
      </c>
      <c r="K42" s="47" t="str">
        <f>VLOOKUP(J42,'Species List'!$H$1:$J$9,2,FALSE)</f>
        <v>&gt;1-5%</v>
      </c>
      <c r="L42" s="47">
        <f>VLOOKUP(K42,'Species List'!$I$1:$N$8,2,FALSE)</f>
        <v>3</v>
      </c>
      <c r="M42" s="103">
        <f t="shared" si="1"/>
        <v>3</v>
      </c>
      <c r="N42" s="101">
        <f t="shared" si="2"/>
        <v>2.6905829596412557E-2</v>
      </c>
      <c r="O42" s="101">
        <f t="shared" si="3"/>
        <v>8.0717488789237679E-2</v>
      </c>
    </row>
    <row r="43" spans="1:15" x14ac:dyDescent="0.2">
      <c r="A43" s="112" t="s">
        <v>3665</v>
      </c>
      <c r="B43" s="44" t="str">
        <f>IF(LEN(VLOOKUP(A43,'Species List'!$A:$G,2,FALSE))=0,"",VLOOKUP(A43,'Species List'!$A:$G,2,FALSE))</f>
        <v/>
      </c>
      <c r="C43" s="44">
        <f>IF(LEN(VLOOKUP(A43,'Species List'!$A:$G,3,FALSE))=0,"",VLOOKUP(A43,'Species List'!$A:$G,3,FALSE))</f>
        <v>2</v>
      </c>
      <c r="D43" s="102">
        <f t="shared" si="0"/>
        <v>2</v>
      </c>
      <c r="E43" s="44" t="str">
        <f>IF(LEN(VLOOKUP(A43,'Species List'!$A:$G,4,FALSE))=0,"",VLOOKUP(A43,'Species List'!$A:$G,4,FALSE))</f>
        <v/>
      </c>
      <c r="F43" s="44" t="str">
        <f>IF(LEN(VLOOKUP(A43,'Species List'!$A:$G,5,FALSE))=0,"",VLOOKUP(A43,'Species List'!$A:$G,5,FALSE))</f>
        <v>Native</v>
      </c>
      <c r="G43" s="44" t="str">
        <f>IF(LEN(VLOOKUP(A43,'Species List'!$A:$G,6,FALSE))=0,"",VLOOKUP(A43,'Species List'!$A:$G,6,FALSE))</f>
        <v>FACU</v>
      </c>
      <c r="H43" s="44">
        <f>VLOOKUP(A43,'Species List'!$A:$G,7,FALSE)</f>
        <v>0</v>
      </c>
      <c r="J43" s="121" t="s">
        <v>5418</v>
      </c>
      <c r="K43" s="47" t="str">
        <f>VLOOKUP(J43,'Species List'!$H$1:$J$9,2,FALSE)</f>
        <v>&gt;1-5%</v>
      </c>
      <c r="L43" s="47">
        <f>VLOOKUP(K43,'Species List'!$I$1:$N$8,2,FALSE)</f>
        <v>3</v>
      </c>
      <c r="M43" s="103">
        <f t="shared" si="1"/>
        <v>3</v>
      </c>
      <c r="N43" s="101">
        <f t="shared" si="2"/>
        <v>2.6905829596412557E-2</v>
      </c>
      <c r="O43" s="101">
        <f t="shared" si="3"/>
        <v>5.3811659192825115E-2</v>
      </c>
    </row>
    <row r="44" spans="1:15" x14ac:dyDescent="0.2">
      <c r="A44" s="117" t="s">
        <v>1373</v>
      </c>
      <c r="B44" s="44" t="str">
        <f>IF(LEN(VLOOKUP(A44,'Species List'!$A:$G,2,FALSE))=0,"",VLOOKUP(A44,'Species List'!$A:$G,2,FALSE))</f>
        <v>Canada thistle</v>
      </c>
      <c r="C44" s="44">
        <f>IF(LEN(VLOOKUP(A44,'Species List'!$A:$G,3,FALSE))=0,"",VLOOKUP(A44,'Species List'!$A:$G,3,FALSE))</f>
        <v>0</v>
      </c>
      <c r="D44" s="102">
        <f t="shared" si="0"/>
        <v>0</v>
      </c>
      <c r="E44" s="44" t="str">
        <f>IF(LEN(VLOOKUP(A44,'Species List'!$A:$G,4,FALSE))=0,"",VLOOKUP(A44,'Species List'!$A:$G,4,FALSE))</f>
        <v>H</v>
      </c>
      <c r="F44" s="44" t="str">
        <f>IF(LEN(VLOOKUP(A44,'Species List'!$A:$G,5,FALSE))=0,"",VLOOKUP(A44,'Species List'!$A:$G,5,FALSE))</f>
        <v>Introduced</v>
      </c>
      <c r="G44" s="44" t="str">
        <f>IF(LEN(VLOOKUP(A44,'Species List'!$A:$G,6,FALSE))=0,"",VLOOKUP(A44,'Species List'!$A:$G,6,FALSE))</f>
        <v>FACU</v>
      </c>
      <c r="H44" s="44">
        <f>VLOOKUP(A44,'Species List'!$A:$G,7,FALSE)</f>
        <v>0</v>
      </c>
      <c r="J44" s="122" t="s">
        <v>5420</v>
      </c>
      <c r="K44" s="47" t="str">
        <f>VLOOKUP(J44,'Species List'!$H$1:$J$9,2,FALSE)</f>
        <v>&gt;0-1%</v>
      </c>
      <c r="L44" s="47">
        <f>VLOOKUP(K44,'Species List'!$I$1:$N$8,2,FALSE)</f>
        <v>0.5</v>
      </c>
      <c r="M44" s="103">
        <f t="shared" si="1"/>
        <v>0.5</v>
      </c>
      <c r="N44" s="101">
        <f t="shared" si="2"/>
        <v>4.4843049327354259E-3</v>
      </c>
      <c r="O44" s="101">
        <f t="shared" si="3"/>
        <v>0</v>
      </c>
    </row>
    <row r="45" spans="1:15" x14ac:dyDescent="0.2">
      <c r="A45" s="112" t="s">
        <v>395</v>
      </c>
      <c r="B45" s="44" t="str">
        <f>IF(LEN(VLOOKUP(A45,'Species List'!$A:$G,2,FALSE))=0,"",VLOOKUP(A45,'Species List'!$A:$G,2,FALSE))</f>
        <v>wood anemone</v>
      </c>
      <c r="C45" s="44">
        <f>IF(LEN(VLOOKUP(A45,'Species List'!$A:$G,3,FALSE))=0,"",VLOOKUP(A45,'Species List'!$A:$G,3,FALSE))</f>
        <v>5</v>
      </c>
      <c r="D45" s="102">
        <f t="shared" si="0"/>
        <v>5</v>
      </c>
      <c r="E45" s="44" t="str">
        <f>IF(LEN(VLOOKUP(A45,'Species List'!$A:$G,4,FALSE))=0,"",VLOOKUP(A45,'Species List'!$A:$G,4,FALSE))</f>
        <v>H</v>
      </c>
      <c r="F45" s="44" t="str">
        <f>IF(LEN(VLOOKUP(A45,'Species List'!$A:$G,5,FALSE))=0,"",VLOOKUP(A45,'Species List'!$A:$G,5,FALSE))</f>
        <v>Native</v>
      </c>
      <c r="G45" s="44" t="str">
        <f>IF(LEN(VLOOKUP(A45,'Species List'!$A:$G,6,FALSE))=0,"",VLOOKUP(A45,'Species List'!$A:$G,6,FALSE))</f>
        <v>[FAC*]</v>
      </c>
      <c r="H45" s="44">
        <f>VLOOKUP(A45,'Species List'!$A:$G,7,FALSE)</f>
        <v>0</v>
      </c>
      <c r="J45" s="121" t="s">
        <v>5418</v>
      </c>
      <c r="K45" s="47" t="str">
        <f>VLOOKUP(J45,'Species List'!$H$1:$J$9,2,FALSE)</f>
        <v>&gt;1-5%</v>
      </c>
      <c r="L45" s="47">
        <f>VLOOKUP(K45,'Species List'!$I$1:$N$8,2,FALSE)</f>
        <v>3</v>
      </c>
      <c r="M45" s="103">
        <f t="shared" si="1"/>
        <v>3</v>
      </c>
      <c r="N45" s="101">
        <f t="shared" si="2"/>
        <v>2.6905829596412557E-2</v>
      </c>
      <c r="O45" s="101">
        <f t="shared" si="3"/>
        <v>0.13452914798206278</v>
      </c>
    </row>
    <row r="46" spans="1:15" x14ac:dyDescent="0.2">
      <c r="A46" s="112" t="s">
        <v>186</v>
      </c>
      <c r="B46" s="44" t="str">
        <f>IF(LEN(VLOOKUP(A46,'Species List'!$A:$G,2,FALSE))=0,"",VLOOKUP(A46,'Species List'!$A:$G,2,FALSE))</f>
        <v>common yarrow</v>
      </c>
      <c r="C46" s="44">
        <f>IF(LEN(VLOOKUP(A46,'Species List'!$A:$G,3,FALSE))=0,"",VLOOKUP(A46,'Species List'!$A:$G,3,FALSE))</f>
        <v>1</v>
      </c>
      <c r="D46" s="102">
        <f t="shared" si="0"/>
        <v>1</v>
      </c>
      <c r="E46" s="44" t="str">
        <f>IF(LEN(VLOOKUP(A46,'Species List'!$A:$G,4,FALSE))=0,"",VLOOKUP(A46,'Species List'!$A:$G,4,FALSE))</f>
        <v>H</v>
      </c>
      <c r="F46" s="44" t="str">
        <f>IF(LEN(VLOOKUP(A46,'Species List'!$A:$G,5,FALSE))=0,"",VLOOKUP(A46,'Species List'!$A:$G,5,FALSE))</f>
        <v>Native</v>
      </c>
      <c r="G46" s="44" t="str">
        <f>IF(LEN(VLOOKUP(A46,'Species List'!$A:$G,6,FALSE))=0,"",VLOOKUP(A46,'Species List'!$A:$G,6,FALSE))</f>
        <v>FACU</v>
      </c>
      <c r="H46" s="44">
        <f>VLOOKUP(A46,'Species List'!$A:$G,7,FALSE)</f>
        <v>0</v>
      </c>
      <c r="J46" s="121" t="s">
        <v>5420</v>
      </c>
      <c r="K46" s="47" t="str">
        <f>VLOOKUP(J46,'Species List'!$H$1:$J$9,2,FALSE)</f>
        <v>&gt;0-1%</v>
      </c>
      <c r="L46" s="47">
        <f>VLOOKUP(K46,'Species List'!$I$1:$N$8,2,FALSE)</f>
        <v>0.5</v>
      </c>
      <c r="M46" s="103">
        <f t="shared" si="1"/>
        <v>0.5</v>
      </c>
      <c r="N46" s="101">
        <f t="shared" si="2"/>
        <v>4.4843049327354259E-3</v>
      </c>
      <c r="O46" s="101">
        <f t="shared" si="3"/>
        <v>4.4843049327354259E-3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2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4"/>
      <c r="K47" s="47" t="e">
        <f>VLOOKUP(J47,'Species List'!$H$1:$J$9,2,FALSE)</f>
        <v>#N/A</v>
      </c>
      <c r="L47" s="47" t="e">
        <f>VLOOKUP(K47,'Species List'!$I$1:$N$8,2,FALSE)</f>
        <v>#N/A</v>
      </c>
      <c r="M47" s="103" t="e">
        <f t="shared" si="1"/>
        <v>#N/A</v>
      </c>
      <c r="N47" s="101" t="e">
        <f t="shared" si="2"/>
        <v>#N/A</v>
      </c>
      <c r="O47" s="101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2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4"/>
      <c r="K48" s="47" t="e">
        <f>VLOOKUP(J48,'Species List'!$H$1:$J$9,2,FALSE)</f>
        <v>#N/A</v>
      </c>
      <c r="L48" s="47" t="e">
        <f>VLOOKUP(K48,'Species List'!$I$1:$N$8,2,FALSE)</f>
        <v>#N/A</v>
      </c>
      <c r="M48" s="103" t="e">
        <f t="shared" si="1"/>
        <v>#N/A</v>
      </c>
      <c r="N48" s="101" t="e">
        <f t="shared" si="2"/>
        <v>#N/A</v>
      </c>
      <c r="O48" s="101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2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4"/>
      <c r="K49" s="47" t="e">
        <f>VLOOKUP(J49,'Species List'!$H$1:$J$9,2,FALSE)</f>
        <v>#N/A</v>
      </c>
      <c r="L49" s="47" t="e">
        <f>VLOOKUP(K49,'Species List'!$I$1:$N$8,2,FALSE)</f>
        <v>#N/A</v>
      </c>
      <c r="M49" s="103" t="e">
        <f t="shared" si="1"/>
        <v>#N/A</v>
      </c>
      <c r="N49" s="101" t="e">
        <f t="shared" si="2"/>
        <v>#N/A</v>
      </c>
      <c r="O49" s="101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2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4"/>
      <c r="K50" s="47" t="e">
        <f>VLOOKUP(J50,'Species List'!$H$1:$J$9,2,FALSE)</f>
        <v>#N/A</v>
      </c>
      <c r="L50" s="47" t="e">
        <f>VLOOKUP(K50,'Species List'!$I$1:$N$8,2,FALSE)</f>
        <v>#N/A</v>
      </c>
      <c r="M50" s="103" t="e">
        <f t="shared" si="1"/>
        <v>#N/A</v>
      </c>
      <c r="N50" s="101" t="e">
        <f t="shared" si="2"/>
        <v>#N/A</v>
      </c>
      <c r="O50" s="101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2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4"/>
      <c r="K51" s="47" t="e">
        <f>VLOOKUP(J51,'Species List'!$H$1:$J$9,2,FALSE)</f>
        <v>#N/A</v>
      </c>
      <c r="L51" s="47" t="e">
        <f>VLOOKUP(K51,'Species List'!$I$1:$N$8,2,FALSE)</f>
        <v>#N/A</v>
      </c>
      <c r="M51" s="103" t="e">
        <f t="shared" si="1"/>
        <v>#N/A</v>
      </c>
      <c r="N51" s="101" t="e">
        <f t="shared" si="2"/>
        <v>#N/A</v>
      </c>
      <c r="O51" s="101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2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4"/>
      <c r="K52" s="47" t="e">
        <f>VLOOKUP(J52,'Species List'!$H$1:$J$9,2,FALSE)</f>
        <v>#N/A</v>
      </c>
      <c r="L52" s="47" t="e">
        <f>VLOOKUP(K52,'Species List'!$I$1:$N$8,2,FALSE)</f>
        <v>#N/A</v>
      </c>
      <c r="M52" s="103" t="e">
        <f t="shared" si="1"/>
        <v>#N/A</v>
      </c>
      <c r="N52" s="101" t="e">
        <f t="shared" si="2"/>
        <v>#N/A</v>
      </c>
      <c r="O52" s="101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2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4"/>
      <c r="K53" s="47" t="e">
        <f>VLOOKUP(J53,'Species List'!$H$1:$J$9,2,FALSE)</f>
        <v>#N/A</v>
      </c>
      <c r="L53" s="47" t="e">
        <f>VLOOKUP(K53,'Species List'!$I$1:$N$8,2,FALSE)</f>
        <v>#N/A</v>
      </c>
      <c r="M53" s="103" t="e">
        <f t="shared" si="1"/>
        <v>#N/A</v>
      </c>
      <c r="N53" s="101" t="e">
        <f t="shared" si="2"/>
        <v>#N/A</v>
      </c>
      <c r="O53" s="101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2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4"/>
      <c r="K54" s="47" t="e">
        <f>VLOOKUP(J54,'Species List'!$H$1:$J$9,2,FALSE)</f>
        <v>#N/A</v>
      </c>
      <c r="L54" s="47" t="e">
        <f>VLOOKUP(K54,'Species List'!$I$1:$N$8,2,FALSE)</f>
        <v>#N/A</v>
      </c>
      <c r="M54" s="103" t="e">
        <f t="shared" si="1"/>
        <v>#N/A</v>
      </c>
      <c r="N54" s="101" t="e">
        <f t="shared" si="2"/>
        <v>#N/A</v>
      </c>
      <c r="O54" s="101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2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4"/>
      <c r="K55" s="47" t="e">
        <f>VLOOKUP(J55,'Species List'!$H$1:$J$9,2,FALSE)</f>
        <v>#N/A</v>
      </c>
      <c r="L55" s="47" t="e">
        <f>VLOOKUP(K55,'Species List'!$I$1:$N$8,2,FALSE)</f>
        <v>#N/A</v>
      </c>
      <c r="M55" s="103" t="e">
        <f t="shared" si="1"/>
        <v>#N/A</v>
      </c>
      <c r="N55" s="101" t="e">
        <f t="shared" si="2"/>
        <v>#N/A</v>
      </c>
      <c r="O55" s="101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2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4"/>
      <c r="K56" s="47" t="e">
        <f>VLOOKUP(J56,'Species List'!$H$1:$J$9,2,FALSE)</f>
        <v>#N/A</v>
      </c>
      <c r="L56" s="47" t="e">
        <f>VLOOKUP(K56,'Species List'!$I$1:$N$8,2,FALSE)</f>
        <v>#N/A</v>
      </c>
      <c r="M56" s="103" t="e">
        <f t="shared" si="1"/>
        <v>#N/A</v>
      </c>
      <c r="N56" s="101" t="e">
        <f t="shared" si="2"/>
        <v>#N/A</v>
      </c>
      <c r="O56" s="101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2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4"/>
      <c r="K57" s="47" t="e">
        <f>VLOOKUP(J57,'Species List'!$H$1:$J$9,2,FALSE)</f>
        <v>#N/A</v>
      </c>
      <c r="L57" s="47" t="e">
        <f>VLOOKUP(K57,'Species List'!$I$1:$N$8,2,FALSE)</f>
        <v>#N/A</v>
      </c>
      <c r="M57" s="103" t="e">
        <f t="shared" si="1"/>
        <v>#N/A</v>
      </c>
      <c r="N57" s="101" t="e">
        <f t="shared" si="2"/>
        <v>#N/A</v>
      </c>
      <c r="O57" s="101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2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4"/>
      <c r="K58" s="47" t="e">
        <f>VLOOKUP(J58,'Species List'!$H$1:$J$9,2,FALSE)</f>
        <v>#N/A</v>
      </c>
      <c r="L58" s="47" t="e">
        <f>VLOOKUP(K58,'Species List'!$I$1:$N$8,2,FALSE)</f>
        <v>#N/A</v>
      </c>
      <c r="M58" s="103" t="e">
        <f t="shared" si="1"/>
        <v>#N/A</v>
      </c>
      <c r="N58" s="101" t="e">
        <f t="shared" si="2"/>
        <v>#N/A</v>
      </c>
      <c r="O58" s="101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2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4"/>
      <c r="K59" s="47" t="e">
        <f>VLOOKUP(J59,'Species List'!$H$1:$J$9,2,FALSE)</f>
        <v>#N/A</v>
      </c>
      <c r="L59" s="47" t="e">
        <f>VLOOKUP(K59,'Species List'!$I$1:$N$8,2,FALSE)</f>
        <v>#N/A</v>
      </c>
      <c r="M59" s="103" t="e">
        <f t="shared" si="1"/>
        <v>#N/A</v>
      </c>
      <c r="N59" s="101" t="e">
        <f t="shared" si="2"/>
        <v>#N/A</v>
      </c>
      <c r="O59" s="101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2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4"/>
      <c r="K60" s="47" t="e">
        <f>VLOOKUP(J60,'Species List'!$H$1:$J$9,2,FALSE)</f>
        <v>#N/A</v>
      </c>
      <c r="L60" s="47" t="e">
        <f>VLOOKUP(K60,'Species List'!$I$1:$N$8,2,FALSE)</f>
        <v>#N/A</v>
      </c>
      <c r="M60" s="103" t="e">
        <f t="shared" si="1"/>
        <v>#N/A</v>
      </c>
      <c r="N60" s="101" t="e">
        <f t="shared" si="2"/>
        <v>#N/A</v>
      </c>
      <c r="O60" s="101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2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4"/>
      <c r="K61" s="47" t="e">
        <f>VLOOKUP(J61,'Species List'!$H$1:$J$9,2,FALSE)</f>
        <v>#N/A</v>
      </c>
      <c r="L61" s="47" t="e">
        <f>VLOOKUP(K61,'Species List'!$I$1:$N$8,2,FALSE)</f>
        <v>#N/A</v>
      </c>
      <c r="M61" s="103" t="e">
        <f t="shared" si="1"/>
        <v>#N/A</v>
      </c>
      <c r="N61" s="101" t="e">
        <f t="shared" si="2"/>
        <v>#N/A</v>
      </c>
      <c r="O61" s="101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2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4"/>
      <c r="K62" s="47" t="e">
        <f>VLOOKUP(J62,'Species List'!$H$1:$J$9,2,FALSE)</f>
        <v>#N/A</v>
      </c>
      <c r="L62" s="47" t="e">
        <f>VLOOKUP(K62,'Species List'!$I$1:$N$8,2,FALSE)</f>
        <v>#N/A</v>
      </c>
      <c r="M62" s="103" t="e">
        <f t="shared" si="1"/>
        <v>#N/A</v>
      </c>
      <c r="N62" s="101" t="e">
        <f t="shared" si="2"/>
        <v>#N/A</v>
      </c>
      <c r="O62" s="101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2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4"/>
      <c r="K63" s="47" t="e">
        <f>VLOOKUP(J63,'Species List'!$H$1:$J$9,2,FALSE)</f>
        <v>#N/A</v>
      </c>
      <c r="L63" s="47" t="e">
        <f>VLOOKUP(K63,'Species List'!$I$1:$N$8,2,FALSE)</f>
        <v>#N/A</v>
      </c>
      <c r="M63" s="103" t="e">
        <f t="shared" si="1"/>
        <v>#N/A</v>
      </c>
      <c r="N63" s="101" t="e">
        <f t="shared" si="2"/>
        <v>#N/A</v>
      </c>
      <c r="O63" s="101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2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4"/>
      <c r="K64" s="47" t="e">
        <f>VLOOKUP(J64,'Species List'!$H$1:$J$9,2,FALSE)</f>
        <v>#N/A</v>
      </c>
      <c r="L64" s="47" t="e">
        <f>VLOOKUP(K64,'Species List'!$I$1:$N$8,2,FALSE)</f>
        <v>#N/A</v>
      </c>
      <c r="M64" s="103" t="e">
        <f t="shared" si="1"/>
        <v>#N/A</v>
      </c>
      <c r="N64" s="101" t="e">
        <f t="shared" si="2"/>
        <v>#N/A</v>
      </c>
      <c r="O64" s="101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2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4"/>
      <c r="K65" s="47" t="e">
        <f>VLOOKUP(J65,'Species List'!$H$1:$J$9,2,FALSE)</f>
        <v>#N/A</v>
      </c>
      <c r="L65" s="47" t="e">
        <f>VLOOKUP(K65,'Species List'!$I$1:$N$8,2,FALSE)</f>
        <v>#N/A</v>
      </c>
      <c r="M65" s="103" t="e">
        <f t="shared" si="1"/>
        <v>#N/A</v>
      </c>
      <c r="N65" s="101" t="e">
        <f t="shared" si="2"/>
        <v>#N/A</v>
      </c>
      <c r="O65" s="101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2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4"/>
      <c r="K66" s="47" t="e">
        <f>VLOOKUP(J66,'Species List'!$H$1:$J$9,2,FALSE)</f>
        <v>#N/A</v>
      </c>
      <c r="L66" s="47" t="e">
        <f>VLOOKUP(K66,'Species List'!$I$1:$N$8,2,FALSE)</f>
        <v>#N/A</v>
      </c>
      <c r="M66" s="103" t="e">
        <f t="shared" si="1"/>
        <v>#N/A</v>
      </c>
      <c r="N66" s="101" t="e">
        <f t="shared" si="2"/>
        <v>#N/A</v>
      </c>
      <c r="O66" s="101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2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4"/>
      <c r="K67" s="47" t="e">
        <f>VLOOKUP(J67,'Species List'!$H$1:$J$9,2,FALSE)</f>
        <v>#N/A</v>
      </c>
      <c r="L67" s="47" t="e">
        <f>VLOOKUP(K67,'Species List'!$I$1:$N$8,2,FALSE)</f>
        <v>#N/A</v>
      </c>
      <c r="M67" s="103" t="e">
        <f t="shared" si="1"/>
        <v>#N/A</v>
      </c>
      <c r="N67" s="101" t="e">
        <f t="shared" si="2"/>
        <v>#N/A</v>
      </c>
      <c r="O67" s="101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2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4"/>
      <c r="K68" s="47" t="e">
        <f>VLOOKUP(J68,'Species List'!$H$1:$J$9,2,FALSE)</f>
        <v>#N/A</v>
      </c>
      <c r="L68" s="47" t="e">
        <f>VLOOKUP(K68,'Species List'!$I$1:$N$8,2,FALSE)</f>
        <v>#N/A</v>
      </c>
      <c r="M68" s="103" t="e">
        <f t="shared" si="1"/>
        <v>#N/A</v>
      </c>
      <c r="N68" s="101" t="e">
        <f t="shared" si="2"/>
        <v>#N/A</v>
      </c>
      <c r="O68" s="101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2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4"/>
      <c r="K69" s="47" t="e">
        <f>VLOOKUP(J69,'Species List'!$H$1:$J$9,2,FALSE)</f>
        <v>#N/A</v>
      </c>
      <c r="L69" s="47" t="e">
        <f>VLOOKUP(K69,'Species List'!$I$1:$N$8,2,FALSE)</f>
        <v>#N/A</v>
      </c>
      <c r="M69" s="103" t="e">
        <f t="shared" si="1"/>
        <v>#N/A</v>
      </c>
      <c r="N69" s="101" t="e">
        <f t="shared" si="2"/>
        <v>#N/A</v>
      </c>
      <c r="O69" s="101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2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4"/>
      <c r="K70" s="47" t="e">
        <f>VLOOKUP(J70,'Species List'!$H$1:$J$9,2,FALSE)</f>
        <v>#N/A</v>
      </c>
      <c r="L70" s="47" t="e">
        <f>VLOOKUP(K70,'Species List'!$I$1:$N$8,2,FALSE)</f>
        <v>#N/A</v>
      </c>
      <c r="M70" s="103" t="e">
        <f t="shared" si="1"/>
        <v>#N/A</v>
      </c>
      <c r="N70" s="101" t="e">
        <f t="shared" si="2"/>
        <v>#N/A</v>
      </c>
      <c r="O70" s="101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2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4"/>
      <c r="K71" s="47" t="e">
        <f>VLOOKUP(J71,'Species List'!$H$1:$J$9,2,FALSE)</f>
        <v>#N/A</v>
      </c>
      <c r="L71" s="47" t="e">
        <f>VLOOKUP(K71,'Species List'!$I$1:$N$8,2,FALSE)</f>
        <v>#N/A</v>
      </c>
      <c r="M71" s="103" t="e">
        <f t="shared" si="1"/>
        <v>#N/A</v>
      </c>
      <c r="N71" s="101" t="e">
        <f t="shared" si="2"/>
        <v>#N/A</v>
      </c>
      <c r="O71" s="101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2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4"/>
      <c r="K72" s="47" t="e">
        <f>VLOOKUP(J72,'Species List'!$H$1:$J$9,2,FALSE)</f>
        <v>#N/A</v>
      </c>
      <c r="L72" s="47" t="e">
        <f>VLOOKUP(K72,'Species List'!$I$1:$N$8,2,FALSE)</f>
        <v>#N/A</v>
      </c>
      <c r="M72" s="103" t="e">
        <f t="shared" si="1"/>
        <v>#N/A</v>
      </c>
      <c r="N72" s="101" t="e">
        <f t="shared" si="2"/>
        <v>#N/A</v>
      </c>
      <c r="O72" s="101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2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4"/>
      <c r="K73" s="47" t="e">
        <f>VLOOKUP(J73,'Species List'!$H$1:$J$9,2,FALSE)</f>
        <v>#N/A</v>
      </c>
      <c r="L73" s="47" t="e">
        <f>VLOOKUP(K73,'Species List'!$I$1:$N$8,2,FALSE)</f>
        <v>#N/A</v>
      </c>
      <c r="M73" s="103" t="e">
        <f t="shared" si="1"/>
        <v>#N/A</v>
      </c>
      <c r="N73" s="101" t="e">
        <f t="shared" si="2"/>
        <v>#N/A</v>
      </c>
      <c r="O73" s="101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2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4"/>
      <c r="K74" s="47" t="e">
        <f>VLOOKUP(J74,'Species List'!$H$1:$J$9,2,FALSE)</f>
        <v>#N/A</v>
      </c>
      <c r="L74" s="47" t="e">
        <f>VLOOKUP(K74,'Species List'!$I$1:$N$8,2,FALSE)</f>
        <v>#N/A</v>
      </c>
      <c r="M74" s="103" t="e">
        <f t="shared" si="1"/>
        <v>#N/A</v>
      </c>
      <c r="N74" s="101" t="e">
        <f t="shared" si="2"/>
        <v>#N/A</v>
      </c>
      <c r="O74" s="101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2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4"/>
      <c r="K75" s="47" t="e">
        <f>VLOOKUP(J75,'Species List'!$H$1:$J$9,2,FALSE)</f>
        <v>#N/A</v>
      </c>
      <c r="L75" s="47" t="e">
        <f>VLOOKUP(K75,'Species List'!$I$1:$N$8,2,FALSE)</f>
        <v>#N/A</v>
      </c>
      <c r="M75" s="103" t="e">
        <f t="shared" si="1"/>
        <v>#N/A</v>
      </c>
      <c r="N75" s="101" t="e">
        <f t="shared" si="2"/>
        <v>#N/A</v>
      </c>
      <c r="O75" s="101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2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4"/>
      <c r="K76" s="47" t="e">
        <f>VLOOKUP(J76,'Species List'!$H$1:$J$9,2,FALSE)</f>
        <v>#N/A</v>
      </c>
      <c r="L76" s="47" t="e">
        <f>VLOOKUP(K76,'Species List'!$I$1:$N$8,2,FALSE)</f>
        <v>#N/A</v>
      </c>
      <c r="M76" s="103" t="e">
        <f t="shared" si="1"/>
        <v>#N/A</v>
      </c>
      <c r="N76" s="101" t="e">
        <f t="shared" si="2"/>
        <v>#N/A</v>
      </c>
      <c r="O76" s="101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2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4"/>
      <c r="K77" s="47" t="e">
        <f>VLOOKUP(J77,'Species List'!$H$1:$J$9,2,FALSE)</f>
        <v>#N/A</v>
      </c>
      <c r="L77" s="47" t="e">
        <f>VLOOKUP(K77,'Species List'!$I$1:$N$8,2,FALSE)</f>
        <v>#N/A</v>
      </c>
      <c r="M77" s="103" t="e">
        <f t="shared" ref="M77:M140" si="5">VALUE(L77)</f>
        <v>#N/A</v>
      </c>
      <c r="N77" s="101" t="e">
        <f t="shared" ref="N77:N140" si="6">L77/$L$151</f>
        <v>#N/A</v>
      </c>
      <c r="O77" s="101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2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4"/>
      <c r="K78" s="47" t="e">
        <f>VLOOKUP(J78,'Species List'!$H$1:$J$9,2,FALSE)</f>
        <v>#N/A</v>
      </c>
      <c r="L78" s="47" t="e">
        <f>VLOOKUP(K78,'Species List'!$I$1:$N$8,2,FALSE)</f>
        <v>#N/A</v>
      </c>
      <c r="M78" s="103" t="e">
        <f t="shared" si="5"/>
        <v>#N/A</v>
      </c>
      <c r="N78" s="101" t="e">
        <f t="shared" si="6"/>
        <v>#N/A</v>
      </c>
      <c r="O78" s="101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2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4"/>
      <c r="K79" s="47" t="e">
        <f>VLOOKUP(J79,'Species List'!$H$1:$J$9,2,FALSE)</f>
        <v>#N/A</v>
      </c>
      <c r="L79" s="47" t="e">
        <f>VLOOKUP(K79,'Species List'!$I$1:$N$8,2,FALSE)</f>
        <v>#N/A</v>
      </c>
      <c r="M79" s="103" t="e">
        <f t="shared" si="5"/>
        <v>#N/A</v>
      </c>
      <c r="N79" s="101" t="e">
        <f t="shared" si="6"/>
        <v>#N/A</v>
      </c>
      <c r="O79" s="101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2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4"/>
      <c r="K80" s="47" t="e">
        <f>VLOOKUP(J80,'Species List'!$H$1:$J$9,2,FALSE)</f>
        <v>#N/A</v>
      </c>
      <c r="L80" s="47" t="e">
        <f>VLOOKUP(K80,'Species List'!$I$1:$N$8,2,FALSE)</f>
        <v>#N/A</v>
      </c>
      <c r="M80" s="103" t="e">
        <f t="shared" si="5"/>
        <v>#N/A</v>
      </c>
      <c r="N80" s="101" t="e">
        <f t="shared" si="6"/>
        <v>#N/A</v>
      </c>
      <c r="O80" s="101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2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4"/>
      <c r="K81" s="47" t="e">
        <f>VLOOKUP(J81,'Species List'!$H$1:$J$9,2,FALSE)</f>
        <v>#N/A</v>
      </c>
      <c r="L81" s="47" t="e">
        <f>VLOOKUP(K81,'Species List'!$I$1:$N$8,2,FALSE)</f>
        <v>#N/A</v>
      </c>
      <c r="M81" s="103" t="e">
        <f t="shared" si="5"/>
        <v>#N/A</v>
      </c>
      <c r="N81" s="101" t="e">
        <f t="shared" si="6"/>
        <v>#N/A</v>
      </c>
      <c r="O81" s="101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2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4"/>
      <c r="K82" s="47" t="e">
        <f>VLOOKUP(J82,'Species List'!$H$1:$J$9,2,FALSE)</f>
        <v>#N/A</v>
      </c>
      <c r="L82" s="47" t="e">
        <f>VLOOKUP(K82,'Species List'!$I$1:$N$8,2,FALSE)</f>
        <v>#N/A</v>
      </c>
      <c r="M82" s="103" t="e">
        <f t="shared" si="5"/>
        <v>#N/A</v>
      </c>
      <c r="N82" s="101" t="e">
        <f t="shared" si="6"/>
        <v>#N/A</v>
      </c>
      <c r="O82" s="101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2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4"/>
      <c r="K83" s="47" t="e">
        <f>VLOOKUP(J83,'Species List'!$H$1:$J$9,2,FALSE)</f>
        <v>#N/A</v>
      </c>
      <c r="L83" s="47" t="e">
        <f>VLOOKUP(K83,'Species List'!$I$1:$N$8,2,FALSE)</f>
        <v>#N/A</v>
      </c>
      <c r="M83" s="103" t="e">
        <f t="shared" si="5"/>
        <v>#N/A</v>
      </c>
      <c r="N83" s="101" t="e">
        <f t="shared" si="6"/>
        <v>#N/A</v>
      </c>
      <c r="O83" s="101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2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4"/>
      <c r="K84" s="47" t="e">
        <f>VLOOKUP(J84,'Species List'!$H$1:$J$9,2,FALSE)</f>
        <v>#N/A</v>
      </c>
      <c r="L84" s="47" t="e">
        <f>VLOOKUP(K84,'Species List'!$I$1:$N$8,2,FALSE)</f>
        <v>#N/A</v>
      </c>
      <c r="M84" s="103" t="e">
        <f t="shared" si="5"/>
        <v>#N/A</v>
      </c>
      <c r="N84" s="101" t="e">
        <f t="shared" si="6"/>
        <v>#N/A</v>
      </c>
      <c r="O84" s="101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2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4"/>
      <c r="K85" s="47" t="e">
        <f>VLOOKUP(J85,'Species List'!$H$1:$J$9,2,FALSE)</f>
        <v>#N/A</v>
      </c>
      <c r="L85" s="47" t="e">
        <f>VLOOKUP(K85,'Species List'!$I$1:$N$8,2,FALSE)</f>
        <v>#N/A</v>
      </c>
      <c r="M85" s="103" t="e">
        <f t="shared" si="5"/>
        <v>#N/A</v>
      </c>
      <c r="N85" s="101" t="e">
        <f t="shared" si="6"/>
        <v>#N/A</v>
      </c>
      <c r="O85" s="101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2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4"/>
      <c r="K86" s="47" t="e">
        <f>VLOOKUP(J86,'Species List'!$H$1:$J$9,2,FALSE)</f>
        <v>#N/A</v>
      </c>
      <c r="L86" s="47" t="e">
        <f>VLOOKUP(K86,'Species List'!$I$1:$N$8,2,FALSE)</f>
        <v>#N/A</v>
      </c>
      <c r="M86" s="103" t="e">
        <f t="shared" si="5"/>
        <v>#N/A</v>
      </c>
      <c r="N86" s="101" t="e">
        <f t="shared" si="6"/>
        <v>#N/A</v>
      </c>
      <c r="O86" s="101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2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4"/>
      <c r="K87" s="47" t="e">
        <f>VLOOKUP(J87,'Species List'!$H$1:$J$9,2,FALSE)</f>
        <v>#N/A</v>
      </c>
      <c r="L87" s="47" t="e">
        <f>VLOOKUP(K87,'Species List'!$I$1:$N$8,2,FALSE)</f>
        <v>#N/A</v>
      </c>
      <c r="M87" s="103" t="e">
        <f t="shared" si="5"/>
        <v>#N/A</v>
      </c>
      <c r="N87" s="101" t="e">
        <f t="shared" si="6"/>
        <v>#N/A</v>
      </c>
      <c r="O87" s="101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2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4"/>
      <c r="K88" s="47" t="e">
        <f>VLOOKUP(J88,'Species List'!$H$1:$J$9,2,FALSE)</f>
        <v>#N/A</v>
      </c>
      <c r="L88" s="47" t="e">
        <f>VLOOKUP(K88,'Species List'!$I$1:$N$8,2,FALSE)</f>
        <v>#N/A</v>
      </c>
      <c r="M88" s="103" t="e">
        <f t="shared" si="5"/>
        <v>#N/A</v>
      </c>
      <c r="N88" s="101" t="e">
        <f t="shared" si="6"/>
        <v>#N/A</v>
      </c>
      <c r="O88" s="101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2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4"/>
      <c r="K89" s="47" t="e">
        <f>VLOOKUP(J89,'Species List'!$H$1:$J$9,2,FALSE)</f>
        <v>#N/A</v>
      </c>
      <c r="L89" s="47" t="e">
        <f>VLOOKUP(K89,'Species List'!$I$1:$N$8,2,FALSE)</f>
        <v>#N/A</v>
      </c>
      <c r="M89" s="103" t="e">
        <f t="shared" si="5"/>
        <v>#N/A</v>
      </c>
      <c r="N89" s="101" t="e">
        <f t="shared" si="6"/>
        <v>#N/A</v>
      </c>
      <c r="O89" s="101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2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4"/>
      <c r="K90" s="47" t="e">
        <f>VLOOKUP(J90,'Species List'!$H$1:$J$9,2,FALSE)</f>
        <v>#N/A</v>
      </c>
      <c r="L90" s="47" t="e">
        <f>VLOOKUP(K90,'Species List'!$I$1:$N$8,2,FALSE)</f>
        <v>#N/A</v>
      </c>
      <c r="M90" s="103" t="e">
        <f t="shared" si="5"/>
        <v>#N/A</v>
      </c>
      <c r="N90" s="101" t="e">
        <f t="shared" si="6"/>
        <v>#N/A</v>
      </c>
      <c r="O90" s="101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2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4"/>
      <c r="K91" s="47" t="e">
        <f>VLOOKUP(J91,'Species List'!$H$1:$J$9,2,FALSE)</f>
        <v>#N/A</v>
      </c>
      <c r="L91" s="47" t="e">
        <f>VLOOKUP(K91,'Species List'!$I$1:$N$8,2,FALSE)</f>
        <v>#N/A</v>
      </c>
      <c r="M91" s="103" t="e">
        <f t="shared" si="5"/>
        <v>#N/A</v>
      </c>
      <c r="N91" s="101" t="e">
        <f t="shared" si="6"/>
        <v>#N/A</v>
      </c>
      <c r="O91" s="101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2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4"/>
      <c r="K92" s="47" t="e">
        <f>VLOOKUP(J92,'Species List'!$H$1:$J$9,2,FALSE)</f>
        <v>#N/A</v>
      </c>
      <c r="L92" s="47" t="e">
        <f>VLOOKUP(K92,'Species List'!$I$1:$N$8,2,FALSE)</f>
        <v>#N/A</v>
      </c>
      <c r="M92" s="103" t="e">
        <f t="shared" si="5"/>
        <v>#N/A</v>
      </c>
      <c r="N92" s="101" t="e">
        <f t="shared" si="6"/>
        <v>#N/A</v>
      </c>
      <c r="O92" s="101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2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4"/>
      <c r="K93" s="47" t="e">
        <f>VLOOKUP(J93,'Species List'!$H$1:$J$9,2,FALSE)</f>
        <v>#N/A</v>
      </c>
      <c r="L93" s="47" t="e">
        <f>VLOOKUP(K93,'Species List'!$I$1:$N$8,2,FALSE)</f>
        <v>#N/A</v>
      </c>
      <c r="M93" s="103" t="e">
        <f t="shared" si="5"/>
        <v>#N/A</v>
      </c>
      <c r="N93" s="101" t="e">
        <f t="shared" si="6"/>
        <v>#N/A</v>
      </c>
      <c r="O93" s="101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2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4"/>
      <c r="K94" s="47" t="e">
        <f>VLOOKUP(J94,'Species List'!$H$1:$J$9,2,FALSE)</f>
        <v>#N/A</v>
      </c>
      <c r="L94" s="47" t="e">
        <f>VLOOKUP(K94,'Species List'!$I$1:$N$8,2,FALSE)</f>
        <v>#N/A</v>
      </c>
      <c r="M94" s="103" t="e">
        <f t="shared" si="5"/>
        <v>#N/A</v>
      </c>
      <c r="N94" s="101" t="e">
        <f t="shared" si="6"/>
        <v>#N/A</v>
      </c>
      <c r="O94" s="101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2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4"/>
      <c r="K95" s="47" t="e">
        <f>VLOOKUP(J95,'Species List'!$H$1:$J$9,2,FALSE)</f>
        <v>#N/A</v>
      </c>
      <c r="L95" s="47" t="e">
        <f>VLOOKUP(K95,'Species List'!$I$1:$N$8,2,FALSE)</f>
        <v>#N/A</v>
      </c>
      <c r="M95" s="103" t="e">
        <f t="shared" si="5"/>
        <v>#N/A</v>
      </c>
      <c r="N95" s="101" t="e">
        <f t="shared" si="6"/>
        <v>#N/A</v>
      </c>
      <c r="O95" s="101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2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4"/>
      <c r="K96" s="47" t="e">
        <f>VLOOKUP(J96,'Species List'!$H$1:$J$9,2,FALSE)</f>
        <v>#N/A</v>
      </c>
      <c r="L96" s="47" t="e">
        <f>VLOOKUP(K96,'Species List'!$I$1:$N$8,2,FALSE)</f>
        <v>#N/A</v>
      </c>
      <c r="M96" s="103" t="e">
        <f t="shared" si="5"/>
        <v>#N/A</v>
      </c>
      <c r="N96" s="101" t="e">
        <f t="shared" si="6"/>
        <v>#N/A</v>
      </c>
      <c r="O96" s="101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2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4"/>
      <c r="K97" s="47" t="e">
        <f>VLOOKUP(J97,'Species List'!$H$1:$J$9,2,FALSE)</f>
        <v>#N/A</v>
      </c>
      <c r="L97" s="47" t="e">
        <f>VLOOKUP(K97,'Species List'!$I$1:$N$8,2,FALSE)</f>
        <v>#N/A</v>
      </c>
      <c r="M97" s="103" t="e">
        <f t="shared" si="5"/>
        <v>#N/A</v>
      </c>
      <c r="N97" s="101" t="e">
        <f t="shared" si="6"/>
        <v>#N/A</v>
      </c>
      <c r="O97" s="101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2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4"/>
      <c r="K98" s="47" t="e">
        <f>VLOOKUP(J98,'Species List'!$H$1:$J$9,2,FALSE)</f>
        <v>#N/A</v>
      </c>
      <c r="L98" s="47" t="e">
        <f>VLOOKUP(K98,'Species List'!$I$1:$N$8,2,FALSE)</f>
        <v>#N/A</v>
      </c>
      <c r="M98" s="103" t="e">
        <f t="shared" si="5"/>
        <v>#N/A</v>
      </c>
      <c r="N98" s="101" t="e">
        <f t="shared" si="6"/>
        <v>#N/A</v>
      </c>
      <c r="O98" s="101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2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4"/>
      <c r="K99" s="47" t="e">
        <f>VLOOKUP(J99,'Species List'!$H$1:$J$9,2,FALSE)</f>
        <v>#N/A</v>
      </c>
      <c r="L99" s="47" t="e">
        <f>VLOOKUP(K99,'Species List'!$I$1:$N$8,2,FALSE)</f>
        <v>#N/A</v>
      </c>
      <c r="M99" s="103" t="e">
        <f t="shared" si="5"/>
        <v>#N/A</v>
      </c>
      <c r="N99" s="101" t="e">
        <f t="shared" si="6"/>
        <v>#N/A</v>
      </c>
      <c r="O99" s="101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2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4"/>
      <c r="K100" s="47" t="e">
        <f>VLOOKUP(J100,'Species List'!$H$1:$J$9,2,FALSE)</f>
        <v>#N/A</v>
      </c>
      <c r="L100" s="47" t="e">
        <f>VLOOKUP(K100,'Species List'!$I$1:$N$8,2,FALSE)</f>
        <v>#N/A</v>
      </c>
      <c r="M100" s="103" t="e">
        <f t="shared" si="5"/>
        <v>#N/A</v>
      </c>
      <c r="N100" s="101" t="e">
        <f t="shared" si="6"/>
        <v>#N/A</v>
      </c>
      <c r="O100" s="101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2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4"/>
      <c r="K101" s="47" t="e">
        <f>VLOOKUP(J101,'Species List'!$H$1:$J$9,2,FALSE)</f>
        <v>#N/A</v>
      </c>
      <c r="L101" s="47" t="e">
        <f>VLOOKUP(K101,'Species List'!$I$1:$N$8,2,FALSE)</f>
        <v>#N/A</v>
      </c>
      <c r="M101" s="103" t="e">
        <f t="shared" si="5"/>
        <v>#N/A</v>
      </c>
      <c r="N101" s="101" t="e">
        <f t="shared" si="6"/>
        <v>#N/A</v>
      </c>
      <c r="O101" s="101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2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4"/>
      <c r="K102" s="47" t="e">
        <f>VLOOKUP(J102,'Species List'!$H$1:$J$9,2,FALSE)</f>
        <v>#N/A</v>
      </c>
      <c r="L102" s="47" t="e">
        <f>VLOOKUP(K102,'Species List'!$I$1:$N$8,2,FALSE)</f>
        <v>#N/A</v>
      </c>
      <c r="M102" s="103" t="e">
        <f t="shared" si="5"/>
        <v>#N/A</v>
      </c>
      <c r="N102" s="101" t="e">
        <f t="shared" si="6"/>
        <v>#N/A</v>
      </c>
      <c r="O102" s="101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2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4"/>
      <c r="K103" s="47" t="e">
        <f>VLOOKUP(J103,'Species List'!$H$1:$J$9,2,FALSE)</f>
        <v>#N/A</v>
      </c>
      <c r="L103" s="47" t="e">
        <f>VLOOKUP(K103,'Species List'!$I$1:$N$8,2,FALSE)</f>
        <v>#N/A</v>
      </c>
      <c r="M103" s="103" t="e">
        <f t="shared" si="5"/>
        <v>#N/A</v>
      </c>
      <c r="N103" s="101" t="e">
        <f t="shared" si="6"/>
        <v>#N/A</v>
      </c>
      <c r="O103" s="101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2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4"/>
      <c r="K104" s="47" t="e">
        <f>VLOOKUP(J104,'Species List'!$H$1:$J$9,2,FALSE)</f>
        <v>#N/A</v>
      </c>
      <c r="L104" s="47" t="e">
        <f>VLOOKUP(K104,'Species List'!$I$1:$N$8,2,FALSE)</f>
        <v>#N/A</v>
      </c>
      <c r="M104" s="103" t="e">
        <f t="shared" si="5"/>
        <v>#N/A</v>
      </c>
      <c r="N104" s="101" t="e">
        <f t="shared" si="6"/>
        <v>#N/A</v>
      </c>
      <c r="O104" s="101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2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4"/>
      <c r="K105" s="47" t="e">
        <f>VLOOKUP(J105,'Species List'!$H$1:$J$9,2,FALSE)</f>
        <v>#N/A</v>
      </c>
      <c r="L105" s="47" t="e">
        <f>VLOOKUP(K105,'Species List'!$I$1:$N$8,2,FALSE)</f>
        <v>#N/A</v>
      </c>
      <c r="M105" s="103" t="e">
        <f t="shared" si="5"/>
        <v>#N/A</v>
      </c>
      <c r="N105" s="101" t="e">
        <f t="shared" si="6"/>
        <v>#N/A</v>
      </c>
      <c r="O105" s="101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2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4"/>
      <c r="K106" s="47" t="e">
        <f>VLOOKUP(J106,'Species List'!$H$1:$J$9,2,FALSE)</f>
        <v>#N/A</v>
      </c>
      <c r="L106" s="47" t="e">
        <f>VLOOKUP(K106,'Species List'!$I$1:$N$8,2,FALSE)</f>
        <v>#N/A</v>
      </c>
      <c r="M106" s="103" t="e">
        <f t="shared" si="5"/>
        <v>#N/A</v>
      </c>
      <c r="N106" s="101" t="e">
        <f t="shared" si="6"/>
        <v>#N/A</v>
      </c>
      <c r="O106" s="101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2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4"/>
      <c r="K107" s="47" t="e">
        <f>VLOOKUP(J107,'Species List'!$H$1:$J$9,2,FALSE)</f>
        <v>#N/A</v>
      </c>
      <c r="L107" s="47" t="e">
        <f>VLOOKUP(K107,'Species List'!$I$1:$N$8,2,FALSE)</f>
        <v>#N/A</v>
      </c>
      <c r="M107" s="103" t="e">
        <f t="shared" si="5"/>
        <v>#N/A</v>
      </c>
      <c r="N107" s="101" t="e">
        <f t="shared" si="6"/>
        <v>#N/A</v>
      </c>
      <c r="O107" s="101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2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4"/>
      <c r="K108" s="47" t="e">
        <f>VLOOKUP(J108,'Species List'!$H$1:$J$9,2,FALSE)</f>
        <v>#N/A</v>
      </c>
      <c r="L108" s="47" t="e">
        <f>VLOOKUP(K108,'Species List'!$I$1:$N$8,2,FALSE)</f>
        <v>#N/A</v>
      </c>
      <c r="M108" s="103" t="e">
        <f t="shared" si="5"/>
        <v>#N/A</v>
      </c>
      <c r="N108" s="101" t="e">
        <f t="shared" si="6"/>
        <v>#N/A</v>
      </c>
      <c r="O108" s="101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2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4"/>
      <c r="K109" s="47" t="e">
        <f>VLOOKUP(J109,'Species List'!$H$1:$J$9,2,FALSE)</f>
        <v>#N/A</v>
      </c>
      <c r="L109" s="47" t="e">
        <f>VLOOKUP(K109,'Species List'!$I$1:$N$8,2,FALSE)</f>
        <v>#N/A</v>
      </c>
      <c r="M109" s="103" t="e">
        <f t="shared" si="5"/>
        <v>#N/A</v>
      </c>
      <c r="N109" s="101" t="e">
        <f t="shared" si="6"/>
        <v>#N/A</v>
      </c>
      <c r="O109" s="101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2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4"/>
      <c r="K110" s="47" t="e">
        <f>VLOOKUP(J110,'Species List'!$H$1:$J$9,2,FALSE)</f>
        <v>#N/A</v>
      </c>
      <c r="L110" s="47" t="e">
        <f>VLOOKUP(K110,'Species List'!$I$1:$N$8,2,FALSE)</f>
        <v>#N/A</v>
      </c>
      <c r="M110" s="103" t="e">
        <f t="shared" si="5"/>
        <v>#N/A</v>
      </c>
      <c r="N110" s="101" t="e">
        <f t="shared" si="6"/>
        <v>#N/A</v>
      </c>
      <c r="O110" s="101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2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4"/>
      <c r="K111" s="47" t="e">
        <f>VLOOKUP(J111,'Species List'!$H$1:$J$9,2,FALSE)</f>
        <v>#N/A</v>
      </c>
      <c r="L111" s="47" t="e">
        <f>VLOOKUP(K111,'Species List'!$I$1:$N$8,2,FALSE)</f>
        <v>#N/A</v>
      </c>
      <c r="M111" s="103" t="e">
        <f t="shared" si="5"/>
        <v>#N/A</v>
      </c>
      <c r="N111" s="101" t="e">
        <f t="shared" si="6"/>
        <v>#N/A</v>
      </c>
      <c r="O111" s="101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2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4"/>
      <c r="K112" s="47" t="e">
        <f>VLOOKUP(J112,'Species List'!$H$1:$J$9,2,FALSE)</f>
        <v>#N/A</v>
      </c>
      <c r="L112" s="47" t="e">
        <f>VLOOKUP(K112,'Species List'!$I$1:$N$8,2,FALSE)</f>
        <v>#N/A</v>
      </c>
      <c r="M112" s="103" t="e">
        <f t="shared" si="5"/>
        <v>#N/A</v>
      </c>
      <c r="N112" s="101" t="e">
        <f t="shared" si="6"/>
        <v>#N/A</v>
      </c>
      <c r="O112" s="101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2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4"/>
      <c r="K113" s="47" t="e">
        <f>VLOOKUP(J113,'Species List'!$H$1:$J$9,2,FALSE)</f>
        <v>#N/A</v>
      </c>
      <c r="L113" s="47" t="e">
        <f>VLOOKUP(K113,'Species List'!$I$1:$N$8,2,FALSE)</f>
        <v>#N/A</v>
      </c>
      <c r="M113" s="103" t="e">
        <f t="shared" si="5"/>
        <v>#N/A</v>
      </c>
      <c r="N113" s="101" t="e">
        <f t="shared" si="6"/>
        <v>#N/A</v>
      </c>
      <c r="O113" s="101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2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4"/>
      <c r="K114" s="47" t="e">
        <f>VLOOKUP(J114,'Species List'!$H$1:$J$9,2,FALSE)</f>
        <v>#N/A</v>
      </c>
      <c r="L114" s="47" t="e">
        <f>VLOOKUP(K114,'Species List'!$I$1:$N$8,2,FALSE)</f>
        <v>#N/A</v>
      </c>
      <c r="M114" s="103" t="e">
        <f t="shared" si="5"/>
        <v>#N/A</v>
      </c>
      <c r="N114" s="101" t="e">
        <f t="shared" si="6"/>
        <v>#N/A</v>
      </c>
      <c r="O114" s="101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2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4"/>
      <c r="K115" s="47" t="e">
        <f>VLOOKUP(J115,'Species List'!$H$1:$J$9,2,FALSE)</f>
        <v>#N/A</v>
      </c>
      <c r="L115" s="47" t="e">
        <f>VLOOKUP(K115,'Species List'!$I$1:$N$8,2,FALSE)</f>
        <v>#N/A</v>
      </c>
      <c r="M115" s="103" t="e">
        <f t="shared" si="5"/>
        <v>#N/A</v>
      </c>
      <c r="N115" s="101" t="e">
        <f t="shared" si="6"/>
        <v>#N/A</v>
      </c>
      <c r="O115" s="101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2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4"/>
      <c r="K116" s="47" t="e">
        <f>VLOOKUP(J116,'Species List'!$H$1:$J$9,2,FALSE)</f>
        <v>#N/A</v>
      </c>
      <c r="L116" s="47" t="e">
        <f>VLOOKUP(K116,'Species List'!$I$1:$N$8,2,FALSE)</f>
        <v>#N/A</v>
      </c>
      <c r="M116" s="103" t="e">
        <f t="shared" si="5"/>
        <v>#N/A</v>
      </c>
      <c r="N116" s="101" t="e">
        <f t="shared" si="6"/>
        <v>#N/A</v>
      </c>
      <c r="O116" s="101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2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4"/>
      <c r="K117" s="47" t="e">
        <f>VLOOKUP(J117,'Species List'!$H$1:$J$9,2,FALSE)</f>
        <v>#N/A</v>
      </c>
      <c r="L117" s="47" t="e">
        <f>VLOOKUP(K117,'Species List'!$I$1:$N$8,2,FALSE)</f>
        <v>#N/A</v>
      </c>
      <c r="M117" s="103" t="e">
        <f t="shared" si="5"/>
        <v>#N/A</v>
      </c>
      <c r="N117" s="101" t="e">
        <f t="shared" si="6"/>
        <v>#N/A</v>
      </c>
      <c r="O117" s="101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2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4"/>
      <c r="K118" s="47" t="e">
        <f>VLOOKUP(J118,'Species List'!$H$1:$J$9,2,FALSE)</f>
        <v>#N/A</v>
      </c>
      <c r="L118" s="47" t="e">
        <f>VLOOKUP(K118,'Species List'!$I$1:$N$8,2,FALSE)</f>
        <v>#N/A</v>
      </c>
      <c r="M118" s="103" t="e">
        <f t="shared" si="5"/>
        <v>#N/A</v>
      </c>
      <c r="N118" s="101" t="e">
        <f t="shared" si="6"/>
        <v>#N/A</v>
      </c>
      <c r="O118" s="101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2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4"/>
      <c r="K119" s="47" t="e">
        <f>VLOOKUP(J119,'Species List'!$H$1:$J$9,2,FALSE)</f>
        <v>#N/A</v>
      </c>
      <c r="L119" s="47" t="e">
        <f>VLOOKUP(K119,'Species List'!$I$1:$N$8,2,FALSE)</f>
        <v>#N/A</v>
      </c>
      <c r="M119" s="103" t="e">
        <f t="shared" si="5"/>
        <v>#N/A</v>
      </c>
      <c r="N119" s="101" t="e">
        <f t="shared" si="6"/>
        <v>#N/A</v>
      </c>
      <c r="O119" s="101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2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4"/>
      <c r="K120" s="47" t="e">
        <f>VLOOKUP(J120,'Species List'!$H$1:$J$9,2,FALSE)</f>
        <v>#N/A</v>
      </c>
      <c r="L120" s="47" t="e">
        <f>VLOOKUP(K120,'Species List'!$I$1:$N$8,2,FALSE)</f>
        <v>#N/A</v>
      </c>
      <c r="M120" s="103" t="e">
        <f t="shared" si="5"/>
        <v>#N/A</v>
      </c>
      <c r="N120" s="101" t="e">
        <f t="shared" si="6"/>
        <v>#N/A</v>
      </c>
      <c r="O120" s="101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2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4"/>
      <c r="K121" s="47" t="e">
        <f>VLOOKUP(J121,'Species List'!$H$1:$J$9,2,FALSE)</f>
        <v>#N/A</v>
      </c>
      <c r="L121" s="47" t="e">
        <f>VLOOKUP(K121,'Species List'!$I$1:$N$8,2,FALSE)</f>
        <v>#N/A</v>
      </c>
      <c r="M121" s="103" t="e">
        <f t="shared" si="5"/>
        <v>#N/A</v>
      </c>
      <c r="N121" s="101" t="e">
        <f t="shared" si="6"/>
        <v>#N/A</v>
      </c>
      <c r="O121" s="101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2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4"/>
      <c r="K122" s="47" t="e">
        <f>VLOOKUP(J122,'Species List'!$H$1:$J$9,2,FALSE)</f>
        <v>#N/A</v>
      </c>
      <c r="L122" s="47" t="e">
        <f>VLOOKUP(K122,'Species List'!$I$1:$N$8,2,FALSE)</f>
        <v>#N/A</v>
      </c>
      <c r="M122" s="103" t="e">
        <f t="shared" si="5"/>
        <v>#N/A</v>
      </c>
      <c r="N122" s="101" t="e">
        <f t="shared" si="6"/>
        <v>#N/A</v>
      </c>
      <c r="O122" s="101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2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4"/>
      <c r="K123" s="47" t="e">
        <f>VLOOKUP(J123,'Species List'!$H$1:$J$9,2,FALSE)</f>
        <v>#N/A</v>
      </c>
      <c r="L123" s="47" t="e">
        <f>VLOOKUP(K123,'Species List'!$I$1:$N$8,2,FALSE)</f>
        <v>#N/A</v>
      </c>
      <c r="M123" s="103" t="e">
        <f t="shared" si="5"/>
        <v>#N/A</v>
      </c>
      <c r="N123" s="101" t="e">
        <f t="shared" si="6"/>
        <v>#N/A</v>
      </c>
      <c r="O123" s="101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2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4"/>
      <c r="K124" s="47" t="e">
        <f>VLOOKUP(J124,'Species List'!$H$1:$J$9,2,FALSE)</f>
        <v>#N/A</v>
      </c>
      <c r="L124" s="47" t="e">
        <f>VLOOKUP(K124,'Species List'!$I$1:$N$8,2,FALSE)</f>
        <v>#N/A</v>
      </c>
      <c r="M124" s="103" t="e">
        <f t="shared" si="5"/>
        <v>#N/A</v>
      </c>
      <c r="N124" s="101" t="e">
        <f t="shared" si="6"/>
        <v>#N/A</v>
      </c>
      <c r="O124" s="101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2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4"/>
      <c r="K125" s="47" t="e">
        <f>VLOOKUP(J125,'Species List'!$H$1:$J$9,2,FALSE)</f>
        <v>#N/A</v>
      </c>
      <c r="L125" s="47" t="e">
        <f>VLOOKUP(K125,'Species List'!$I$1:$N$8,2,FALSE)</f>
        <v>#N/A</v>
      </c>
      <c r="M125" s="103" t="e">
        <f t="shared" si="5"/>
        <v>#N/A</v>
      </c>
      <c r="N125" s="101" t="e">
        <f t="shared" si="6"/>
        <v>#N/A</v>
      </c>
      <c r="O125" s="101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2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4"/>
      <c r="K126" s="47" t="e">
        <f>VLOOKUP(J126,'Species List'!$H$1:$J$9,2,FALSE)</f>
        <v>#N/A</v>
      </c>
      <c r="L126" s="47" t="e">
        <f>VLOOKUP(K126,'Species List'!$I$1:$N$8,2,FALSE)</f>
        <v>#N/A</v>
      </c>
      <c r="M126" s="103" t="e">
        <f t="shared" si="5"/>
        <v>#N/A</v>
      </c>
      <c r="N126" s="101" t="e">
        <f t="shared" si="6"/>
        <v>#N/A</v>
      </c>
      <c r="O126" s="101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2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4"/>
      <c r="K127" s="47" t="e">
        <f>VLOOKUP(J127,'Species List'!$H$1:$J$9,2,FALSE)</f>
        <v>#N/A</v>
      </c>
      <c r="L127" s="47" t="e">
        <f>VLOOKUP(K127,'Species List'!$I$1:$N$8,2,FALSE)</f>
        <v>#N/A</v>
      </c>
      <c r="M127" s="103" t="e">
        <f t="shared" si="5"/>
        <v>#N/A</v>
      </c>
      <c r="N127" s="101" t="e">
        <f t="shared" si="6"/>
        <v>#N/A</v>
      </c>
      <c r="O127" s="101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2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4"/>
      <c r="K128" s="47" t="e">
        <f>VLOOKUP(J128,'Species List'!$H$1:$J$9,2,FALSE)</f>
        <v>#N/A</v>
      </c>
      <c r="L128" s="47" t="e">
        <f>VLOOKUP(K128,'Species List'!$I$1:$N$8,2,FALSE)</f>
        <v>#N/A</v>
      </c>
      <c r="M128" s="103" t="e">
        <f t="shared" si="5"/>
        <v>#N/A</v>
      </c>
      <c r="N128" s="101" t="e">
        <f t="shared" si="6"/>
        <v>#N/A</v>
      </c>
      <c r="O128" s="101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2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4"/>
      <c r="K129" s="47" t="e">
        <f>VLOOKUP(J129,'Species List'!$H$1:$J$9,2,FALSE)</f>
        <v>#N/A</v>
      </c>
      <c r="L129" s="47" t="e">
        <f>VLOOKUP(K129,'Species List'!$I$1:$N$8,2,FALSE)</f>
        <v>#N/A</v>
      </c>
      <c r="M129" s="103" t="e">
        <f t="shared" si="5"/>
        <v>#N/A</v>
      </c>
      <c r="N129" s="101" t="e">
        <f t="shared" si="6"/>
        <v>#N/A</v>
      </c>
      <c r="O129" s="101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2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4"/>
      <c r="K130" s="47" t="e">
        <f>VLOOKUP(J130,'Species List'!$H$1:$J$9,2,FALSE)</f>
        <v>#N/A</v>
      </c>
      <c r="L130" s="47" t="e">
        <f>VLOOKUP(K130,'Species List'!$I$1:$N$8,2,FALSE)</f>
        <v>#N/A</v>
      </c>
      <c r="M130" s="103" t="e">
        <f t="shared" si="5"/>
        <v>#N/A</v>
      </c>
      <c r="N130" s="101" t="e">
        <f t="shared" si="6"/>
        <v>#N/A</v>
      </c>
      <c r="O130" s="101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2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4"/>
      <c r="K131" s="47" t="e">
        <f>VLOOKUP(J131,'Species List'!$H$1:$J$9,2,FALSE)</f>
        <v>#N/A</v>
      </c>
      <c r="L131" s="47" t="e">
        <f>VLOOKUP(K131,'Species List'!$I$1:$N$8,2,FALSE)</f>
        <v>#N/A</v>
      </c>
      <c r="M131" s="103" t="e">
        <f t="shared" si="5"/>
        <v>#N/A</v>
      </c>
      <c r="N131" s="101" t="e">
        <f t="shared" si="6"/>
        <v>#N/A</v>
      </c>
      <c r="O131" s="101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2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4"/>
      <c r="K132" s="47" t="e">
        <f>VLOOKUP(J132,'Species List'!$H$1:$J$9,2,FALSE)</f>
        <v>#N/A</v>
      </c>
      <c r="L132" s="47" t="e">
        <f>VLOOKUP(K132,'Species List'!$I$1:$N$8,2,FALSE)</f>
        <v>#N/A</v>
      </c>
      <c r="M132" s="103" t="e">
        <f t="shared" si="5"/>
        <v>#N/A</v>
      </c>
      <c r="N132" s="101" t="e">
        <f t="shared" si="6"/>
        <v>#N/A</v>
      </c>
      <c r="O132" s="101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2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4"/>
      <c r="K133" s="47" t="e">
        <f>VLOOKUP(J133,'Species List'!$H$1:$J$9,2,FALSE)</f>
        <v>#N/A</v>
      </c>
      <c r="L133" s="47" t="e">
        <f>VLOOKUP(K133,'Species List'!$I$1:$N$8,2,FALSE)</f>
        <v>#N/A</v>
      </c>
      <c r="M133" s="103" t="e">
        <f t="shared" si="5"/>
        <v>#N/A</v>
      </c>
      <c r="N133" s="101" t="e">
        <f t="shared" si="6"/>
        <v>#N/A</v>
      </c>
      <c r="O133" s="101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2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4"/>
      <c r="K134" s="47" t="e">
        <f>VLOOKUP(J134,'Species List'!$H$1:$J$9,2,FALSE)</f>
        <v>#N/A</v>
      </c>
      <c r="L134" s="47" t="e">
        <f>VLOOKUP(K134,'Species List'!$I$1:$N$8,2,FALSE)</f>
        <v>#N/A</v>
      </c>
      <c r="M134" s="103" t="e">
        <f t="shared" si="5"/>
        <v>#N/A</v>
      </c>
      <c r="N134" s="101" t="e">
        <f t="shared" si="6"/>
        <v>#N/A</v>
      </c>
      <c r="O134" s="101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2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4"/>
      <c r="K135" s="47" t="e">
        <f>VLOOKUP(J135,'Species List'!$H$1:$J$9,2,FALSE)</f>
        <v>#N/A</v>
      </c>
      <c r="L135" s="47" t="e">
        <f>VLOOKUP(K135,'Species List'!$I$1:$N$8,2,FALSE)</f>
        <v>#N/A</v>
      </c>
      <c r="M135" s="103" t="e">
        <f t="shared" si="5"/>
        <v>#N/A</v>
      </c>
      <c r="N135" s="101" t="e">
        <f t="shared" si="6"/>
        <v>#N/A</v>
      </c>
      <c r="O135" s="101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2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4"/>
      <c r="K136" s="47" t="e">
        <f>VLOOKUP(J136,'Species List'!$H$1:$J$9,2,FALSE)</f>
        <v>#N/A</v>
      </c>
      <c r="L136" s="47" t="e">
        <f>VLOOKUP(K136,'Species List'!$I$1:$N$8,2,FALSE)</f>
        <v>#N/A</v>
      </c>
      <c r="M136" s="103" t="e">
        <f t="shared" si="5"/>
        <v>#N/A</v>
      </c>
      <c r="N136" s="101" t="e">
        <f t="shared" si="6"/>
        <v>#N/A</v>
      </c>
      <c r="O136" s="101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2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4"/>
      <c r="K137" s="47" t="e">
        <f>VLOOKUP(J137,'Species List'!$H$1:$J$9,2,FALSE)</f>
        <v>#N/A</v>
      </c>
      <c r="L137" s="47" t="e">
        <f>VLOOKUP(K137,'Species List'!$I$1:$N$8,2,FALSE)</f>
        <v>#N/A</v>
      </c>
      <c r="M137" s="103" t="e">
        <f t="shared" si="5"/>
        <v>#N/A</v>
      </c>
      <c r="N137" s="101" t="e">
        <f t="shared" si="6"/>
        <v>#N/A</v>
      </c>
      <c r="O137" s="101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2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4"/>
      <c r="K138" s="47" t="e">
        <f>VLOOKUP(J138,'Species List'!$H$1:$J$9,2,FALSE)</f>
        <v>#N/A</v>
      </c>
      <c r="L138" s="47" t="e">
        <f>VLOOKUP(K138,'Species List'!$I$1:$N$8,2,FALSE)</f>
        <v>#N/A</v>
      </c>
      <c r="M138" s="103" t="e">
        <f t="shared" si="5"/>
        <v>#N/A</v>
      </c>
      <c r="N138" s="101" t="e">
        <f t="shared" si="6"/>
        <v>#N/A</v>
      </c>
      <c r="O138" s="101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2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4"/>
      <c r="K139" s="47" t="e">
        <f>VLOOKUP(J139,'Species List'!$H$1:$J$9,2,FALSE)</f>
        <v>#N/A</v>
      </c>
      <c r="L139" s="47" t="e">
        <f>VLOOKUP(K139,'Species List'!$I$1:$N$8,2,FALSE)</f>
        <v>#N/A</v>
      </c>
      <c r="M139" s="103" t="e">
        <f t="shared" si="5"/>
        <v>#N/A</v>
      </c>
      <c r="N139" s="101" t="e">
        <f t="shared" si="6"/>
        <v>#N/A</v>
      </c>
      <c r="O139" s="101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2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4"/>
      <c r="K140" s="47" t="e">
        <f>VLOOKUP(J140,'Species List'!$H$1:$J$9,2,FALSE)</f>
        <v>#N/A</v>
      </c>
      <c r="L140" s="47" t="e">
        <f>VLOOKUP(K140,'Species List'!$I$1:$N$8,2,FALSE)</f>
        <v>#N/A</v>
      </c>
      <c r="M140" s="103" t="e">
        <f t="shared" si="5"/>
        <v>#N/A</v>
      </c>
      <c r="N140" s="101" t="e">
        <f t="shared" si="6"/>
        <v>#N/A</v>
      </c>
      <c r="O140" s="101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2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4"/>
      <c r="K141" s="47" t="e">
        <f>VLOOKUP(J141,'Species List'!$H$1:$J$9,2,FALSE)</f>
        <v>#N/A</v>
      </c>
      <c r="L141" s="47" t="e">
        <f>VLOOKUP(K141,'Species List'!$I$1:$N$8,2,FALSE)</f>
        <v>#N/A</v>
      </c>
      <c r="M141" s="103" t="e">
        <f t="shared" ref="M141:M150" si="9">VALUE(L141)</f>
        <v>#N/A</v>
      </c>
      <c r="N141" s="101" t="e">
        <f t="shared" ref="N141:N149" si="10">L141/$L$151</f>
        <v>#N/A</v>
      </c>
      <c r="O141" s="101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2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4"/>
      <c r="K142" s="47" t="e">
        <f>VLOOKUP(J142,'Species List'!$H$1:$J$9,2,FALSE)</f>
        <v>#N/A</v>
      </c>
      <c r="L142" s="47" t="e">
        <f>VLOOKUP(K142,'Species List'!$I$1:$N$8,2,FALSE)</f>
        <v>#N/A</v>
      </c>
      <c r="M142" s="103" t="e">
        <f t="shared" si="9"/>
        <v>#N/A</v>
      </c>
      <c r="N142" s="101" t="e">
        <f t="shared" si="10"/>
        <v>#N/A</v>
      </c>
      <c r="O142" s="101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2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4"/>
      <c r="K143" s="47" t="e">
        <f>VLOOKUP(J143,'Species List'!$H$1:$J$9,2,FALSE)</f>
        <v>#N/A</v>
      </c>
      <c r="L143" s="47" t="e">
        <f>VLOOKUP(K143,'Species List'!$I$1:$N$8,2,FALSE)</f>
        <v>#N/A</v>
      </c>
      <c r="M143" s="103" t="e">
        <f t="shared" si="9"/>
        <v>#N/A</v>
      </c>
      <c r="N143" s="101" t="e">
        <f t="shared" si="10"/>
        <v>#N/A</v>
      </c>
      <c r="O143" s="101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2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4"/>
      <c r="K144" s="47" t="e">
        <f>VLOOKUP(J144,'Species List'!$H$1:$J$9,2,FALSE)</f>
        <v>#N/A</v>
      </c>
      <c r="L144" s="47" t="e">
        <f>VLOOKUP(K144,'Species List'!$I$1:$N$8,2,FALSE)</f>
        <v>#N/A</v>
      </c>
      <c r="M144" s="103" t="e">
        <f t="shared" si="9"/>
        <v>#N/A</v>
      </c>
      <c r="N144" s="101" t="e">
        <f t="shared" si="10"/>
        <v>#N/A</v>
      </c>
      <c r="O144" s="101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2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4"/>
      <c r="K145" s="47" t="e">
        <f>VLOOKUP(J145,'Species List'!$H$1:$J$9,2,FALSE)</f>
        <v>#N/A</v>
      </c>
      <c r="L145" s="47" t="e">
        <f>VLOOKUP(K145,'Species List'!$I$1:$N$8,2,FALSE)</f>
        <v>#N/A</v>
      </c>
      <c r="M145" s="103" t="e">
        <f t="shared" si="9"/>
        <v>#N/A</v>
      </c>
      <c r="N145" s="101" t="e">
        <f t="shared" si="10"/>
        <v>#N/A</v>
      </c>
      <c r="O145" s="101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2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4"/>
      <c r="K146" s="47" t="e">
        <f>VLOOKUP(J146,'Species List'!$H$1:$J$9,2,FALSE)</f>
        <v>#N/A</v>
      </c>
      <c r="L146" s="47" t="e">
        <f>VLOOKUP(K146,'Species List'!$I$1:$N$8,2,FALSE)</f>
        <v>#N/A</v>
      </c>
      <c r="M146" s="103" t="e">
        <f t="shared" si="9"/>
        <v>#N/A</v>
      </c>
      <c r="N146" s="101" t="e">
        <f t="shared" si="10"/>
        <v>#N/A</v>
      </c>
      <c r="O146" s="101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2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4"/>
      <c r="K147" s="47" t="e">
        <f>VLOOKUP(J147,'Species List'!$H$1:$J$9,2,FALSE)</f>
        <v>#N/A</v>
      </c>
      <c r="L147" s="47" t="e">
        <f>VLOOKUP(K147,'Species List'!$I$1:$N$8,2,FALSE)</f>
        <v>#N/A</v>
      </c>
      <c r="M147" s="103" t="e">
        <f t="shared" si="9"/>
        <v>#N/A</v>
      </c>
      <c r="N147" s="101" t="e">
        <f t="shared" si="10"/>
        <v>#N/A</v>
      </c>
      <c r="O147" s="101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2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4"/>
      <c r="K148" s="47" t="e">
        <f>VLOOKUP(J148,'Species List'!$H$1:$J$9,2,FALSE)</f>
        <v>#N/A</v>
      </c>
      <c r="L148" s="47" t="e">
        <f>VLOOKUP(K148,'Species List'!$I$1:$N$8,2,FALSE)</f>
        <v>#N/A</v>
      </c>
      <c r="M148" s="103" t="e">
        <f t="shared" si="9"/>
        <v>#N/A</v>
      </c>
      <c r="N148" s="101" t="e">
        <f t="shared" si="10"/>
        <v>#N/A</v>
      </c>
      <c r="O148" s="101" t="e">
        <f t="shared" si="11"/>
        <v>#N/A</v>
      </c>
    </row>
    <row r="149" spans="1:15" s="101" customFormat="1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2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4"/>
      <c r="K149" s="47" t="e">
        <f>VLOOKUP(J149,'Species List'!$H$1:$J$9,2,FALSE)</f>
        <v>#N/A</v>
      </c>
      <c r="L149" s="47" t="e">
        <f>VLOOKUP(K149,'Species List'!$I$1:$N$8,2,FALSE)</f>
        <v>#N/A</v>
      </c>
      <c r="M149" s="103" t="e">
        <f t="shared" si="9"/>
        <v>#N/A</v>
      </c>
      <c r="N149" s="101" t="e">
        <f t="shared" si="10"/>
        <v>#N/A</v>
      </c>
      <c r="O149" s="101" t="e">
        <f t="shared" si="11"/>
        <v>#N/A</v>
      </c>
    </row>
    <row r="150" spans="1:15" ht="13.2" thickBot="1" x14ac:dyDescent="0.25">
      <c r="A150" s="95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2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5"/>
      <c r="K150" s="47" t="e">
        <f>VLOOKUP(J150,'Species List'!$H$1:$J$9,2,FALSE)</f>
        <v>#N/A</v>
      </c>
      <c r="L150" s="47" t="e">
        <f>VLOOKUP(K150,'Species List'!$I$1:$N$8,2,FALSE)</f>
        <v>#N/A</v>
      </c>
      <c r="M150" s="103" t="e">
        <f t="shared" si="9"/>
        <v>#N/A</v>
      </c>
      <c r="N150" s="101" t="e">
        <f t="shared" ref="N150" si="12">L150/$L$150</f>
        <v>#N/A</v>
      </c>
      <c r="O150" s="101" t="e">
        <f t="shared" si="11"/>
        <v>#N/A</v>
      </c>
    </row>
    <row r="151" spans="1:15" ht="13.8" thickTop="1" thickBot="1" x14ac:dyDescent="0.25">
      <c r="I151" s="145" t="s">
        <v>5387</v>
      </c>
      <c r="J151" s="146"/>
      <c r="K151" s="147"/>
      <c r="L151" s="63">
        <f>SUMIF(L10:L150,"&gt;=0")</f>
        <v>111.5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A12:A150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B2" sqref="B2:B6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48" t="s">
        <v>138</v>
      </c>
      <c r="B2" s="47" t="s">
        <v>5441</v>
      </c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 t="s">
        <v>5439</v>
      </c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 t="s">
        <v>5440</v>
      </c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>
        <v>42928</v>
      </c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47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4"/>
      <c r="C7" s="144"/>
      <c r="D7" s="144"/>
      <c r="E7" s="144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2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2" t="s">
        <v>1881</v>
      </c>
      <c r="B12" s="44" t="str">
        <f>IF(LEN(VLOOKUP(A12,'Species List'!$A:$G,2,FALSE))=0,"",VLOOKUP(A12,'Species List'!$A:$G,2,FALSE))</f>
        <v>bottlebrush grass</v>
      </c>
      <c r="C12" s="44">
        <f>IF(LEN(VLOOKUP(A12,'Species List'!$A:$G,3,FALSE))=0,"",VLOOKUP(A12,'Species List'!$A:$G,3,FALSE))</f>
        <v>6</v>
      </c>
      <c r="D12" s="102">
        <f>VALUE(C12)</f>
        <v>6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121" t="s">
        <v>5420</v>
      </c>
      <c r="K12" s="47" t="str">
        <f>VLOOKUP(J12,'Species List'!$H$1:$J$9,2,FALSE)</f>
        <v>&gt;0-1%</v>
      </c>
      <c r="L12" s="47">
        <f>VLOOKUP(K12,'Species List'!$I$1:$N$8,2,FALSE)</f>
        <v>0.5</v>
      </c>
      <c r="M12" s="103">
        <f>VALUE(L12)</f>
        <v>0.5</v>
      </c>
      <c r="N12" s="101">
        <f t="shared" ref="N12:N75" si="0">L12/$L$151</f>
        <v>1.6393442622950821E-2</v>
      </c>
      <c r="O12" s="31">
        <f>D12*N12</f>
        <v>9.8360655737704916E-2</v>
      </c>
    </row>
    <row r="13" spans="1:15" x14ac:dyDescent="0.2">
      <c r="A13" s="112" t="s">
        <v>1893</v>
      </c>
      <c r="B13" s="44" t="str">
        <f>IF(LEN(VLOOKUP(A13,'Species List'!$A:$G,2,FALSE))=0,"",VLOOKUP(A13,'Species List'!$A:$G,2,FALSE))</f>
        <v>Virginia wildrye</v>
      </c>
      <c r="C13" s="44">
        <f>IF(LEN(VLOOKUP(A13,'Species List'!$A:$G,3,FALSE))=0,"",VLOOKUP(A13,'Species List'!$A:$G,3,FALSE))</f>
        <v>4</v>
      </c>
      <c r="D13" s="102">
        <f t="shared" ref="D13:D18" si="1">VALUE(C13)</f>
        <v>4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FACW-</v>
      </c>
      <c r="H13" s="44">
        <f>VLOOKUP(A13,'Species List'!$A:$G,7,FALSE)</f>
        <v>0</v>
      </c>
      <c r="J13" s="121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3">
        <f t="shared" ref="M13:M76" si="2">VALUE(L13)</f>
        <v>3</v>
      </c>
      <c r="N13" s="101">
        <f t="shared" si="0"/>
        <v>9.8360655737704916E-2</v>
      </c>
      <c r="O13" s="101">
        <f t="shared" ref="O13:O76" si="3">D13*N13</f>
        <v>0.39344262295081966</v>
      </c>
    </row>
    <row r="14" spans="1:15" x14ac:dyDescent="0.2">
      <c r="A14" s="112" t="s">
        <v>1093</v>
      </c>
      <c r="B14" s="44" t="str">
        <f>IF(LEN(VLOOKUP(A14,'Species List'!$A:$G,2,FALSE))=0,"",VLOOKUP(A14,'Species List'!$A:$G,2,FALSE))</f>
        <v>troublesome sedge</v>
      </c>
      <c r="C14" s="44">
        <f>IF(LEN(VLOOKUP(A14,'Species List'!$A:$G,3,FALSE))=0,"",VLOOKUP(A14,'Species List'!$A:$G,3,FALSE))</f>
        <v>3</v>
      </c>
      <c r="D14" s="102">
        <f t="shared" si="1"/>
        <v>3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FAC+</v>
      </c>
      <c r="H14" s="44">
        <f>VLOOKUP(A14,'Species List'!$A:$G,7,FALSE)</f>
        <v>0</v>
      </c>
      <c r="J14" s="121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3">
        <f t="shared" si="2"/>
        <v>3</v>
      </c>
      <c r="N14" s="101">
        <f t="shared" si="0"/>
        <v>9.8360655737704916E-2</v>
      </c>
      <c r="O14" s="101">
        <f t="shared" si="3"/>
        <v>0.29508196721311475</v>
      </c>
    </row>
    <row r="15" spans="1:15" x14ac:dyDescent="0.2">
      <c r="A15" s="112" t="s">
        <v>1122</v>
      </c>
      <c r="B15" s="44" t="str">
        <f>IF(LEN(VLOOKUP(A15,'Species List'!$A:$G,2,FALSE))=0,"",VLOOKUP(A15,'Species List'!$A:$G,2,FALSE))</f>
        <v>Pennsylvania sedge</v>
      </c>
      <c r="C15" s="44">
        <f>IF(LEN(VLOOKUP(A15,'Species List'!$A:$G,3,FALSE))=0,"",VLOOKUP(A15,'Species List'!$A:$G,3,FALSE))</f>
        <v>3</v>
      </c>
      <c r="D15" s="102">
        <f t="shared" si="1"/>
        <v>3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21">
        <v>1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3">
        <f t="shared" si="2"/>
        <v>3</v>
      </c>
      <c r="N15" s="101">
        <f t="shared" si="0"/>
        <v>9.8360655737704916E-2</v>
      </c>
      <c r="O15" s="101">
        <f t="shared" si="3"/>
        <v>0.29508196721311475</v>
      </c>
    </row>
    <row r="16" spans="1:15" x14ac:dyDescent="0.2">
      <c r="A16" s="112" t="s">
        <v>1142</v>
      </c>
      <c r="B16" s="44" t="str">
        <f>IF(LEN(VLOOKUP(A16,'Species List'!$A:$G,2,FALSE))=0,"",VLOOKUP(A16,'Species List'!$A:$G,2,FALSE))</f>
        <v>starry sedge</v>
      </c>
      <c r="C16" s="44">
        <f>IF(LEN(VLOOKUP(A16,'Species List'!$A:$G,3,FALSE))=0,"",VLOOKUP(A16,'Species List'!$A:$G,3,FALSE))</f>
        <v>4</v>
      </c>
      <c r="D16" s="102">
        <f t="shared" si="1"/>
        <v>4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121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3">
        <f t="shared" si="2"/>
        <v>3</v>
      </c>
      <c r="N16" s="101">
        <f t="shared" si="0"/>
        <v>9.8360655737704916E-2</v>
      </c>
      <c r="O16" s="101">
        <f t="shared" si="3"/>
        <v>0.39344262295081966</v>
      </c>
    </row>
    <row r="17" spans="1:15" x14ac:dyDescent="0.2">
      <c r="A17" s="112" t="s">
        <v>3290</v>
      </c>
      <c r="B17" s="44" t="str">
        <f>IF(LEN(VLOOKUP(A17,'Species List'!$A:$G,2,FALSE))=0,"",VLOOKUP(A17,'Species List'!$A:$G,2,FALSE))</f>
        <v>reed canary grass</v>
      </c>
      <c r="C17" s="44">
        <f>IF(LEN(VLOOKUP(A17,'Species List'!$A:$G,3,FALSE))=0,"",VLOOKUP(A17,'Species List'!$A:$G,3,FALSE))</f>
        <v>0</v>
      </c>
      <c r="D17" s="102">
        <f t="shared" si="1"/>
        <v>0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>FACW+</v>
      </c>
      <c r="H17" s="44">
        <f>VLOOKUP(A17,'Species List'!$A:$G,7,FALSE)</f>
        <v>0</v>
      </c>
      <c r="J17" s="121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3">
        <f t="shared" si="2"/>
        <v>3</v>
      </c>
      <c r="N17" s="101">
        <f t="shared" si="0"/>
        <v>9.8360655737704916E-2</v>
      </c>
      <c r="O17" s="101">
        <f t="shared" si="3"/>
        <v>0</v>
      </c>
    </row>
    <row r="18" spans="1:15" x14ac:dyDescent="0.2">
      <c r="A18" s="112" t="s">
        <v>4897</v>
      </c>
      <c r="B18" s="44" t="str">
        <f>IF(LEN(VLOOKUP(A18,'Species List'!$A:$G,2,FALSE))=0,"",VLOOKUP(A18,'Species List'!$A:$G,2,FALSE))</f>
        <v/>
      </c>
      <c r="C18" s="44">
        <v>4</v>
      </c>
      <c r="D18" s="102">
        <f t="shared" si="1"/>
        <v>4</v>
      </c>
      <c r="E18" s="44" t="str">
        <f>IF(LEN(VLOOKUP(A18,'Species List'!$A:$G,4,FALSE))=0,"",VLOOKUP(A18,'Species List'!$A:$G,4,FALSE))</f>
        <v/>
      </c>
      <c r="F18" s="44" t="str">
        <f>IF(LEN(VLOOKUP(A18,'Species List'!$A:$G,5,FALSE))=0,"",VLOOKUP(A18,'Species List'!$A:$G,5,FALSE))</f>
        <v/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I18" t="s">
        <v>5389</v>
      </c>
      <c r="J18" s="121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3">
        <f t="shared" si="2"/>
        <v>15</v>
      </c>
      <c r="N18" s="101">
        <f t="shared" si="0"/>
        <v>0.49180327868852458</v>
      </c>
      <c r="O18" s="101">
        <f t="shared" si="3"/>
        <v>1.9672131147540983</v>
      </c>
    </row>
    <row r="19" spans="1:15" x14ac:dyDescent="0.2">
      <c r="A19" s="94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2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4"/>
      <c r="K19" s="47" t="e">
        <f>VLOOKUP(J19,'Species List'!$H$1:$J$9,2,FALSE)</f>
        <v>#N/A</v>
      </c>
      <c r="L19" s="47" t="e">
        <f>VLOOKUP(K19,'Species List'!$I$1:$N$8,2,FALSE)</f>
        <v>#N/A</v>
      </c>
      <c r="M19" s="103" t="e">
        <f t="shared" si="2"/>
        <v>#N/A</v>
      </c>
      <c r="N19" s="101" t="e">
        <f t="shared" si="0"/>
        <v>#N/A</v>
      </c>
      <c r="O19" s="101" t="e">
        <f t="shared" si="3"/>
        <v>#N/A</v>
      </c>
    </row>
    <row r="20" spans="1:15" x14ac:dyDescent="0.2">
      <c r="A20" s="94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2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4"/>
      <c r="K20" s="47" t="e">
        <f>VLOOKUP(J20,'Species List'!$H$1:$J$9,2,FALSE)</f>
        <v>#N/A</v>
      </c>
      <c r="L20" s="47" t="e">
        <f>VLOOKUP(K20,'Species List'!$I$1:$N$8,2,FALSE)</f>
        <v>#N/A</v>
      </c>
      <c r="M20" s="103" t="e">
        <f t="shared" si="2"/>
        <v>#N/A</v>
      </c>
      <c r="N20" s="101" t="e">
        <f t="shared" si="0"/>
        <v>#N/A</v>
      </c>
      <c r="O20" s="101" t="e">
        <f t="shared" si="3"/>
        <v>#N/A</v>
      </c>
    </row>
    <row r="21" spans="1:15" x14ac:dyDescent="0.2">
      <c r="A21" s="94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2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4"/>
      <c r="K21" s="47" t="e">
        <f>VLOOKUP(J21,'Species List'!$H$1:$J$9,2,FALSE)</f>
        <v>#N/A</v>
      </c>
      <c r="L21" s="47" t="e">
        <f>VLOOKUP(K21,'Species List'!$I$1:$N$8,2,FALSE)</f>
        <v>#N/A</v>
      </c>
      <c r="M21" s="103" t="e">
        <f t="shared" si="2"/>
        <v>#N/A</v>
      </c>
      <c r="N21" s="101" t="e">
        <f t="shared" si="0"/>
        <v>#N/A</v>
      </c>
      <c r="O21" s="101" t="e">
        <f t="shared" si="3"/>
        <v>#N/A</v>
      </c>
    </row>
    <row r="22" spans="1:15" x14ac:dyDescent="0.2">
      <c r="A22" s="94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4"/>
      <c r="K22" s="47" t="e">
        <f>VLOOKUP(J22,'Species List'!$H$1:$J$9,2,FALSE)</f>
        <v>#N/A</v>
      </c>
      <c r="L22" s="47" t="e">
        <f>VLOOKUP(K22,'Species List'!$I$1:$N$8,2,FALSE)</f>
        <v>#N/A</v>
      </c>
      <c r="M22" s="103" t="e">
        <f t="shared" si="2"/>
        <v>#N/A</v>
      </c>
      <c r="N22" s="101" t="e">
        <f t="shared" si="0"/>
        <v>#N/A</v>
      </c>
      <c r="O22" s="101" t="e">
        <f t="shared" si="3"/>
        <v>#N/A</v>
      </c>
    </row>
    <row r="23" spans="1:15" x14ac:dyDescent="0.2">
      <c r="A23" s="94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4"/>
      <c r="K23" s="47" t="e">
        <f>VLOOKUP(J23,'Species List'!$H$1:$J$9,2,FALSE)</f>
        <v>#N/A</v>
      </c>
      <c r="L23" s="47" t="e">
        <f>VLOOKUP(K23,'Species List'!$I$1:$N$8,2,FALSE)</f>
        <v>#N/A</v>
      </c>
      <c r="M23" s="103" t="e">
        <f t="shared" si="2"/>
        <v>#N/A</v>
      </c>
      <c r="N23" s="101" t="e">
        <f t="shared" si="0"/>
        <v>#N/A</v>
      </c>
      <c r="O23" s="101" t="e">
        <f t="shared" si="3"/>
        <v>#N/A</v>
      </c>
    </row>
    <row r="24" spans="1:15" x14ac:dyDescent="0.2">
      <c r="A24" s="94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4"/>
      <c r="K24" s="47" t="e">
        <f>VLOOKUP(J24,'Species List'!$H$1:$J$9,2,FALSE)</f>
        <v>#N/A</v>
      </c>
      <c r="L24" s="47" t="e">
        <f>VLOOKUP(K24,'Species List'!$I$1:$N$8,2,FALSE)</f>
        <v>#N/A</v>
      </c>
      <c r="M24" s="103" t="e">
        <f t="shared" si="2"/>
        <v>#N/A</v>
      </c>
      <c r="N24" s="101" t="e">
        <f t="shared" si="0"/>
        <v>#N/A</v>
      </c>
      <c r="O24" s="101" t="e">
        <f t="shared" si="3"/>
        <v>#N/A</v>
      </c>
    </row>
    <row r="25" spans="1:15" x14ac:dyDescent="0.2">
      <c r="A25" s="94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4"/>
      <c r="K25" s="47" t="e">
        <f>VLOOKUP(J25,'Species List'!$H$1:$J$9,2,FALSE)</f>
        <v>#N/A</v>
      </c>
      <c r="L25" s="47" t="e">
        <f>VLOOKUP(K25,'Species List'!$I$1:$N$8,2,FALSE)</f>
        <v>#N/A</v>
      </c>
      <c r="M25" s="103" t="e">
        <f t="shared" si="2"/>
        <v>#N/A</v>
      </c>
      <c r="N25" s="101" t="e">
        <f t="shared" si="0"/>
        <v>#N/A</v>
      </c>
      <c r="O25" s="101" t="e">
        <f t="shared" si="3"/>
        <v>#N/A</v>
      </c>
    </row>
    <row r="26" spans="1:15" x14ac:dyDescent="0.2">
      <c r="A26" s="94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4"/>
      <c r="K26" s="47" t="e">
        <f>VLOOKUP(J26,'Species List'!$H$1:$J$9,2,FALSE)</f>
        <v>#N/A</v>
      </c>
      <c r="L26" s="47" t="e">
        <f>VLOOKUP(K26,'Species List'!$I$1:$N$8,2,FALSE)</f>
        <v>#N/A</v>
      </c>
      <c r="M26" s="103" t="e">
        <f t="shared" si="2"/>
        <v>#N/A</v>
      </c>
      <c r="N26" s="101" t="e">
        <f t="shared" si="0"/>
        <v>#N/A</v>
      </c>
      <c r="O26" s="101" t="e">
        <f t="shared" si="3"/>
        <v>#N/A</v>
      </c>
    </row>
    <row r="27" spans="1:15" x14ac:dyDescent="0.2">
      <c r="A27" s="94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4"/>
      <c r="K27" s="47" t="e">
        <f>VLOOKUP(J27,'Species List'!$H$1:$J$9,2,FALSE)</f>
        <v>#N/A</v>
      </c>
      <c r="L27" s="47" t="e">
        <f>VLOOKUP(K27,'Species List'!$I$1:$N$8,2,FALSE)</f>
        <v>#N/A</v>
      </c>
      <c r="M27" s="103" t="e">
        <f t="shared" si="2"/>
        <v>#N/A</v>
      </c>
      <c r="N27" s="101" t="e">
        <f t="shared" si="0"/>
        <v>#N/A</v>
      </c>
      <c r="O27" s="101" t="e">
        <f t="shared" si="3"/>
        <v>#N/A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4"/>
      <c r="K28" s="47" t="e">
        <f>VLOOKUP(J28,'Species List'!$H$1:$J$9,2,FALSE)</f>
        <v>#N/A</v>
      </c>
      <c r="L28" s="47" t="e">
        <f>VLOOKUP(K28,'Species List'!$I$1:$N$8,2,FALSE)</f>
        <v>#N/A</v>
      </c>
      <c r="M28" s="103" t="e">
        <f t="shared" si="2"/>
        <v>#N/A</v>
      </c>
      <c r="N28" s="101" t="e">
        <f t="shared" si="0"/>
        <v>#N/A</v>
      </c>
      <c r="O28" s="101" t="e">
        <f t="shared" si="3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4"/>
      <c r="K29" s="47" t="e">
        <f>VLOOKUP(J29,'Species List'!$H$1:$J$9,2,FALSE)</f>
        <v>#N/A</v>
      </c>
      <c r="L29" s="47" t="e">
        <f>VLOOKUP(K29,'Species List'!$I$1:$N$8,2,FALSE)</f>
        <v>#N/A</v>
      </c>
      <c r="M29" s="103" t="e">
        <f t="shared" si="2"/>
        <v>#N/A</v>
      </c>
      <c r="N29" s="101" t="e">
        <f t="shared" si="0"/>
        <v>#N/A</v>
      </c>
      <c r="O29" s="101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4"/>
      <c r="K30" s="47" t="e">
        <f>VLOOKUP(J30,'Species List'!$H$1:$J$9,2,FALSE)</f>
        <v>#N/A</v>
      </c>
      <c r="L30" s="47" t="e">
        <f>VLOOKUP(K30,'Species List'!$I$1:$N$8,2,FALSE)</f>
        <v>#N/A</v>
      </c>
      <c r="M30" s="103" t="e">
        <f t="shared" si="2"/>
        <v>#N/A</v>
      </c>
      <c r="N30" s="101" t="e">
        <f t="shared" si="0"/>
        <v>#N/A</v>
      </c>
      <c r="O30" s="101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4"/>
      <c r="K31" s="47" t="e">
        <f>VLOOKUP(J31,'Species List'!$H$1:$J$9,2,FALSE)</f>
        <v>#N/A</v>
      </c>
      <c r="L31" s="47" t="e">
        <f>VLOOKUP(K31,'Species List'!$I$1:$N$8,2,FALSE)</f>
        <v>#N/A</v>
      </c>
      <c r="M31" s="103" t="e">
        <f t="shared" si="2"/>
        <v>#N/A</v>
      </c>
      <c r="N31" s="101" t="e">
        <f t="shared" si="0"/>
        <v>#N/A</v>
      </c>
      <c r="O31" s="101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4"/>
      <c r="K32" s="47" t="e">
        <f>VLOOKUP(J32,'Species List'!$H$1:$J$9,2,FALSE)</f>
        <v>#N/A</v>
      </c>
      <c r="L32" s="47" t="e">
        <f>VLOOKUP(K32,'Species List'!$I$1:$N$8,2,FALSE)</f>
        <v>#N/A</v>
      </c>
      <c r="M32" s="103" t="e">
        <f t="shared" si="2"/>
        <v>#N/A</v>
      </c>
      <c r="N32" s="101" t="e">
        <f t="shared" si="0"/>
        <v>#N/A</v>
      </c>
      <c r="O32" s="101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4"/>
      <c r="K33" s="47" t="e">
        <f>VLOOKUP(J33,'Species List'!$H$1:$J$9,2,FALSE)</f>
        <v>#N/A</v>
      </c>
      <c r="L33" s="47" t="e">
        <f>VLOOKUP(K33,'Species List'!$I$1:$N$8,2,FALSE)</f>
        <v>#N/A</v>
      </c>
      <c r="M33" s="103" t="e">
        <f t="shared" si="2"/>
        <v>#N/A</v>
      </c>
      <c r="N33" s="101" t="e">
        <f t="shared" si="0"/>
        <v>#N/A</v>
      </c>
      <c r="O33" s="101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4"/>
      <c r="K34" s="47" t="e">
        <f>VLOOKUP(J34,'Species List'!$H$1:$J$9,2,FALSE)</f>
        <v>#N/A</v>
      </c>
      <c r="L34" s="47" t="e">
        <f>VLOOKUP(K34,'Species List'!$I$1:$N$8,2,FALSE)</f>
        <v>#N/A</v>
      </c>
      <c r="M34" s="103" t="e">
        <f t="shared" si="2"/>
        <v>#N/A</v>
      </c>
      <c r="N34" s="101" t="e">
        <f t="shared" si="0"/>
        <v>#N/A</v>
      </c>
      <c r="O34" s="101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4"/>
      <c r="K35" s="47" t="e">
        <f>VLOOKUP(J35,'Species List'!$H$1:$J$9,2,FALSE)</f>
        <v>#N/A</v>
      </c>
      <c r="L35" s="47" t="e">
        <f>VLOOKUP(K35,'Species List'!$I$1:$N$8,2,FALSE)</f>
        <v>#N/A</v>
      </c>
      <c r="M35" s="103" t="e">
        <f t="shared" si="2"/>
        <v>#N/A</v>
      </c>
      <c r="N35" s="101" t="e">
        <f t="shared" si="0"/>
        <v>#N/A</v>
      </c>
      <c r="O35" s="101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4"/>
      <c r="K36" s="47" t="e">
        <f>VLOOKUP(J36,'Species List'!$H$1:$J$9,2,FALSE)</f>
        <v>#N/A</v>
      </c>
      <c r="L36" s="47" t="e">
        <f>VLOOKUP(K36,'Species List'!$I$1:$N$8,2,FALSE)</f>
        <v>#N/A</v>
      </c>
      <c r="M36" s="103" t="e">
        <f t="shared" si="2"/>
        <v>#N/A</v>
      </c>
      <c r="N36" s="101" t="e">
        <f t="shared" si="0"/>
        <v>#N/A</v>
      </c>
      <c r="O36" s="101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4"/>
      <c r="K37" s="47" t="e">
        <f>VLOOKUP(J37,'Species List'!$H$1:$J$9,2,FALSE)</f>
        <v>#N/A</v>
      </c>
      <c r="L37" s="47" t="e">
        <f>VLOOKUP(K37,'Species List'!$I$1:$N$8,2,FALSE)</f>
        <v>#N/A</v>
      </c>
      <c r="M37" s="103" t="e">
        <f t="shared" si="2"/>
        <v>#N/A</v>
      </c>
      <c r="N37" s="101" t="e">
        <f t="shared" si="0"/>
        <v>#N/A</v>
      </c>
      <c r="O37" s="101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4"/>
      <c r="K38" s="47" t="e">
        <f>VLOOKUP(J38,'Species List'!$H$1:$J$9,2,FALSE)</f>
        <v>#N/A</v>
      </c>
      <c r="L38" s="47" t="e">
        <f>VLOOKUP(K38,'Species List'!$I$1:$N$8,2,FALSE)</f>
        <v>#N/A</v>
      </c>
      <c r="M38" s="103" t="e">
        <f t="shared" si="2"/>
        <v>#N/A</v>
      </c>
      <c r="N38" s="101" t="e">
        <f t="shared" si="0"/>
        <v>#N/A</v>
      </c>
      <c r="O38" s="101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4"/>
      <c r="K39" s="47" t="e">
        <f>VLOOKUP(J39,'Species List'!$H$1:$J$9,2,FALSE)</f>
        <v>#N/A</v>
      </c>
      <c r="L39" s="47" t="e">
        <f>VLOOKUP(K39,'Species List'!$I$1:$N$8,2,FALSE)</f>
        <v>#N/A</v>
      </c>
      <c r="M39" s="103" t="e">
        <f t="shared" si="2"/>
        <v>#N/A</v>
      </c>
      <c r="N39" s="101" t="e">
        <f t="shared" si="0"/>
        <v>#N/A</v>
      </c>
      <c r="O39" s="101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4"/>
      <c r="K40" s="47" t="e">
        <f>VLOOKUP(J40,'Species List'!$H$1:$J$9,2,FALSE)</f>
        <v>#N/A</v>
      </c>
      <c r="L40" s="47" t="e">
        <f>VLOOKUP(K40,'Species List'!$I$1:$N$8,2,FALSE)</f>
        <v>#N/A</v>
      </c>
      <c r="M40" s="103" t="e">
        <f t="shared" si="2"/>
        <v>#N/A</v>
      </c>
      <c r="N40" s="101" t="e">
        <f t="shared" si="0"/>
        <v>#N/A</v>
      </c>
      <c r="O40" s="101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4"/>
      <c r="K41" s="47" t="e">
        <f>VLOOKUP(J41,'Species List'!$H$1:$J$9,2,FALSE)</f>
        <v>#N/A</v>
      </c>
      <c r="L41" s="47" t="e">
        <f>VLOOKUP(K41,'Species List'!$I$1:$N$8,2,FALSE)</f>
        <v>#N/A</v>
      </c>
      <c r="M41" s="103" t="e">
        <f t="shared" si="2"/>
        <v>#N/A</v>
      </c>
      <c r="N41" s="101" t="e">
        <f t="shared" si="0"/>
        <v>#N/A</v>
      </c>
      <c r="O41" s="101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4"/>
      <c r="K42" s="47" t="e">
        <f>VLOOKUP(J42,'Species List'!$H$1:$J$9,2,FALSE)</f>
        <v>#N/A</v>
      </c>
      <c r="L42" s="47" t="e">
        <f>VLOOKUP(K42,'Species List'!$I$1:$N$8,2,FALSE)</f>
        <v>#N/A</v>
      </c>
      <c r="M42" s="103" t="e">
        <f t="shared" si="2"/>
        <v>#N/A</v>
      </c>
      <c r="N42" s="101" t="e">
        <f t="shared" si="0"/>
        <v>#N/A</v>
      </c>
      <c r="O42" s="101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4"/>
      <c r="K43" s="47" t="e">
        <f>VLOOKUP(J43,'Species List'!$H$1:$J$9,2,FALSE)</f>
        <v>#N/A</v>
      </c>
      <c r="L43" s="47" t="e">
        <f>VLOOKUP(K43,'Species List'!$I$1:$N$8,2,FALSE)</f>
        <v>#N/A</v>
      </c>
      <c r="M43" s="103" t="e">
        <f t="shared" si="2"/>
        <v>#N/A</v>
      </c>
      <c r="N43" s="101" t="e">
        <f t="shared" si="0"/>
        <v>#N/A</v>
      </c>
      <c r="O43" s="101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4"/>
      <c r="K44" s="47" t="e">
        <f>VLOOKUP(J44,'Species List'!$H$1:$J$9,2,FALSE)</f>
        <v>#N/A</v>
      </c>
      <c r="L44" s="47" t="e">
        <f>VLOOKUP(K44,'Species List'!$I$1:$N$8,2,FALSE)</f>
        <v>#N/A</v>
      </c>
      <c r="M44" s="103" t="e">
        <f t="shared" si="2"/>
        <v>#N/A</v>
      </c>
      <c r="N44" s="101" t="e">
        <f t="shared" si="0"/>
        <v>#N/A</v>
      </c>
      <c r="O44" s="101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4"/>
      <c r="K45" s="47" t="e">
        <f>VLOOKUP(J45,'Species List'!$H$1:$J$9,2,FALSE)</f>
        <v>#N/A</v>
      </c>
      <c r="L45" s="47" t="e">
        <f>VLOOKUP(K45,'Species List'!$I$1:$N$8,2,FALSE)</f>
        <v>#N/A</v>
      </c>
      <c r="M45" s="103" t="e">
        <f t="shared" si="2"/>
        <v>#N/A</v>
      </c>
      <c r="N45" s="101" t="e">
        <f t="shared" si="0"/>
        <v>#N/A</v>
      </c>
      <c r="O45" s="101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4"/>
      <c r="K46" s="47" t="e">
        <f>VLOOKUP(J46,'Species List'!$H$1:$J$9,2,FALSE)</f>
        <v>#N/A</v>
      </c>
      <c r="L46" s="47" t="e">
        <f>VLOOKUP(K46,'Species List'!$I$1:$N$8,2,FALSE)</f>
        <v>#N/A</v>
      </c>
      <c r="M46" s="103" t="e">
        <f t="shared" si="2"/>
        <v>#N/A</v>
      </c>
      <c r="N46" s="101" t="e">
        <f t="shared" si="0"/>
        <v>#N/A</v>
      </c>
      <c r="O46" s="101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4"/>
      <c r="K47" s="47" t="e">
        <f>VLOOKUP(J47,'Species List'!$H$1:$J$9,2,FALSE)</f>
        <v>#N/A</v>
      </c>
      <c r="L47" s="47" t="e">
        <f>VLOOKUP(K47,'Species List'!$I$1:$N$8,2,FALSE)</f>
        <v>#N/A</v>
      </c>
      <c r="M47" s="103" t="e">
        <f t="shared" si="2"/>
        <v>#N/A</v>
      </c>
      <c r="N47" s="101" t="e">
        <f t="shared" si="0"/>
        <v>#N/A</v>
      </c>
      <c r="O47" s="101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4"/>
      <c r="K48" s="47" t="e">
        <f>VLOOKUP(J48,'Species List'!$H$1:$J$9,2,FALSE)</f>
        <v>#N/A</v>
      </c>
      <c r="L48" s="47" t="e">
        <f>VLOOKUP(K48,'Species List'!$I$1:$N$8,2,FALSE)</f>
        <v>#N/A</v>
      </c>
      <c r="M48" s="103" t="e">
        <f t="shared" si="2"/>
        <v>#N/A</v>
      </c>
      <c r="N48" s="101" t="e">
        <f t="shared" si="0"/>
        <v>#N/A</v>
      </c>
      <c r="O48" s="101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4"/>
      <c r="K49" s="47" t="e">
        <f>VLOOKUP(J49,'Species List'!$H$1:$J$9,2,FALSE)</f>
        <v>#N/A</v>
      </c>
      <c r="L49" s="47" t="e">
        <f>VLOOKUP(K49,'Species List'!$I$1:$N$8,2,FALSE)</f>
        <v>#N/A</v>
      </c>
      <c r="M49" s="103" t="e">
        <f t="shared" si="2"/>
        <v>#N/A</v>
      </c>
      <c r="N49" s="101" t="e">
        <f t="shared" si="0"/>
        <v>#N/A</v>
      </c>
      <c r="O49" s="101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4"/>
      <c r="K50" s="47" t="e">
        <f>VLOOKUP(J50,'Species List'!$H$1:$J$9,2,FALSE)</f>
        <v>#N/A</v>
      </c>
      <c r="L50" s="47" t="e">
        <f>VLOOKUP(K50,'Species List'!$I$1:$N$8,2,FALSE)</f>
        <v>#N/A</v>
      </c>
      <c r="M50" s="103" t="e">
        <f t="shared" si="2"/>
        <v>#N/A</v>
      </c>
      <c r="N50" s="101" t="e">
        <f t="shared" si="0"/>
        <v>#N/A</v>
      </c>
      <c r="O50" s="101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4"/>
      <c r="K51" s="47" t="e">
        <f>VLOOKUP(J51,'Species List'!$H$1:$J$9,2,FALSE)</f>
        <v>#N/A</v>
      </c>
      <c r="L51" s="47" t="e">
        <f>VLOOKUP(K51,'Species List'!$I$1:$N$8,2,FALSE)</f>
        <v>#N/A</v>
      </c>
      <c r="M51" s="103" t="e">
        <f t="shared" si="2"/>
        <v>#N/A</v>
      </c>
      <c r="N51" s="101" t="e">
        <f t="shared" si="0"/>
        <v>#N/A</v>
      </c>
      <c r="O51" s="101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4"/>
      <c r="K52" s="47" t="e">
        <f>VLOOKUP(J52,'Species List'!$H$1:$J$9,2,FALSE)</f>
        <v>#N/A</v>
      </c>
      <c r="L52" s="47" t="e">
        <f>VLOOKUP(K52,'Species List'!$I$1:$N$8,2,FALSE)</f>
        <v>#N/A</v>
      </c>
      <c r="M52" s="103" t="e">
        <f t="shared" si="2"/>
        <v>#N/A</v>
      </c>
      <c r="N52" s="101" t="e">
        <f t="shared" si="0"/>
        <v>#N/A</v>
      </c>
      <c r="O52" s="101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4"/>
      <c r="K53" s="47" t="e">
        <f>VLOOKUP(J53,'Species List'!$H$1:$J$9,2,FALSE)</f>
        <v>#N/A</v>
      </c>
      <c r="L53" s="47" t="e">
        <f>VLOOKUP(K53,'Species List'!$I$1:$N$8,2,FALSE)</f>
        <v>#N/A</v>
      </c>
      <c r="M53" s="103" t="e">
        <f t="shared" si="2"/>
        <v>#N/A</v>
      </c>
      <c r="N53" s="101" t="e">
        <f t="shared" si="0"/>
        <v>#N/A</v>
      </c>
      <c r="O53" s="101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4"/>
      <c r="K54" s="47" t="e">
        <f>VLOOKUP(J54,'Species List'!$H$1:$J$9,2,FALSE)</f>
        <v>#N/A</v>
      </c>
      <c r="L54" s="47" t="e">
        <f>VLOOKUP(K54,'Species List'!$I$1:$N$8,2,FALSE)</f>
        <v>#N/A</v>
      </c>
      <c r="M54" s="103" t="e">
        <f t="shared" si="2"/>
        <v>#N/A</v>
      </c>
      <c r="N54" s="101" t="e">
        <f t="shared" si="0"/>
        <v>#N/A</v>
      </c>
      <c r="O54" s="101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4"/>
      <c r="K55" s="47" t="e">
        <f>VLOOKUP(J55,'Species List'!$H$1:$J$9,2,FALSE)</f>
        <v>#N/A</v>
      </c>
      <c r="L55" s="47" t="e">
        <f>VLOOKUP(K55,'Species List'!$I$1:$N$8,2,FALSE)</f>
        <v>#N/A</v>
      </c>
      <c r="M55" s="103" t="e">
        <f t="shared" si="2"/>
        <v>#N/A</v>
      </c>
      <c r="N55" s="101" t="e">
        <f t="shared" si="0"/>
        <v>#N/A</v>
      </c>
      <c r="O55" s="101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4"/>
      <c r="K56" s="47" t="e">
        <f>VLOOKUP(J56,'Species List'!$H$1:$J$9,2,FALSE)</f>
        <v>#N/A</v>
      </c>
      <c r="L56" s="47" t="e">
        <f>VLOOKUP(K56,'Species List'!$I$1:$N$8,2,FALSE)</f>
        <v>#N/A</v>
      </c>
      <c r="M56" s="103" t="e">
        <f t="shared" si="2"/>
        <v>#N/A</v>
      </c>
      <c r="N56" s="101" t="e">
        <f t="shared" si="0"/>
        <v>#N/A</v>
      </c>
      <c r="O56" s="101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4"/>
      <c r="K57" s="47" t="e">
        <f>VLOOKUP(J57,'Species List'!$H$1:$J$9,2,FALSE)</f>
        <v>#N/A</v>
      </c>
      <c r="L57" s="47" t="e">
        <f>VLOOKUP(K57,'Species List'!$I$1:$N$8,2,FALSE)</f>
        <v>#N/A</v>
      </c>
      <c r="M57" s="103" t="e">
        <f t="shared" si="2"/>
        <v>#N/A</v>
      </c>
      <c r="N57" s="101" t="e">
        <f t="shared" si="0"/>
        <v>#N/A</v>
      </c>
      <c r="O57" s="101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4"/>
      <c r="K58" s="47" t="e">
        <f>VLOOKUP(J58,'Species List'!$H$1:$J$9,2,FALSE)</f>
        <v>#N/A</v>
      </c>
      <c r="L58" s="47" t="e">
        <f>VLOOKUP(K58,'Species List'!$I$1:$N$8,2,FALSE)</f>
        <v>#N/A</v>
      </c>
      <c r="M58" s="103" t="e">
        <f t="shared" si="2"/>
        <v>#N/A</v>
      </c>
      <c r="N58" s="101" t="e">
        <f t="shared" si="0"/>
        <v>#N/A</v>
      </c>
      <c r="O58" s="101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4"/>
      <c r="K59" s="47" t="e">
        <f>VLOOKUP(J59,'Species List'!$H$1:$J$9,2,FALSE)</f>
        <v>#N/A</v>
      </c>
      <c r="L59" s="47" t="e">
        <f>VLOOKUP(K59,'Species List'!$I$1:$N$8,2,FALSE)</f>
        <v>#N/A</v>
      </c>
      <c r="M59" s="103" t="e">
        <f t="shared" si="2"/>
        <v>#N/A</v>
      </c>
      <c r="N59" s="101" t="e">
        <f t="shared" si="0"/>
        <v>#N/A</v>
      </c>
      <c r="O59" s="101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4"/>
      <c r="K60" s="47" t="e">
        <f>VLOOKUP(J60,'Species List'!$H$1:$J$9,2,FALSE)</f>
        <v>#N/A</v>
      </c>
      <c r="L60" s="47" t="e">
        <f>VLOOKUP(K60,'Species List'!$I$1:$N$8,2,FALSE)</f>
        <v>#N/A</v>
      </c>
      <c r="M60" s="103" t="e">
        <f t="shared" si="2"/>
        <v>#N/A</v>
      </c>
      <c r="N60" s="101" t="e">
        <f t="shared" si="0"/>
        <v>#N/A</v>
      </c>
      <c r="O60" s="101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4"/>
      <c r="K61" s="47" t="e">
        <f>VLOOKUP(J61,'Species List'!$H$1:$J$9,2,FALSE)</f>
        <v>#N/A</v>
      </c>
      <c r="L61" s="47" t="e">
        <f>VLOOKUP(K61,'Species List'!$I$1:$N$8,2,FALSE)</f>
        <v>#N/A</v>
      </c>
      <c r="M61" s="103" t="e">
        <f t="shared" si="2"/>
        <v>#N/A</v>
      </c>
      <c r="N61" s="101" t="e">
        <f t="shared" si="0"/>
        <v>#N/A</v>
      </c>
      <c r="O61" s="101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4"/>
      <c r="K62" s="47" t="e">
        <f>VLOOKUP(J62,'Species List'!$H$1:$J$9,2,FALSE)</f>
        <v>#N/A</v>
      </c>
      <c r="L62" s="47" t="e">
        <f>VLOOKUP(K62,'Species List'!$I$1:$N$8,2,FALSE)</f>
        <v>#N/A</v>
      </c>
      <c r="M62" s="103" t="e">
        <f t="shared" si="2"/>
        <v>#N/A</v>
      </c>
      <c r="N62" s="101" t="e">
        <f t="shared" si="0"/>
        <v>#N/A</v>
      </c>
      <c r="O62" s="101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4"/>
      <c r="K63" s="47" t="e">
        <f>VLOOKUP(J63,'Species List'!$H$1:$J$9,2,FALSE)</f>
        <v>#N/A</v>
      </c>
      <c r="L63" s="47" t="e">
        <f>VLOOKUP(K63,'Species List'!$I$1:$N$8,2,FALSE)</f>
        <v>#N/A</v>
      </c>
      <c r="M63" s="103" t="e">
        <f t="shared" si="2"/>
        <v>#N/A</v>
      </c>
      <c r="N63" s="101" t="e">
        <f t="shared" si="0"/>
        <v>#N/A</v>
      </c>
      <c r="O63" s="101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4"/>
      <c r="K64" s="47" t="e">
        <f>VLOOKUP(J64,'Species List'!$H$1:$J$9,2,FALSE)</f>
        <v>#N/A</v>
      </c>
      <c r="L64" s="47" t="e">
        <f>VLOOKUP(K64,'Species List'!$I$1:$N$8,2,FALSE)</f>
        <v>#N/A</v>
      </c>
      <c r="M64" s="103" t="e">
        <f t="shared" si="2"/>
        <v>#N/A</v>
      </c>
      <c r="N64" s="101" t="e">
        <f t="shared" si="0"/>
        <v>#N/A</v>
      </c>
      <c r="O64" s="101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4"/>
      <c r="K65" s="47" t="e">
        <f>VLOOKUP(J65,'Species List'!$H$1:$J$9,2,FALSE)</f>
        <v>#N/A</v>
      </c>
      <c r="L65" s="47" t="e">
        <f>VLOOKUP(K65,'Species List'!$I$1:$N$8,2,FALSE)</f>
        <v>#N/A</v>
      </c>
      <c r="M65" s="103" t="e">
        <f t="shared" si="2"/>
        <v>#N/A</v>
      </c>
      <c r="N65" s="101" t="e">
        <f t="shared" si="0"/>
        <v>#N/A</v>
      </c>
      <c r="O65" s="101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4"/>
      <c r="K66" s="47" t="e">
        <f>VLOOKUP(J66,'Species List'!$H$1:$J$9,2,FALSE)</f>
        <v>#N/A</v>
      </c>
      <c r="L66" s="47" t="e">
        <f>VLOOKUP(K66,'Species List'!$I$1:$N$8,2,FALSE)</f>
        <v>#N/A</v>
      </c>
      <c r="M66" s="103" t="e">
        <f t="shared" si="2"/>
        <v>#N/A</v>
      </c>
      <c r="N66" s="101" t="e">
        <f t="shared" si="0"/>
        <v>#N/A</v>
      </c>
      <c r="O66" s="101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4"/>
      <c r="K67" s="47" t="e">
        <f>VLOOKUP(J67,'Species List'!$H$1:$J$9,2,FALSE)</f>
        <v>#N/A</v>
      </c>
      <c r="L67" s="47" t="e">
        <f>VLOOKUP(K67,'Species List'!$I$1:$N$8,2,FALSE)</f>
        <v>#N/A</v>
      </c>
      <c r="M67" s="103" t="e">
        <f t="shared" si="2"/>
        <v>#N/A</v>
      </c>
      <c r="N67" s="101" t="e">
        <f t="shared" si="0"/>
        <v>#N/A</v>
      </c>
      <c r="O67" s="101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4"/>
      <c r="K68" s="47" t="e">
        <f>VLOOKUP(J68,'Species List'!$H$1:$J$9,2,FALSE)</f>
        <v>#N/A</v>
      </c>
      <c r="L68" s="47" t="e">
        <f>VLOOKUP(K68,'Species List'!$I$1:$N$8,2,FALSE)</f>
        <v>#N/A</v>
      </c>
      <c r="M68" s="103" t="e">
        <f t="shared" si="2"/>
        <v>#N/A</v>
      </c>
      <c r="N68" s="101" t="e">
        <f t="shared" si="0"/>
        <v>#N/A</v>
      </c>
      <c r="O68" s="101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4"/>
      <c r="K69" s="47" t="e">
        <f>VLOOKUP(J69,'Species List'!$H$1:$J$9,2,FALSE)</f>
        <v>#N/A</v>
      </c>
      <c r="L69" s="47" t="e">
        <f>VLOOKUP(K69,'Species List'!$I$1:$N$8,2,FALSE)</f>
        <v>#N/A</v>
      </c>
      <c r="M69" s="103" t="e">
        <f t="shared" si="2"/>
        <v>#N/A</v>
      </c>
      <c r="N69" s="101" t="e">
        <f t="shared" si="0"/>
        <v>#N/A</v>
      </c>
      <c r="O69" s="101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4"/>
      <c r="K70" s="47" t="e">
        <f>VLOOKUP(J70,'Species List'!$H$1:$J$9,2,FALSE)</f>
        <v>#N/A</v>
      </c>
      <c r="L70" s="47" t="e">
        <f>VLOOKUP(K70,'Species List'!$I$1:$N$8,2,FALSE)</f>
        <v>#N/A</v>
      </c>
      <c r="M70" s="103" t="e">
        <f t="shared" si="2"/>
        <v>#N/A</v>
      </c>
      <c r="N70" s="101" t="e">
        <f t="shared" si="0"/>
        <v>#N/A</v>
      </c>
      <c r="O70" s="101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4"/>
      <c r="K71" s="47" t="e">
        <f>VLOOKUP(J71,'Species List'!$H$1:$J$9,2,FALSE)</f>
        <v>#N/A</v>
      </c>
      <c r="L71" s="47" t="e">
        <f>VLOOKUP(K71,'Species List'!$I$1:$N$8,2,FALSE)</f>
        <v>#N/A</v>
      </c>
      <c r="M71" s="103" t="e">
        <f t="shared" si="2"/>
        <v>#N/A</v>
      </c>
      <c r="N71" s="101" t="e">
        <f t="shared" si="0"/>
        <v>#N/A</v>
      </c>
      <c r="O71" s="101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4"/>
      <c r="K72" s="47" t="e">
        <f>VLOOKUP(J72,'Species List'!$H$1:$J$9,2,FALSE)</f>
        <v>#N/A</v>
      </c>
      <c r="L72" s="47" t="e">
        <f>VLOOKUP(K72,'Species List'!$I$1:$N$8,2,FALSE)</f>
        <v>#N/A</v>
      </c>
      <c r="M72" s="103" t="e">
        <f t="shared" si="2"/>
        <v>#N/A</v>
      </c>
      <c r="N72" s="101" t="e">
        <f t="shared" si="0"/>
        <v>#N/A</v>
      </c>
      <c r="O72" s="101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4"/>
      <c r="K73" s="47" t="e">
        <f>VLOOKUP(J73,'Species List'!$H$1:$J$9,2,FALSE)</f>
        <v>#N/A</v>
      </c>
      <c r="L73" s="47" t="e">
        <f>VLOOKUP(K73,'Species List'!$I$1:$N$8,2,FALSE)</f>
        <v>#N/A</v>
      </c>
      <c r="M73" s="103" t="e">
        <f t="shared" si="2"/>
        <v>#N/A</v>
      </c>
      <c r="N73" s="101" t="e">
        <f t="shared" si="0"/>
        <v>#N/A</v>
      </c>
      <c r="O73" s="101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4"/>
      <c r="K74" s="47" t="e">
        <f>VLOOKUP(J74,'Species List'!$H$1:$J$9,2,FALSE)</f>
        <v>#N/A</v>
      </c>
      <c r="L74" s="47" t="e">
        <f>VLOOKUP(K74,'Species List'!$I$1:$N$8,2,FALSE)</f>
        <v>#N/A</v>
      </c>
      <c r="M74" s="103" t="e">
        <f t="shared" si="2"/>
        <v>#N/A</v>
      </c>
      <c r="N74" s="101" t="e">
        <f t="shared" si="0"/>
        <v>#N/A</v>
      </c>
      <c r="O74" s="101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4"/>
      <c r="K75" s="47" t="e">
        <f>VLOOKUP(J75,'Species List'!$H$1:$J$9,2,FALSE)</f>
        <v>#N/A</v>
      </c>
      <c r="L75" s="47" t="e">
        <f>VLOOKUP(K75,'Species List'!$I$1:$N$8,2,FALSE)</f>
        <v>#N/A</v>
      </c>
      <c r="M75" s="103" t="e">
        <f t="shared" si="2"/>
        <v>#N/A</v>
      </c>
      <c r="N75" s="101" t="e">
        <f t="shared" si="0"/>
        <v>#N/A</v>
      </c>
      <c r="O75" s="101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4"/>
      <c r="K76" s="47" t="e">
        <f>VLOOKUP(J76,'Species List'!$H$1:$J$9,2,FALSE)</f>
        <v>#N/A</v>
      </c>
      <c r="L76" s="47" t="e">
        <f>VLOOKUP(K76,'Species List'!$I$1:$N$8,2,FALSE)</f>
        <v>#N/A</v>
      </c>
      <c r="M76" s="103" t="e">
        <f t="shared" si="2"/>
        <v>#N/A</v>
      </c>
      <c r="N76" s="101" t="e">
        <f t="shared" ref="N76:N139" si="5">L76/$L$151</f>
        <v>#N/A</v>
      </c>
      <c r="O76" s="101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2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4"/>
      <c r="K77" s="47" t="e">
        <f>VLOOKUP(J77,'Species List'!$H$1:$J$9,2,FALSE)</f>
        <v>#N/A</v>
      </c>
      <c r="L77" s="47" t="e">
        <f>VLOOKUP(K77,'Species List'!$I$1:$N$8,2,FALSE)</f>
        <v>#N/A</v>
      </c>
      <c r="M77" s="103" t="e">
        <f t="shared" ref="M77:M140" si="7">VALUE(L77)</f>
        <v>#N/A</v>
      </c>
      <c r="N77" s="101" t="e">
        <f t="shared" si="5"/>
        <v>#N/A</v>
      </c>
      <c r="O77" s="101" t="e">
        <f t="shared" ref="O77:O140" si="8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2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4"/>
      <c r="K78" s="47" t="e">
        <f>VLOOKUP(J78,'Species List'!$H$1:$J$9,2,FALSE)</f>
        <v>#N/A</v>
      </c>
      <c r="L78" s="47" t="e">
        <f>VLOOKUP(K78,'Species List'!$I$1:$N$8,2,FALSE)</f>
        <v>#N/A</v>
      </c>
      <c r="M78" s="103" t="e">
        <f t="shared" si="7"/>
        <v>#N/A</v>
      </c>
      <c r="N78" s="101" t="e">
        <f t="shared" si="5"/>
        <v>#N/A</v>
      </c>
      <c r="O78" s="101" t="e">
        <f t="shared" si="8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2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4"/>
      <c r="K79" s="47" t="e">
        <f>VLOOKUP(J79,'Species List'!$H$1:$J$9,2,FALSE)</f>
        <v>#N/A</v>
      </c>
      <c r="L79" s="47" t="e">
        <f>VLOOKUP(K79,'Species List'!$I$1:$N$8,2,FALSE)</f>
        <v>#N/A</v>
      </c>
      <c r="M79" s="103" t="e">
        <f t="shared" si="7"/>
        <v>#N/A</v>
      </c>
      <c r="N79" s="101" t="e">
        <f t="shared" si="5"/>
        <v>#N/A</v>
      </c>
      <c r="O79" s="101" t="e">
        <f t="shared" si="8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2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4"/>
      <c r="K80" s="47" t="e">
        <f>VLOOKUP(J80,'Species List'!$H$1:$J$9,2,FALSE)</f>
        <v>#N/A</v>
      </c>
      <c r="L80" s="47" t="e">
        <f>VLOOKUP(K80,'Species List'!$I$1:$N$8,2,FALSE)</f>
        <v>#N/A</v>
      </c>
      <c r="M80" s="103" t="e">
        <f t="shared" si="7"/>
        <v>#N/A</v>
      </c>
      <c r="N80" s="101" t="e">
        <f t="shared" si="5"/>
        <v>#N/A</v>
      </c>
      <c r="O80" s="101" t="e">
        <f t="shared" si="8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2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4"/>
      <c r="K81" s="47" t="e">
        <f>VLOOKUP(J81,'Species List'!$H$1:$J$9,2,FALSE)</f>
        <v>#N/A</v>
      </c>
      <c r="L81" s="47" t="e">
        <f>VLOOKUP(K81,'Species List'!$I$1:$N$8,2,FALSE)</f>
        <v>#N/A</v>
      </c>
      <c r="M81" s="103" t="e">
        <f t="shared" si="7"/>
        <v>#N/A</v>
      </c>
      <c r="N81" s="101" t="e">
        <f t="shared" si="5"/>
        <v>#N/A</v>
      </c>
      <c r="O81" s="101" t="e">
        <f t="shared" si="8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2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4"/>
      <c r="K82" s="47" t="e">
        <f>VLOOKUP(J82,'Species List'!$H$1:$J$9,2,FALSE)</f>
        <v>#N/A</v>
      </c>
      <c r="L82" s="47" t="e">
        <f>VLOOKUP(K82,'Species List'!$I$1:$N$8,2,FALSE)</f>
        <v>#N/A</v>
      </c>
      <c r="M82" s="103" t="e">
        <f t="shared" si="7"/>
        <v>#N/A</v>
      </c>
      <c r="N82" s="101" t="e">
        <f t="shared" si="5"/>
        <v>#N/A</v>
      </c>
      <c r="O82" s="101" t="e">
        <f t="shared" si="8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2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4"/>
      <c r="K83" s="47" t="e">
        <f>VLOOKUP(J83,'Species List'!$H$1:$J$9,2,FALSE)</f>
        <v>#N/A</v>
      </c>
      <c r="L83" s="47" t="e">
        <f>VLOOKUP(K83,'Species List'!$I$1:$N$8,2,FALSE)</f>
        <v>#N/A</v>
      </c>
      <c r="M83" s="103" t="e">
        <f t="shared" si="7"/>
        <v>#N/A</v>
      </c>
      <c r="N83" s="101" t="e">
        <f t="shared" si="5"/>
        <v>#N/A</v>
      </c>
      <c r="O83" s="101" t="e">
        <f t="shared" si="8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2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4"/>
      <c r="K84" s="47" t="e">
        <f>VLOOKUP(J84,'Species List'!$H$1:$J$9,2,FALSE)</f>
        <v>#N/A</v>
      </c>
      <c r="L84" s="47" t="e">
        <f>VLOOKUP(K84,'Species List'!$I$1:$N$8,2,FALSE)</f>
        <v>#N/A</v>
      </c>
      <c r="M84" s="103" t="e">
        <f t="shared" si="7"/>
        <v>#N/A</v>
      </c>
      <c r="N84" s="101" t="e">
        <f t="shared" si="5"/>
        <v>#N/A</v>
      </c>
      <c r="O84" s="101" t="e">
        <f t="shared" si="8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2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4"/>
      <c r="K85" s="47" t="e">
        <f>VLOOKUP(J85,'Species List'!$H$1:$J$9,2,FALSE)</f>
        <v>#N/A</v>
      </c>
      <c r="L85" s="47" t="e">
        <f>VLOOKUP(K85,'Species List'!$I$1:$N$8,2,FALSE)</f>
        <v>#N/A</v>
      </c>
      <c r="M85" s="103" t="e">
        <f t="shared" si="7"/>
        <v>#N/A</v>
      </c>
      <c r="N85" s="101" t="e">
        <f t="shared" si="5"/>
        <v>#N/A</v>
      </c>
      <c r="O85" s="101" t="e">
        <f t="shared" si="8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2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4"/>
      <c r="K86" s="47" t="e">
        <f>VLOOKUP(J86,'Species List'!$H$1:$J$9,2,FALSE)</f>
        <v>#N/A</v>
      </c>
      <c r="L86" s="47" t="e">
        <f>VLOOKUP(K86,'Species List'!$I$1:$N$8,2,FALSE)</f>
        <v>#N/A</v>
      </c>
      <c r="M86" s="103" t="e">
        <f t="shared" si="7"/>
        <v>#N/A</v>
      </c>
      <c r="N86" s="101" t="e">
        <f t="shared" si="5"/>
        <v>#N/A</v>
      </c>
      <c r="O86" s="101" t="e">
        <f t="shared" si="8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2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4"/>
      <c r="K87" s="47" t="e">
        <f>VLOOKUP(J87,'Species List'!$H$1:$J$9,2,FALSE)</f>
        <v>#N/A</v>
      </c>
      <c r="L87" s="47" t="e">
        <f>VLOOKUP(K87,'Species List'!$I$1:$N$8,2,FALSE)</f>
        <v>#N/A</v>
      </c>
      <c r="M87" s="103" t="e">
        <f t="shared" si="7"/>
        <v>#N/A</v>
      </c>
      <c r="N87" s="101" t="e">
        <f t="shared" si="5"/>
        <v>#N/A</v>
      </c>
      <c r="O87" s="101" t="e">
        <f t="shared" si="8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2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4"/>
      <c r="K88" s="47" t="e">
        <f>VLOOKUP(J88,'Species List'!$H$1:$J$9,2,FALSE)</f>
        <v>#N/A</v>
      </c>
      <c r="L88" s="47" t="e">
        <f>VLOOKUP(K88,'Species List'!$I$1:$N$8,2,FALSE)</f>
        <v>#N/A</v>
      </c>
      <c r="M88" s="103" t="e">
        <f t="shared" si="7"/>
        <v>#N/A</v>
      </c>
      <c r="N88" s="101" t="e">
        <f t="shared" si="5"/>
        <v>#N/A</v>
      </c>
      <c r="O88" s="101" t="e">
        <f t="shared" si="8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2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4"/>
      <c r="K89" s="47" t="e">
        <f>VLOOKUP(J89,'Species List'!$H$1:$J$9,2,FALSE)</f>
        <v>#N/A</v>
      </c>
      <c r="L89" s="47" t="e">
        <f>VLOOKUP(K89,'Species List'!$I$1:$N$8,2,FALSE)</f>
        <v>#N/A</v>
      </c>
      <c r="M89" s="103" t="e">
        <f t="shared" si="7"/>
        <v>#N/A</v>
      </c>
      <c r="N89" s="101" t="e">
        <f t="shared" si="5"/>
        <v>#N/A</v>
      </c>
      <c r="O89" s="101" t="e">
        <f t="shared" si="8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2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4"/>
      <c r="K90" s="47" t="e">
        <f>VLOOKUP(J90,'Species List'!$H$1:$J$9,2,FALSE)</f>
        <v>#N/A</v>
      </c>
      <c r="L90" s="47" t="e">
        <f>VLOOKUP(K90,'Species List'!$I$1:$N$8,2,FALSE)</f>
        <v>#N/A</v>
      </c>
      <c r="M90" s="103" t="e">
        <f t="shared" si="7"/>
        <v>#N/A</v>
      </c>
      <c r="N90" s="101" t="e">
        <f t="shared" si="5"/>
        <v>#N/A</v>
      </c>
      <c r="O90" s="101" t="e">
        <f t="shared" si="8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2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4"/>
      <c r="K91" s="47" t="e">
        <f>VLOOKUP(J91,'Species List'!$H$1:$J$9,2,FALSE)</f>
        <v>#N/A</v>
      </c>
      <c r="L91" s="47" t="e">
        <f>VLOOKUP(K91,'Species List'!$I$1:$N$8,2,FALSE)</f>
        <v>#N/A</v>
      </c>
      <c r="M91" s="103" t="e">
        <f t="shared" si="7"/>
        <v>#N/A</v>
      </c>
      <c r="N91" s="101" t="e">
        <f t="shared" si="5"/>
        <v>#N/A</v>
      </c>
      <c r="O91" s="101" t="e">
        <f t="shared" si="8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2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4"/>
      <c r="K92" s="47" t="e">
        <f>VLOOKUP(J92,'Species List'!$H$1:$J$9,2,FALSE)</f>
        <v>#N/A</v>
      </c>
      <c r="L92" s="47" t="e">
        <f>VLOOKUP(K92,'Species List'!$I$1:$N$8,2,FALSE)</f>
        <v>#N/A</v>
      </c>
      <c r="M92" s="103" t="e">
        <f t="shared" si="7"/>
        <v>#N/A</v>
      </c>
      <c r="N92" s="101" t="e">
        <f t="shared" si="5"/>
        <v>#N/A</v>
      </c>
      <c r="O92" s="101" t="e">
        <f t="shared" si="8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2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4"/>
      <c r="K93" s="47" t="e">
        <f>VLOOKUP(J93,'Species List'!$H$1:$J$9,2,FALSE)</f>
        <v>#N/A</v>
      </c>
      <c r="L93" s="47" t="e">
        <f>VLOOKUP(K93,'Species List'!$I$1:$N$8,2,FALSE)</f>
        <v>#N/A</v>
      </c>
      <c r="M93" s="103" t="e">
        <f t="shared" si="7"/>
        <v>#N/A</v>
      </c>
      <c r="N93" s="101" t="e">
        <f t="shared" si="5"/>
        <v>#N/A</v>
      </c>
      <c r="O93" s="101" t="e">
        <f t="shared" si="8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2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4"/>
      <c r="K94" s="47" t="e">
        <f>VLOOKUP(J94,'Species List'!$H$1:$J$9,2,FALSE)</f>
        <v>#N/A</v>
      </c>
      <c r="L94" s="47" t="e">
        <f>VLOOKUP(K94,'Species List'!$I$1:$N$8,2,FALSE)</f>
        <v>#N/A</v>
      </c>
      <c r="M94" s="103" t="e">
        <f t="shared" si="7"/>
        <v>#N/A</v>
      </c>
      <c r="N94" s="101" t="e">
        <f t="shared" si="5"/>
        <v>#N/A</v>
      </c>
      <c r="O94" s="101" t="e">
        <f t="shared" si="8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2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4"/>
      <c r="K95" s="47" t="e">
        <f>VLOOKUP(J95,'Species List'!$H$1:$J$9,2,FALSE)</f>
        <v>#N/A</v>
      </c>
      <c r="L95" s="47" t="e">
        <f>VLOOKUP(K95,'Species List'!$I$1:$N$8,2,FALSE)</f>
        <v>#N/A</v>
      </c>
      <c r="M95" s="103" t="e">
        <f t="shared" si="7"/>
        <v>#N/A</v>
      </c>
      <c r="N95" s="101" t="e">
        <f t="shared" si="5"/>
        <v>#N/A</v>
      </c>
      <c r="O95" s="101" t="e">
        <f t="shared" si="8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2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4"/>
      <c r="K96" s="47" t="e">
        <f>VLOOKUP(J96,'Species List'!$H$1:$J$9,2,FALSE)</f>
        <v>#N/A</v>
      </c>
      <c r="L96" s="47" t="e">
        <f>VLOOKUP(K96,'Species List'!$I$1:$N$8,2,FALSE)</f>
        <v>#N/A</v>
      </c>
      <c r="M96" s="103" t="e">
        <f t="shared" si="7"/>
        <v>#N/A</v>
      </c>
      <c r="N96" s="101" t="e">
        <f t="shared" si="5"/>
        <v>#N/A</v>
      </c>
      <c r="O96" s="101" t="e">
        <f t="shared" si="8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2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4"/>
      <c r="K97" s="47" t="e">
        <f>VLOOKUP(J97,'Species List'!$H$1:$J$9,2,FALSE)</f>
        <v>#N/A</v>
      </c>
      <c r="L97" s="47" t="e">
        <f>VLOOKUP(K97,'Species List'!$I$1:$N$8,2,FALSE)</f>
        <v>#N/A</v>
      </c>
      <c r="M97" s="103" t="e">
        <f t="shared" si="7"/>
        <v>#N/A</v>
      </c>
      <c r="N97" s="101" t="e">
        <f t="shared" si="5"/>
        <v>#N/A</v>
      </c>
      <c r="O97" s="101" t="e">
        <f t="shared" si="8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2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4"/>
      <c r="K98" s="47" t="e">
        <f>VLOOKUP(J98,'Species List'!$H$1:$J$9,2,FALSE)</f>
        <v>#N/A</v>
      </c>
      <c r="L98" s="47" t="e">
        <f>VLOOKUP(K98,'Species List'!$I$1:$N$8,2,FALSE)</f>
        <v>#N/A</v>
      </c>
      <c r="M98" s="103" t="e">
        <f t="shared" si="7"/>
        <v>#N/A</v>
      </c>
      <c r="N98" s="101" t="e">
        <f t="shared" si="5"/>
        <v>#N/A</v>
      </c>
      <c r="O98" s="101" t="e">
        <f t="shared" si="8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2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4"/>
      <c r="K99" s="47" t="e">
        <f>VLOOKUP(J99,'Species List'!$H$1:$J$9,2,FALSE)</f>
        <v>#N/A</v>
      </c>
      <c r="L99" s="47" t="e">
        <f>VLOOKUP(K99,'Species List'!$I$1:$N$8,2,FALSE)</f>
        <v>#N/A</v>
      </c>
      <c r="M99" s="103" t="e">
        <f t="shared" si="7"/>
        <v>#N/A</v>
      </c>
      <c r="N99" s="101" t="e">
        <f t="shared" si="5"/>
        <v>#N/A</v>
      </c>
      <c r="O99" s="101" t="e">
        <f t="shared" si="8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2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4"/>
      <c r="K100" s="47" t="e">
        <f>VLOOKUP(J100,'Species List'!$H$1:$J$9,2,FALSE)</f>
        <v>#N/A</v>
      </c>
      <c r="L100" s="47" t="e">
        <f>VLOOKUP(K100,'Species List'!$I$1:$N$8,2,FALSE)</f>
        <v>#N/A</v>
      </c>
      <c r="M100" s="103" t="e">
        <f t="shared" si="7"/>
        <v>#N/A</v>
      </c>
      <c r="N100" s="101" t="e">
        <f t="shared" si="5"/>
        <v>#N/A</v>
      </c>
      <c r="O100" s="101" t="e">
        <f t="shared" si="8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2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4"/>
      <c r="K101" s="47" t="e">
        <f>VLOOKUP(J101,'Species List'!$H$1:$J$9,2,FALSE)</f>
        <v>#N/A</v>
      </c>
      <c r="L101" s="47" t="e">
        <f>VLOOKUP(K101,'Species List'!$I$1:$N$8,2,FALSE)</f>
        <v>#N/A</v>
      </c>
      <c r="M101" s="103" t="e">
        <f t="shared" si="7"/>
        <v>#N/A</v>
      </c>
      <c r="N101" s="101" t="e">
        <f t="shared" si="5"/>
        <v>#N/A</v>
      </c>
      <c r="O101" s="101" t="e">
        <f t="shared" si="8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2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4"/>
      <c r="K102" s="47" t="e">
        <f>VLOOKUP(J102,'Species List'!$H$1:$J$9,2,FALSE)</f>
        <v>#N/A</v>
      </c>
      <c r="L102" s="47" t="e">
        <f>VLOOKUP(K102,'Species List'!$I$1:$N$8,2,FALSE)</f>
        <v>#N/A</v>
      </c>
      <c r="M102" s="103" t="e">
        <f t="shared" si="7"/>
        <v>#N/A</v>
      </c>
      <c r="N102" s="101" t="e">
        <f t="shared" si="5"/>
        <v>#N/A</v>
      </c>
      <c r="O102" s="101" t="e">
        <f t="shared" si="8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2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4"/>
      <c r="K103" s="47" t="e">
        <f>VLOOKUP(J103,'Species List'!$H$1:$J$9,2,FALSE)</f>
        <v>#N/A</v>
      </c>
      <c r="L103" s="47" t="e">
        <f>VLOOKUP(K103,'Species List'!$I$1:$N$8,2,FALSE)</f>
        <v>#N/A</v>
      </c>
      <c r="M103" s="103" t="e">
        <f t="shared" si="7"/>
        <v>#N/A</v>
      </c>
      <c r="N103" s="101" t="e">
        <f t="shared" si="5"/>
        <v>#N/A</v>
      </c>
      <c r="O103" s="101" t="e">
        <f t="shared" si="8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2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4"/>
      <c r="K104" s="47" t="e">
        <f>VLOOKUP(J104,'Species List'!$H$1:$J$9,2,FALSE)</f>
        <v>#N/A</v>
      </c>
      <c r="L104" s="47" t="e">
        <f>VLOOKUP(K104,'Species List'!$I$1:$N$8,2,FALSE)</f>
        <v>#N/A</v>
      </c>
      <c r="M104" s="103" t="e">
        <f t="shared" si="7"/>
        <v>#N/A</v>
      </c>
      <c r="N104" s="101" t="e">
        <f t="shared" si="5"/>
        <v>#N/A</v>
      </c>
      <c r="O104" s="101" t="e">
        <f t="shared" si="8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2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4"/>
      <c r="K105" s="47" t="e">
        <f>VLOOKUP(J105,'Species List'!$H$1:$J$9,2,FALSE)</f>
        <v>#N/A</v>
      </c>
      <c r="L105" s="47" t="e">
        <f>VLOOKUP(K105,'Species List'!$I$1:$N$8,2,FALSE)</f>
        <v>#N/A</v>
      </c>
      <c r="M105" s="103" t="e">
        <f t="shared" si="7"/>
        <v>#N/A</v>
      </c>
      <c r="N105" s="101" t="e">
        <f t="shared" si="5"/>
        <v>#N/A</v>
      </c>
      <c r="O105" s="101" t="e">
        <f t="shared" si="8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2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4"/>
      <c r="K106" s="47" t="e">
        <f>VLOOKUP(J106,'Species List'!$H$1:$J$9,2,FALSE)</f>
        <v>#N/A</v>
      </c>
      <c r="L106" s="47" t="e">
        <f>VLOOKUP(K106,'Species List'!$I$1:$N$8,2,FALSE)</f>
        <v>#N/A</v>
      </c>
      <c r="M106" s="103" t="e">
        <f t="shared" si="7"/>
        <v>#N/A</v>
      </c>
      <c r="N106" s="101" t="e">
        <f t="shared" si="5"/>
        <v>#N/A</v>
      </c>
      <c r="O106" s="101" t="e">
        <f t="shared" si="8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2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4"/>
      <c r="K107" s="47" t="e">
        <f>VLOOKUP(J107,'Species List'!$H$1:$J$9,2,FALSE)</f>
        <v>#N/A</v>
      </c>
      <c r="L107" s="47" t="e">
        <f>VLOOKUP(K107,'Species List'!$I$1:$N$8,2,FALSE)</f>
        <v>#N/A</v>
      </c>
      <c r="M107" s="103" t="e">
        <f t="shared" si="7"/>
        <v>#N/A</v>
      </c>
      <c r="N107" s="101" t="e">
        <f t="shared" si="5"/>
        <v>#N/A</v>
      </c>
      <c r="O107" s="101" t="e">
        <f t="shared" si="8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2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4"/>
      <c r="K108" s="47" t="e">
        <f>VLOOKUP(J108,'Species List'!$H$1:$J$9,2,FALSE)</f>
        <v>#N/A</v>
      </c>
      <c r="L108" s="47" t="e">
        <f>VLOOKUP(K108,'Species List'!$I$1:$N$8,2,FALSE)</f>
        <v>#N/A</v>
      </c>
      <c r="M108" s="103" t="e">
        <f t="shared" si="7"/>
        <v>#N/A</v>
      </c>
      <c r="N108" s="101" t="e">
        <f t="shared" si="5"/>
        <v>#N/A</v>
      </c>
      <c r="O108" s="101" t="e">
        <f t="shared" si="8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2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4"/>
      <c r="K109" s="47" t="e">
        <f>VLOOKUP(J109,'Species List'!$H$1:$J$9,2,FALSE)</f>
        <v>#N/A</v>
      </c>
      <c r="L109" s="47" t="e">
        <f>VLOOKUP(K109,'Species List'!$I$1:$N$8,2,FALSE)</f>
        <v>#N/A</v>
      </c>
      <c r="M109" s="103" t="e">
        <f t="shared" si="7"/>
        <v>#N/A</v>
      </c>
      <c r="N109" s="101" t="e">
        <f t="shared" si="5"/>
        <v>#N/A</v>
      </c>
      <c r="O109" s="101" t="e">
        <f t="shared" si="8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2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4"/>
      <c r="K110" s="47" t="e">
        <f>VLOOKUP(J110,'Species List'!$H$1:$J$9,2,FALSE)</f>
        <v>#N/A</v>
      </c>
      <c r="L110" s="47" t="e">
        <f>VLOOKUP(K110,'Species List'!$I$1:$N$8,2,FALSE)</f>
        <v>#N/A</v>
      </c>
      <c r="M110" s="103" t="e">
        <f t="shared" si="7"/>
        <v>#N/A</v>
      </c>
      <c r="N110" s="101" t="e">
        <f t="shared" si="5"/>
        <v>#N/A</v>
      </c>
      <c r="O110" s="101" t="e">
        <f t="shared" si="8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2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4"/>
      <c r="K111" s="47" t="e">
        <f>VLOOKUP(J111,'Species List'!$H$1:$J$9,2,FALSE)</f>
        <v>#N/A</v>
      </c>
      <c r="L111" s="47" t="e">
        <f>VLOOKUP(K111,'Species List'!$I$1:$N$8,2,FALSE)</f>
        <v>#N/A</v>
      </c>
      <c r="M111" s="103" t="e">
        <f t="shared" si="7"/>
        <v>#N/A</v>
      </c>
      <c r="N111" s="101" t="e">
        <f t="shared" si="5"/>
        <v>#N/A</v>
      </c>
      <c r="O111" s="101" t="e">
        <f t="shared" si="8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2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4"/>
      <c r="K112" s="47" t="e">
        <f>VLOOKUP(J112,'Species List'!$H$1:$J$9,2,FALSE)</f>
        <v>#N/A</v>
      </c>
      <c r="L112" s="47" t="e">
        <f>VLOOKUP(K112,'Species List'!$I$1:$N$8,2,FALSE)</f>
        <v>#N/A</v>
      </c>
      <c r="M112" s="103" t="e">
        <f t="shared" si="7"/>
        <v>#N/A</v>
      </c>
      <c r="N112" s="101" t="e">
        <f t="shared" si="5"/>
        <v>#N/A</v>
      </c>
      <c r="O112" s="101" t="e">
        <f t="shared" si="8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2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4"/>
      <c r="K113" s="47" t="e">
        <f>VLOOKUP(J113,'Species List'!$H$1:$J$9,2,FALSE)</f>
        <v>#N/A</v>
      </c>
      <c r="L113" s="47" t="e">
        <f>VLOOKUP(K113,'Species List'!$I$1:$N$8,2,FALSE)</f>
        <v>#N/A</v>
      </c>
      <c r="M113" s="103" t="e">
        <f t="shared" si="7"/>
        <v>#N/A</v>
      </c>
      <c r="N113" s="101" t="e">
        <f t="shared" si="5"/>
        <v>#N/A</v>
      </c>
      <c r="O113" s="101" t="e">
        <f t="shared" si="8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2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4"/>
      <c r="K114" s="47" t="e">
        <f>VLOOKUP(J114,'Species List'!$H$1:$J$9,2,FALSE)</f>
        <v>#N/A</v>
      </c>
      <c r="L114" s="47" t="e">
        <f>VLOOKUP(K114,'Species List'!$I$1:$N$8,2,FALSE)</f>
        <v>#N/A</v>
      </c>
      <c r="M114" s="103" t="e">
        <f t="shared" si="7"/>
        <v>#N/A</v>
      </c>
      <c r="N114" s="101" t="e">
        <f t="shared" si="5"/>
        <v>#N/A</v>
      </c>
      <c r="O114" s="101" t="e">
        <f t="shared" si="8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2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4"/>
      <c r="K115" s="47" t="e">
        <f>VLOOKUP(J115,'Species List'!$H$1:$J$9,2,FALSE)</f>
        <v>#N/A</v>
      </c>
      <c r="L115" s="47" t="e">
        <f>VLOOKUP(K115,'Species List'!$I$1:$N$8,2,FALSE)</f>
        <v>#N/A</v>
      </c>
      <c r="M115" s="103" t="e">
        <f t="shared" si="7"/>
        <v>#N/A</v>
      </c>
      <c r="N115" s="101" t="e">
        <f t="shared" si="5"/>
        <v>#N/A</v>
      </c>
      <c r="O115" s="101" t="e">
        <f t="shared" si="8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2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4"/>
      <c r="K116" s="47" t="e">
        <f>VLOOKUP(J116,'Species List'!$H$1:$J$9,2,FALSE)</f>
        <v>#N/A</v>
      </c>
      <c r="L116" s="47" t="e">
        <f>VLOOKUP(K116,'Species List'!$I$1:$N$8,2,FALSE)</f>
        <v>#N/A</v>
      </c>
      <c r="M116" s="103" t="e">
        <f t="shared" si="7"/>
        <v>#N/A</v>
      </c>
      <c r="N116" s="101" t="e">
        <f t="shared" si="5"/>
        <v>#N/A</v>
      </c>
      <c r="O116" s="101" t="e">
        <f t="shared" si="8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2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4"/>
      <c r="K117" s="47" t="e">
        <f>VLOOKUP(J117,'Species List'!$H$1:$J$9,2,FALSE)</f>
        <v>#N/A</v>
      </c>
      <c r="L117" s="47" t="e">
        <f>VLOOKUP(K117,'Species List'!$I$1:$N$8,2,FALSE)</f>
        <v>#N/A</v>
      </c>
      <c r="M117" s="103" t="e">
        <f t="shared" si="7"/>
        <v>#N/A</v>
      </c>
      <c r="N117" s="101" t="e">
        <f t="shared" si="5"/>
        <v>#N/A</v>
      </c>
      <c r="O117" s="101" t="e">
        <f t="shared" si="8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2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4"/>
      <c r="K118" s="47" t="e">
        <f>VLOOKUP(J118,'Species List'!$H$1:$J$9,2,FALSE)</f>
        <v>#N/A</v>
      </c>
      <c r="L118" s="47" t="e">
        <f>VLOOKUP(K118,'Species List'!$I$1:$N$8,2,FALSE)</f>
        <v>#N/A</v>
      </c>
      <c r="M118" s="103" t="e">
        <f t="shared" si="7"/>
        <v>#N/A</v>
      </c>
      <c r="N118" s="101" t="e">
        <f t="shared" si="5"/>
        <v>#N/A</v>
      </c>
      <c r="O118" s="101" t="e">
        <f t="shared" si="8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2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4"/>
      <c r="K119" s="47" t="e">
        <f>VLOOKUP(J119,'Species List'!$H$1:$J$9,2,FALSE)</f>
        <v>#N/A</v>
      </c>
      <c r="L119" s="47" t="e">
        <f>VLOOKUP(K119,'Species List'!$I$1:$N$8,2,FALSE)</f>
        <v>#N/A</v>
      </c>
      <c r="M119" s="103" t="e">
        <f t="shared" si="7"/>
        <v>#N/A</v>
      </c>
      <c r="N119" s="101" t="e">
        <f t="shared" si="5"/>
        <v>#N/A</v>
      </c>
      <c r="O119" s="101" t="e">
        <f t="shared" si="8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2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4"/>
      <c r="K120" s="47" t="e">
        <f>VLOOKUP(J120,'Species List'!$H$1:$J$9,2,FALSE)</f>
        <v>#N/A</v>
      </c>
      <c r="L120" s="47" t="e">
        <f>VLOOKUP(K120,'Species List'!$I$1:$N$8,2,FALSE)</f>
        <v>#N/A</v>
      </c>
      <c r="M120" s="103" t="e">
        <f t="shared" si="7"/>
        <v>#N/A</v>
      </c>
      <c r="N120" s="101" t="e">
        <f t="shared" si="5"/>
        <v>#N/A</v>
      </c>
      <c r="O120" s="101" t="e">
        <f t="shared" si="8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2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4"/>
      <c r="K121" s="47" t="e">
        <f>VLOOKUP(J121,'Species List'!$H$1:$J$9,2,FALSE)</f>
        <v>#N/A</v>
      </c>
      <c r="L121" s="47" t="e">
        <f>VLOOKUP(K121,'Species List'!$I$1:$N$8,2,FALSE)</f>
        <v>#N/A</v>
      </c>
      <c r="M121" s="103" t="e">
        <f t="shared" si="7"/>
        <v>#N/A</v>
      </c>
      <c r="N121" s="101" t="e">
        <f t="shared" si="5"/>
        <v>#N/A</v>
      </c>
      <c r="O121" s="101" t="e">
        <f t="shared" si="8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2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4"/>
      <c r="K122" s="47" t="e">
        <f>VLOOKUP(J122,'Species List'!$H$1:$J$9,2,FALSE)</f>
        <v>#N/A</v>
      </c>
      <c r="L122" s="47" t="e">
        <f>VLOOKUP(K122,'Species List'!$I$1:$N$8,2,FALSE)</f>
        <v>#N/A</v>
      </c>
      <c r="M122" s="103" t="e">
        <f t="shared" si="7"/>
        <v>#N/A</v>
      </c>
      <c r="N122" s="101" t="e">
        <f t="shared" si="5"/>
        <v>#N/A</v>
      </c>
      <c r="O122" s="101" t="e">
        <f t="shared" si="8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2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4"/>
      <c r="K123" s="47" t="e">
        <f>VLOOKUP(J123,'Species List'!$H$1:$J$9,2,FALSE)</f>
        <v>#N/A</v>
      </c>
      <c r="L123" s="47" t="e">
        <f>VLOOKUP(K123,'Species List'!$I$1:$N$8,2,FALSE)</f>
        <v>#N/A</v>
      </c>
      <c r="M123" s="103" t="e">
        <f t="shared" si="7"/>
        <v>#N/A</v>
      </c>
      <c r="N123" s="101" t="e">
        <f t="shared" si="5"/>
        <v>#N/A</v>
      </c>
      <c r="O123" s="101" t="e">
        <f t="shared" si="8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2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4"/>
      <c r="K124" s="47" t="e">
        <f>VLOOKUP(J124,'Species List'!$H$1:$J$9,2,FALSE)</f>
        <v>#N/A</v>
      </c>
      <c r="L124" s="47" t="e">
        <f>VLOOKUP(K124,'Species List'!$I$1:$N$8,2,FALSE)</f>
        <v>#N/A</v>
      </c>
      <c r="M124" s="103" t="e">
        <f t="shared" si="7"/>
        <v>#N/A</v>
      </c>
      <c r="N124" s="101" t="e">
        <f t="shared" si="5"/>
        <v>#N/A</v>
      </c>
      <c r="O124" s="101" t="e">
        <f t="shared" si="8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2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4"/>
      <c r="K125" s="47" t="e">
        <f>VLOOKUP(J125,'Species List'!$H$1:$J$9,2,FALSE)</f>
        <v>#N/A</v>
      </c>
      <c r="L125" s="47" t="e">
        <f>VLOOKUP(K125,'Species List'!$I$1:$N$8,2,FALSE)</f>
        <v>#N/A</v>
      </c>
      <c r="M125" s="103" t="e">
        <f t="shared" si="7"/>
        <v>#N/A</v>
      </c>
      <c r="N125" s="101" t="e">
        <f t="shared" si="5"/>
        <v>#N/A</v>
      </c>
      <c r="O125" s="101" t="e">
        <f t="shared" si="8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2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4"/>
      <c r="K126" s="47" t="e">
        <f>VLOOKUP(J126,'Species List'!$H$1:$J$9,2,FALSE)</f>
        <v>#N/A</v>
      </c>
      <c r="L126" s="47" t="e">
        <f>VLOOKUP(K126,'Species List'!$I$1:$N$8,2,FALSE)</f>
        <v>#N/A</v>
      </c>
      <c r="M126" s="103" t="e">
        <f t="shared" si="7"/>
        <v>#N/A</v>
      </c>
      <c r="N126" s="101" t="e">
        <f t="shared" si="5"/>
        <v>#N/A</v>
      </c>
      <c r="O126" s="101" t="e">
        <f t="shared" si="8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2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4"/>
      <c r="K127" s="47" t="e">
        <f>VLOOKUP(J127,'Species List'!$H$1:$J$9,2,FALSE)</f>
        <v>#N/A</v>
      </c>
      <c r="L127" s="47" t="e">
        <f>VLOOKUP(K127,'Species List'!$I$1:$N$8,2,FALSE)</f>
        <v>#N/A</v>
      </c>
      <c r="M127" s="103" t="e">
        <f t="shared" si="7"/>
        <v>#N/A</v>
      </c>
      <c r="N127" s="101" t="e">
        <f t="shared" si="5"/>
        <v>#N/A</v>
      </c>
      <c r="O127" s="101" t="e">
        <f t="shared" si="8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2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4"/>
      <c r="K128" s="47" t="e">
        <f>VLOOKUP(J128,'Species List'!$H$1:$J$9,2,FALSE)</f>
        <v>#N/A</v>
      </c>
      <c r="L128" s="47" t="e">
        <f>VLOOKUP(K128,'Species List'!$I$1:$N$8,2,FALSE)</f>
        <v>#N/A</v>
      </c>
      <c r="M128" s="103" t="e">
        <f t="shared" si="7"/>
        <v>#N/A</v>
      </c>
      <c r="N128" s="101" t="e">
        <f t="shared" si="5"/>
        <v>#N/A</v>
      </c>
      <c r="O128" s="101" t="e">
        <f t="shared" si="8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2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4"/>
      <c r="K129" s="47" t="e">
        <f>VLOOKUP(J129,'Species List'!$H$1:$J$9,2,FALSE)</f>
        <v>#N/A</v>
      </c>
      <c r="L129" s="47" t="e">
        <f>VLOOKUP(K129,'Species List'!$I$1:$N$8,2,FALSE)</f>
        <v>#N/A</v>
      </c>
      <c r="M129" s="103" t="e">
        <f t="shared" si="7"/>
        <v>#N/A</v>
      </c>
      <c r="N129" s="101" t="e">
        <f t="shared" si="5"/>
        <v>#N/A</v>
      </c>
      <c r="O129" s="101" t="e">
        <f t="shared" si="8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2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4"/>
      <c r="K130" s="47" t="e">
        <f>VLOOKUP(J130,'Species List'!$H$1:$J$9,2,FALSE)</f>
        <v>#N/A</v>
      </c>
      <c r="L130" s="47" t="e">
        <f>VLOOKUP(K130,'Species List'!$I$1:$N$8,2,FALSE)</f>
        <v>#N/A</v>
      </c>
      <c r="M130" s="103" t="e">
        <f t="shared" si="7"/>
        <v>#N/A</v>
      </c>
      <c r="N130" s="101" t="e">
        <f t="shared" si="5"/>
        <v>#N/A</v>
      </c>
      <c r="O130" s="101" t="e">
        <f t="shared" si="8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2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4"/>
      <c r="K131" s="47" t="e">
        <f>VLOOKUP(J131,'Species List'!$H$1:$J$9,2,FALSE)</f>
        <v>#N/A</v>
      </c>
      <c r="L131" s="47" t="e">
        <f>VLOOKUP(K131,'Species List'!$I$1:$N$8,2,FALSE)</f>
        <v>#N/A</v>
      </c>
      <c r="M131" s="103" t="e">
        <f t="shared" si="7"/>
        <v>#N/A</v>
      </c>
      <c r="N131" s="101" t="e">
        <f t="shared" si="5"/>
        <v>#N/A</v>
      </c>
      <c r="O131" s="101" t="e">
        <f t="shared" si="8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2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4"/>
      <c r="K132" s="47" t="e">
        <f>VLOOKUP(J132,'Species List'!$H$1:$J$9,2,FALSE)</f>
        <v>#N/A</v>
      </c>
      <c r="L132" s="47" t="e">
        <f>VLOOKUP(K132,'Species List'!$I$1:$N$8,2,FALSE)</f>
        <v>#N/A</v>
      </c>
      <c r="M132" s="103" t="e">
        <f t="shared" si="7"/>
        <v>#N/A</v>
      </c>
      <c r="N132" s="101" t="e">
        <f t="shared" si="5"/>
        <v>#N/A</v>
      </c>
      <c r="O132" s="101" t="e">
        <f t="shared" si="8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2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4"/>
      <c r="K133" s="47" t="e">
        <f>VLOOKUP(J133,'Species List'!$H$1:$J$9,2,FALSE)</f>
        <v>#N/A</v>
      </c>
      <c r="L133" s="47" t="e">
        <f>VLOOKUP(K133,'Species List'!$I$1:$N$8,2,FALSE)</f>
        <v>#N/A</v>
      </c>
      <c r="M133" s="103" t="e">
        <f t="shared" si="7"/>
        <v>#N/A</v>
      </c>
      <c r="N133" s="101" t="e">
        <f t="shared" si="5"/>
        <v>#N/A</v>
      </c>
      <c r="O133" s="101" t="e">
        <f t="shared" si="8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2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4"/>
      <c r="K134" s="47" t="e">
        <f>VLOOKUP(J134,'Species List'!$H$1:$J$9,2,FALSE)</f>
        <v>#N/A</v>
      </c>
      <c r="L134" s="47" t="e">
        <f>VLOOKUP(K134,'Species List'!$I$1:$N$8,2,FALSE)</f>
        <v>#N/A</v>
      </c>
      <c r="M134" s="103" t="e">
        <f t="shared" si="7"/>
        <v>#N/A</v>
      </c>
      <c r="N134" s="101" t="e">
        <f t="shared" si="5"/>
        <v>#N/A</v>
      </c>
      <c r="O134" s="101" t="e">
        <f t="shared" si="8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2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4"/>
      <c r="K135" s="47" t="e">
        <f>VLOOKUP(J135,'Species List'!$H$1:$J$9,2,FALSE)</f>
        <v>#N/A</v>
      </c>
      <c r="L135" s="47" t="e">
        <f>VLOOKUP(K135,'Species List'!$I$1:$N$8,2,FALSE)</f>
        <v>#N/A</v>
      </c>
      <c r="M135" s="103" t="e">
        <f t="shared" si="7"/>
        <v>#N/A</v>
      </c>
      <c r="N135" s="101" t="e">
        <f t="shared" si="5"/>
        <v>#N/A</v>
      </c>
      <c r="O135" s="101" t="e">
        <f t="shared" si="8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2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4"/>
      <c r="K136" s="47" t="e">
        <f>VLOOKUP(J136,'Species List'!$H$1:$J$9,2,FALSE)</f>
        <v>#N/A</v>
      </c>
      <c r="L136" s="47" t="e">
        <f>VLOOKUP(K136,'Species List'!$I$1:$N$8,2,FALSE)</f>
        <v>#N/A</v>
      </c>
      <c r="M136" s="103" t="e">
        <f t="shared" si="7"/>
        <v>#N/A</v>
      </c>
      <c r="N136" s="101" t="e">
        <f t="shared" si="5"/>
        <v>#N/A</v>
      </c>
      <c r="O136" s="101" t="e">
        <f t="shared" si="8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2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4"/>
      <c r="K137" s="47" t="e">
        <f>VLOOKUP(J137,'Species List'!$H$1:$J$9,2,FALSE)</f>
        <v>#N/A</v>
      </c>
      <c r="L137" s="47" t="e">
        <f>VLOOKUP(K137,'Species List'!$I$1:$N$8,2,FALSE)</f>
        <v>#N/A</v>
      </c>
      <c r="M137" s="103" t="e">
        <f t="shared" si="7"/>
        <v>#N/A</v>
      </c>
      <c r="N137" s="101" t="e">
        <f t="shared" si="5"/>
        <v>#N/A</v>
      </c>
      <c r="O137" s="101" t="e">
        <f t="shared" si="8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2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4"/>
      <c r="K138" s="47" t="e">
        <f>VLOOKUP(J138,'Species List'!$H$1:$J$9,2,FALSE)</f>
        <v>#N/A</v>
      </c>
      <c r="L138" s="47" t="e">
        <f>VLOOKUP(K138,'Species List'!$I$1:$N$8,2,FALSE)</f>
        <v>#N/A</v>
      </c>
      <c r="M138" s="103" t="e">
        <f t="shared" si="7"/>
        <v>#N/A</v>
      </c>
      <c r="N138" s="101" t="e">
        <f t="shared" si="5"/>
        <v>#N/A</v>
      </c>
      <c r="O138" s="101" t="e">
        <f t="shared" si="8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2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4"/>
      <c r="K139" s="47" t="e">
        <f>VLOOKUP(J139,'Species List'!$H$1:$J$9,2,FALSE)</f>
        <v>#N/A</v>
      </c>
      <c r="L139" s="47" t="e">
        <f>VLOOKUP(K139,'Species List'!$I$1:$N$8,2,FALSE)</f>
        <v>#N/A</v>
      </c>
      <c r="M139" s="103" t="e">
        <f t="shared" si="7"/>
        <v>#N/A</v>
      </c>
      <c r="N139" s="101" t="e">
        <f t="shared" si="5"/>
        <v>#N/A</v>
      </c>
      <c r="O139" s="101" t="e">
        <f t="shared" si="8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2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4"/>
      <c r="K140" s="47" t="e">
        <f>VLOOKUP(J140,'Species List'!$H$1:$J$9,2,FALSE)</f>
        <v>#N/A</v>
      </c>
      <c r="L140" s="47" t="e">
        <f>VLOOKUP(K140,'Species List'!$I$1:$N$8,2,FALSE)</f>
        <v>#N/A</v>
      </c>
      <c r="M140" s="103" t="e">
        <f t="shared" si="7"/>
        <v>#N/A</v>
      </c>
      <c r="N140" s="101" t="e">
        <f t="shared" ref="N140:N149" si="9">L140/$L$151</f>
        <v>#N/A</v>
      </c>
      <c r="O140" s="101" t="e">
        <f t="shared" si="8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2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4"/>
      <c r="K141" s="47" t="e">
        <f>VLOOKUP(J141,'Species List'!$H$1:$J$9,2,FALSE)</f>
        <v>#N/A</v>
      </c>
      <c r="L141" s="47" t="e">
        <f>VLOOKUP(K141,'Species List'!$I$1:$N$8,2,FALSE)</f>
        <v>#N/A</v>
      </c>
      <c r="M141" s="103" t="e">
        <f t="shared" ref="M141:M150" si="11">VALUE(L141)</f>
        <v>#N/A</v>
      </c>
      <c r="N141" s="101" t="e">
        <f t="shared" si="9"/>
        <v>#N/A</v>
      </c>
      <c r="O141" s="101" t="e">
        <f t="shared" ref="O141:O150" si="12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2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4"/>
      <c r="K142" s="47" t="e">
        <f>VLOOKUP(J142,'Species List'!$H$1:$J$9,2,FALSE)</f>
        <v>#N/A</v>
      </c>
      <c r="L142" s="47" t="e">
        <f>VLOOKUP(K142,'Species List'!$I$1:$N$8,2,FALSE)</f>
        <v>#N/A</v>
      </c>
      <c r="M142" s="103" t="e">
        <f t="shared" si="11"/>
        <v>#N/A</v>
      </c>
      <c r="N142" s="101" t="e">
        <f t="shared" si="9"/>
        <v>#N/A</v>
      </c>
      <c r="O142" s="101" t="e">
        <f t="shared" si="12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2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4"/>
      <c r="K143" s="47" t="e">
        <f>VLOOKUP(J143,'Species List'!$H$1:$J$9,2,FALSE)</f>
        <v>#N/A</v>
      </c>
      <c r="L143" s="47" t="e">
        <f>VLOOKUP(K143,'Species List'!$I$1:$N$8,2,FALSE)</f>
        <v>#N/A</v>
      </c>
      <c r="M143" s="103" t="e">
        <f t="shared" si="11"/>
        <v>#N/A</v>
      </c>
      <c r="N143" s="101" t="e">
        <f t="shared" si="9"/>
        <v>#N/A</v>
      </c>
      <c r="O143" s="101" t="e">
        <f t="shared" si="12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2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4"/>
      <c r="K144" s="47" t="e">
        <f>VLOOKUP(J144,'Species List'!$H$1:$J$9,2,FALSE)</f>
        <v>#N/A</v>
      </c>
      <c r="L144" s="47" t="e">
        <f>VLOOKUP(K144,'Species List'!$I$1:$N$8,2,FALSE)</f>
        <v>#N/A</v>
      </c>
      <c r="M144" s="103" t="e">
        <f t="shared" si="11"/>
        <v>#N/A</v>
      </c>
      <c r="N144" s="101" t="e">
        <f t="shared" si="9"/>
        <v>#N/A</v>
      </c>
      <c r="O144" s="101" t="e">
        <f t="shared" si="12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2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4"/>
      <c r="K145" s="47" t="e">
        <f>VLOOKUP(J145,'Species List'!$H$1:$J$9,2,FALSE)</f>
        <v>#N/A</v>
      </c>
      <c r="L145" s="47" t="e">
        <f>VLOOKUP(K145,'Species List'!$I$1:$N$8,2,FALSE)</f>
        <v>#N/A</v>
      </c>
      <c r="M145" s="103" t="e">
        <f t="shared" si="11"/>
        <v>#N/A</v>
      </c>
      <c r="N145" s="101" t="e">
        <f t="shared" si="9"/>
        <v>#N/A</v>
      </c>
      <c r="O145" s="101" t="e">
        <f t="shared" si="12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2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4"/>
      <c r="K146" s="47" t="e">
        <f>VLOOKUP(J146,'Species List'!$H$1:$J$9,2,FALSE)</f>
        <v>#N/A</v>
      </c>
      <c r="L146" s="47" t="e">
        <f>VLOOKUP(K146,'Species List'!$I$1:$N$8,2,FALSE)</f>
        <v>#N/A</v>
      </c>
      <c r="M146" s="103" t="e">
        <f t="shared" si="11"/>
        <v>#N/A</v>
      </c>
      <c r="N146" s="101" t="e">
        <f t="shared" si="9"/>
        <v>#N/A</v>
      </c>
      <c r="O146" s="101" t="e">
        <f t="shared" si="12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2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4"/>
      <c r="K147" s="47" t="e">
        <f>VLOOKUP(J147,'Species List'!$H$1:$J$9,2,FALSE)</f>
        <v>#N/A</v>
      </c>
      <c r="L147" s="47" t="e">
        <f>VLOOKUP(K147,'Species List'!$I$1:$N$8,2,FALSE)</f>
        <v>#N/A</v>
      </c>
      <c r="M147" s="103" t="e">
        <f t="shared" si="11"/>
        <v>#N/A</v>
      </c>
      <c r="N147" s="101" t="e">
        <f t="shared" si="9"/>
        <v>#N/A</v>
      </c>
      <c r="O147" s="101" t="e">
        <f t="shared" si="12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2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4"/>
      <c r="K148" s="47" t="e">
        <f>VLOOKUP(J148,'Species List'!$H$1:$J$9,2,FALSE)</f>
        <v>#N/A</v>
      </c>
      <c r="L148" s="47" t="e">
        <f>VLOOKUP(K148,'Species List'!$I$1:$N$8,2,FALSE)</f>
        <v>#N/A</v>
      </c>
      <c r="M148" s="103" t="e">
        <f t="shared" si="11"/>
        <v>#N/A</v>
      </c>
      <c r="N148" s="101" t="e">
        <f t="shared" si="9"/>
        <v>#N/A</v>
      </c>
      <c r="O148" s="101" t="e">
        <f t="shared" si="12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2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4"/>
      <c r="K149" s="47" t="e">
        <f>VLOOKUP(J149,'Species List'!$H$1:$J$9,2,FALSE)</f>
        <v>#N/A</v>
      </c>
      <c r="L149" s="47" t="e">
        <f>VLOOKUP(K149,'Species List'!$I$1:$N$8,2,FALSE)</f>
        <v>#N/A</v>
      </c>
      <c r="M149" s="103" t="e">
        <f t="shared" si="11"/>
        <v>#N/A</v>
      </c>
      <c r="N149" s="101" t="e">
        <f t="shared" si="9"/>
        <v>#N/A</v>
      </c>
      <c r="O149" s="101" t="e">
        <f t="shared" si="12"/>
        <v>#N/A</v>
      </c>
    </row>
    <row r="150" spans="1:15" ht="13.2" thickBot="1" x14ac:dyDescent="0.25">
      <c r="A150" s="95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2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5"/>
      <c r="K150" s="64" t="e">
        <f>VLOOKUP(J150,'Species List'!$H$1:$J$9,2,FALSE)</f>
        <v>#N/A</v>
      </c>
      <c r="L150" s="64" t="e">
        <f>VLOOKUP(K150,'Species List'!$I$1:$N$8,2,FALSE)</f>
        <v>#N/A</v>
      </c>
      <c r="M150" s="103" t="e">
        <f t="shared" si="11"/>
        <v>#N/A</v>
      </c>
      <c r="N150" s="101" t="e">
        <f>L150/$L$151</f>
        <v>#N/A</v>
      </c>
      <c r="O150" s="101" t="e">
        <f t="shared" si="12"/>
        <v>#N/A</v>
      </c>
    </row>
    <row r="151" spans="1:15" ht="13.8" thickTop="1" thickBot="1" x14ac:dyDescent="0.25">
      <c r="I151" s="145" t="s">
        <v>5387</v>
      </c>
      <c r="J151" s="146"/>
      <c r="K151" s="147"/>
      <c r="L151" s="63">
        <f>SUMIF(L10:L150,"&gt;=0")</f>
        <v>30.5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8" t="s">
        <v>4840</v>
      </c>
      <c r="B1" s="148"/>
      <c r="C1" s="148"/>
      <c r="D1" s="148"/>
      <c r="E1" s="148"/>
      <c r="F1" s="148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7"/>
      <c r="C3" s="97"/>
      <c r="D3" s="97"/>
      <c r="E3" s="97"/>
      <c r="F3" s="98"/>
    </row>
    <row r="4" spans="1:6" ht="17.399999999999999" x14ac:dyDescent="0.3">
      <c r="A4" s="53" t="s">
        <v>5421</v>
      </c>
      <c r="B4" s="105">
        <f>COUNTIF(Woody!$F$10:$F$129,"Native")</f>
        <v>21</v>
      </c>
      <c r="C4" s="105">
        <f>COUNTIF(Forbs!$F$10:$F$148,"Native")</f>
        <v>31</v>
      </c>
      <c r="D4" s="105">
        <f>COUNTIF(Grasses!$F$10:$F$149,"Native")</f>
        <v>5</v>
      </c>
      <c r="E4" s="105">
        <f>AVERAGE(B4:D4)</f>
        <v>19</v>
      </c>
      <c r="F4" s="105">
        <f>SUM(B4:D4)</f>
        <v>57</v>
      </c>
    </row>
    <row r="5" spans="1:6" ht="17.399999999999999" x14ac:dyDescent="0.3">
      <c r="A5" s="53" t="s">
        <v>4845</v>
      </c>
      <c r="B5" s="105">
        <f>COUNTIF(Woody!$F10:$F179,"Introduced")</f>
        <v>3</v>
      </c>
      <c r="C5" s="105">
        <f>COUNTIF(Forbs!$F10:$F199,"Introduced")</f>
        <v>4</v>
      </c>
      <c r="D5" s="105">
        <f>COUNTIF(Grasses!$F10:$F199,"Introduced")</f>
        <v>1</v>
      </c>
      <c r="E5" s="105">
        <f t="shared" ref="E5:E6" si="0">AVERAGE(B5:D5)</f>
        <v>2.6666666666666665</v>
      </c>
      <c r="F5" s="105">
        <f>SUM(B5:D5)</f>
        <v>8</v>
      </c>
    </row>
    <row r="6" spans="1:6" s="83" customFormat="1" ht="19.8" x14ac:dyDescent="0.4">
      <c r="A6" s="53" t="s">
        <v>5422</v>
      </c>
      <c r="B6" s="105">
        <f>SUM(B4:B5)</f>
        <v>24</v>
      </c>
      <c r="C6" s="105">
        <f>SUM(C4:C5)</f>
        <v>35</v>
      </c>
      <c r="D6" s="105">
        <f>SUM(D4:D5)</f>
        <v>6</v>
      </c>
      <c r="E6" s="105">
        <f t="shared" si="0"/>
        <v>21.666666666666668</v>
      </c>
      <c r="F6" s="105">
        <f>SUM(B6:D6)</f>
        <v>65</v>
      </c>
    </row>
    <row r="7" spans="1:6" ht="17.399999999999999" x14ac:dyDescent="0.3">
      <c r="A7" s="53" t="s">
        <v>4846</v>
      </c>
      <c r="B7" s="105">
        <f>AVERAGEIF(Woody!D12:D130,"&gt;0")</f>
        <v>3.4761904761904763</v>
      </c>
      <c r="C7" s="105">
        <f>AVERAGEIF(Forbs!D12:D150,"&gt;0")</f>
        <v>3.8666666666666667</v>
      </c>
      <c r="D7" s="105">
        <f>AVERAGEIF(Grasses!D12:D150,"&gt;0")</f>
        <v>4</v>
      </c>
      <c r="E7" s="105">
        <f>AVERAGE(B7:D7)</f>
        <v>3.7809523809523813</v>
      </c>
      <c r="F7" s="105">
        <f>(SUMIF(Woody!D12:D130,"&gt;0")+SUMIF(Forbs!D12:D150,"&gt;0")+SUMIF(Grasses!D12:D150,"&gt;0"))/(COUNTIF(Woody!D12:D130,"&gt;0")+COUNTIF(Forbs!D12:D150,"&gt;0")+COUNTIF(Grasses!D12:D150,"&gt;0"))</f>
        <v>3.736842105263158</v>
      </c>
    </row>
    <row r="8" spans="1:6" s="31" customFormat="1" ht="19.8" x14ac:dyDescent="0.4">
      <c r="A8" s="53" t="s">
        <v>5423</v>
      </c>
      <c r="B8" s="105">
        <f>AVERAGEIF(Woody!D12:D130,"&gt;=0")</f>
        <v>3.0416666666666665</v>
      </c>
      <c r="C8" s="105">
        <f>AVERAGEIF(Forbs!D12:D150,"&gt;=0")</f>
        <v>3.3142857142857145</v>
      </c>
      <c r="D8" s="105">
        <f>AVERAGEIF(Grasses!D12:D150,"&gt;=0")</f>
        <v>3.4285714285714284</v>
      </c>
      <c r="E8" s="105">
        <f>AVERAGE(B8:D8)</f>
        <v>3.2615079365079365</v>
      </c>
      <c r="F8" s="105">
        <f>(SUMIF(Woody!D12:D130,"&gt;=0")+SUMIF(Forbs!D12:D150,"&gt;=0")+SUMIF(Grasses!D12:D150,"&gt;=0"))/(COUNTIF(Woody!D12:D130,"&gt;=0")+COUNTIF(Forbs!D12:D150,"&gt;=0")+COUNTIF(Grasses!D12:D150,"&gt;=0"))</f>
        <v>3.2272727272727271</v>
      </c>
    </row>
    <row r="9" spans="1:6" ht="17.399999999999999" x14ac:dyDescent="0.3">
      <c r="A9" s="53" t="s">
        <v>4839</v>
      </c>
      <c r="B9" s="105">
        <f>SQRT(B4)*B7</f>
        <v>15.929905987227444</v>
      </c>
      <c r="C9" s="105">
        <f>SQRT(C4)*C7</f>
        <v>21.528688869609418</v>
      </c>
      <c r="D9" s="105">
        <f>SQRT(D4)*D7</f>
        <v>8.9442719099991592</v>
      </c>
      <c r="E9" s="105">
        <f>SQRT(E4)*E7</f>
        <v>16.480789338910931</v>
      </c>
      <c r="F9" s="105">
        <f>SQRT(F4)*F7</f>
        <v>28.212539205485434</v>
      </c>
    </row>
    <row r="10" spans="1:6" s="84" customFormat="1" ht="19.8" x14ac:dyDescent="0.4">
      <c r="A10" s="53" t="s">
        <v>5424</v>
      </c>
      <c r="B10" s="105">
        <f>SQRT(B6)*B8</f>
        <v>14.901062601930999</v>
      </c>
      <c r="C10" s="105">
        <f>SQRT(C6)*C8</f>
        <v>19.607578709701585</v>
      </c>
      <c r="D10" s="105">
        <f>SQRT(D6)*D8</f>
        <v>8.3982505466851816</v>
      </c>
      <c r="E10" s="105">
        <f>SQRT(E6)*E8</f>
        <v>15.181493243351445</v>
      </c>
      <c r="F10" s="105">
        <f>SQRT(F6)*F8</f>
        <v>26.019104551327136</v>
      </c>
    </row>
    <row r="11" spans="1:6" ht="17.399999999999999" x14ac:dyDescent="0.3">
      <c r="A11" s="53" t="s">
        <v>4847</v>
      </c>
      <c r="B11" s="105">
        <f>SUMIF(Woody!$M$10:$M$130,"&gt;=0")</f>
        <v>235</v>
      </c>
      <c r="C11" s="105">
        <f>SUMIF(Forbs!$M$10:$M$151,"&gt;=0")</f>
        <v>111.5</v>
      </c>
      <c r="D11" s="105">
        <f>SUMIF(Grasses!$M$10:$M$150,"&gt;=0")</f>
        <v>30.5</v>
      </c>
      <c r="E11" s="105">
        <f>AVERAGE(B11:D11)</f>
        <v>125.66666666666667</v>
      </c>
      <c r="F11" s="105">
        <f>SUM(B11:D11)</f>
        <v>377</v>
      </c>
    </row>
    <row r="12" spans="1:6" ht="17.399999999999999" x14ac:dyDescent="0.3">
      <c r="A12" s="53" t="s">
        <v>5388</v>
      </c>
      <c r="B12" s="105">
        <f>SUMIF(Woody!$F$10:$F$130,"Introduced",Woody!$L$10:$L$130)</f>
        <v>18.5</v>
      </c>
      <c r="C12" s="105">
        <f>SUMIF(Forbs!$F$10:$F$151,"Introduced",Forbs!$L$10:$L$151)</f>
        <v>7</v>
      </c>
      <c r="D12" s="105">
        <f>SUMIF(Grasses!$F$10:$F$150,"Introduced",Grasses!$L$10:$L$150)</f>
        <v>3</v>
      </c>
      <c r="E12" s="105">
        <f>AVERAGE(B12:D12)</f>
        <v>9.5</v>
      </c>
      <c r="F12" s="105">
        <f>SUM(B12:D12)</f>
        <v>28.5</v>
      </c>
    </row>
    <row r="13" spans="1:6" ht="18" thickBot="1" x14ac:dyDescent="0.35">
      <c r="A13" s="54" t="s">
        <v>4848</v>
      </c>
      <c r="B13" s="106">
        <f>B12/B11</f>
        <v>7.8723404255319152E-2</v>
      </c>
      <c r="C13" s="106">
        <f>C12/C11</f>
        <v>6.2780269058295965E-2</v>
      </c>
      <c r="D13" s="106">
        <f>D12/D11</f>
        <v>9.8360655737704916E-2</v>
      </c>
      <c r="E13" s="106">
        <f>E12/E11</f>
        <v>7.5596816976127315E-2</v>
      </c>
      <c r="F13" s="106">
        <f>F12/F11</f>
        <v>7.5596816976127315E-2</v>
      </c>
    </row>
    <row r="14" spans="1:6" ht="18" thickTop="1" x14ac:dyDescent="0.3">
      <c r="A14" s="52"/>
      <c r="B14" s="97"/>
      <c r="C14" s="97"/>
      <c r="D14" s="97"/>
      <c r="E14" s="97"/>
      <c r="F14" s="97"/>
    </row>
    <row r="15" spans="1:6" ht="17.399999999999999" x14ac:dyDescent="0.3">
      <c r="A15" s="53" t="s">
        <v>4842</v>
      </c>
      <c r="B15" s="104">
        <f>SUMIF(Woody!$O$10:$O$130,"&gt;=0")</f>
        <v>3.4936170212765956</v>
      </c>
      <c r="C15" s="104">
        <f>SUMIF(Forbs!$O$10:$O$150,"&gt;=0")</f>
        <v>3.0179372197309413</v>
      </c>
      <c r="D15" s="104">
        <f>SUMIF(Grasses!$O$10:$O$150,"&gt;=0")</f>
        <v>3.442622950819672</v>
      </c>
      <c r="E15" s="104">
        <f>AVERAGE(B15:D15)</f>
        <v>3.3180590639424032</v>
      </c>
      <c r="F15" s="105">
        <f>SUM(B15:D15)</f>
        <v>9.9541771918272097</v>
      </c>
    </row>
    <row r="16" spans="1:6" s="31" customFormat="1" ht="17.399999999999999" x14ac:dyDescent="0.3">
      <c r="A16" s="53"/>
      <c r="B16" s="99"/>
      <c r="C16" s="99"/>
      <c r="D16" s="99"/>
      <c r="E16" s="99"/>
      <c r="F16" s="99"/>
    </row>
    <row r="17" spans="1:6" ht="17.399999999999999" x14ac:dyDescent="0.3">
      <c r="A17" s="53" t="s">
        <v>4843</v>
      </c>
      <c r="B17" s="99"/>
      <c r="C17" s="99"/>
      <c r="D17" s="99"/>
      <c r="E17" s="99"/>
      <c r="F17" s="99"/>
    </row>
    <row r="18" spans="1:6" ht="18" thickBot="1" x14ac:dyDescent="0.35">
      <c r="A18" s="54" t="s">
        <v>4844</v>
      </c>
      <c r="B18" s="100"/>
      <c r="C18" s="100"/>
      <c r="D18" s="100"/>
      <c r="E18" s="100"/>
      <c r="F18" s="100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2022-02-03T19:44:30Z</dcterms:modified>
</cp:coreProperties>
</file>